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Кабельные линии\ТП-26 312м АБС 3х95 (1)\Кабель для закупки\"/>
    </mc:Choice>
  </mc:AlternateContent>
  <xr:revisionPtr revIDLastSave="0" documentId="13_ncr:1_{E69CEB3A-6970-4DB5-BC5E-855E815903DA}" xr6:coauthVersionLast="47" xr6:coauthVersionMax="47" xr10:uidLastSave="{00000000-0000-0000-0000-000000000000}"/>
  <bookViews>
    <workbookView xWindow="-120" yWindow="-120" windowWidth="51840" windowHeight="21240" xr2:uid="{07AFF7FA-0598-466B-92DF-BD2713E7EECF}"/>
  </bookViews>
  <sheets>
    <sheet name="Замеры СС+ЮА" sheetId="13" r:id="rId1"/>
    <sheet name="СС табл" sheetId="12" r:id="rId2"/>
    <sheet name="СМФЕРВЫПР" sheetId="11" r:id="rId3"/>
    <sheet name="!!!!!! Прокладка КЛ от ПС-106 _" sheetId="10" r:id="rId4"/>
    <sheet name="СС" sheetId="9" r:id="rId5"/>
    <sheet name="Кабельные линии" sheetId="8" r:id="rId6"/>
    <sheet name="Коммерция смета" sheetId="4" r:id="rId7"/>
    <sheet name="Свод" sheetId="7" r:id="rId8"/>
    <sheet name="СМР" sheetId="1" r:id="rId9"/>
  </sheets>
  <definedNames>
    <definedName name="_xlnm._FilterDatabase" localSheetId="6" hidden="1">'Коммерция смета'!$B$1:$B$18</definedName>
    <definedName name="_xlnm._FilterDatabase" localSheetId="8" hidden="1">СМР!$A$3:$M$190</definedName>
    <definedName name="_xlnm._FilterDatabase" localSheetId="2" hidden="1">СМФЕРВЫПР!$A$1:$L$229</definedName>
    <definedName name="_xlnm.Print_Titles" localSheetId="3">'!!!!!! Прокладка КЛ от ПС-106 _'!$38:$38</definedName>
    <definedName name="_xlnm.Print_Titles" localSheetId="2">СМФЕРВЫПР!$4:$4</definedName>
    <definedName name="_xlnm.Print_Area" localSheetId="3">'!!!!!! Прокладка КЛ от ПС-106 _'!$A$1:$N$1805</definedName>
    <definedName name="_xlnm.Print_Area" localSheetId="6">'Коммерция смета'!#REF!</definedName>
    <definedName name="_xlnm.Print_Area" localSheetId="8">СМР!$A$1:$L$190</definedName>
    <definedName name="_xlnm.Print_Area" localSheetId="2">СМФЕРВЫПР!$A$1:$L$194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3" i="13" l="1"/>
  <c r="J83" i="13"/>
  <c r="J82" i="13"/>
  <c r="K79" i="13"/>
  <c r="J79" i="13"/>
  <c r="J78" i="13"/>
  <c r="I68" i="13"/>
  <c r="I69" i="13" s="1"/>
  <c r="I70" i="13" s="1"/>
  <c r="F68" i="13"/>
  <c r="F69" i="13" s="1"/>
  <c r="F70" i="13" s="1"/>
  <c r="C68" i="13"/>
  <c r="C69" i="13" s="1"/>
  <c r="C70" i="13" s="1"/>
  <c r="J67" i="13"/>
  <c r="J66" i="13"/>
  <c r="J65" i="13"/>
  <c r="J64" i="13"/>
  <c r="J63" i="13"/>
  <c r="J62" i="13"/>
  <c r="J61" i="13"/>
  <c r="J60" i="13"/>
  <c r="J59" i="13"/>
  <c r="I53" i="13"/>
  <c r="I54" i="13" s="1"/>
  <c r="F53" i="13"/>
  <c r="F54" i="13" s="1"/>
  <c r="C53" i="13"/>
  <c r="C54" i="13" s="1"/>
  <c r="I52" i="13"/>
  <c r="F52" i="13"/>
  <c r="C52" i="13"/>
  <c r="J51" i="13"/>
  <c r="J50" i="13"/>
  <c r="J49" i="13"/>
  <c r="J48" i="13"/>
  <c r="J47" i="13"/>
  <c r="J46" i="13"/>
  <c r="J45" i="13"/>
  <c r="J44" i="13"/>
  <c r="J43" i="13"/>
  <c r="F36" i="13"/>
  <c r="F37" i="13" s="1"/>
  <c r="F38" i="13" s="1"/>
  <c r="C36" i="13"/>
  <c r="C37" i="13" s="1"/>
  <c r="C38" i="13" s="1"/>
  <c r="J35" i="13"/>
  <c r="J34" i="13"/>
  <c r="J33" i="13"/>
  <c r="J32" i="13"/>
  <c r="J31" i="13"/>
  <c r="J30" i="13"/>
  <c r="J29" i="13"/>
  <c r="J28" i="13"/>
  <c r="J27" i="13"/>
  <c r="I27" i="13"/>
  <c r="I36" i="13" s="1"/>
  <c r="I37" i="13" s="1"/>
  <c r="I38" i="13" s="1"/>
  <c r="J26" i="13"/>
  <c r="I19" i="13"/>
  <c r="I20" i="13" s="1"/>
  <c r="I21" i="13" s="1"/>
  <c r="F19" i="13"/>
  <c r="F20" i="13" s="1"/>
  <c r="F21" i="13" s="1"/>
  <c r="C19" i="13"/>
  <c r="C20" i="13" s="1"/>
  <c r="J18" i="13"/>
  <c r="J17" i="13"/>
  <c r="J16" i="13"/>
  <c r="J15" i="13"/>
  <c r="J14" i="13"/>
  <c r="J13" i="13"/>
  <c r="J12" i="13"/>
  <c r="J11" i="13"/>
  <c r="J10" i="13"/>
  <c r="J9" i="13"/>
  <c r="J8" i="13"/>
  <c r="J7" i="13"/>
  <c r="J6" i="13"/>
  <c r="J5" i="13"/>
  <c r="C73" i="13" l="1"/>
  <c r="C74" i="13" s="1"/>
  <c r="C21" i="13"/>
  <c r="I39" i="13"/>
  <c r="C39" i="13"/>
  <c r="I71" i="13"/>
  <c r="C71" i="13"/>
  <c r="I55" i="13"/>
  <c r="C55" i="13"/>
  <c r="I22" i="13" l="1"/>
  <c r="J71" i="13" s="1"/>
  <c r="C22" i="13"/>
  <c r="C75" i="13" s="1"/>
  <c r="AB24" i="8" l="1"/>
  <c r="AB23" i="8"/>
  <c r="AB22" i="8"/>
  <c r="AB21" i="8"/>
  <c r="AB20" i="8"/>
  <c r="AB19" i="8"/>
  <c r="AB18" i="8"/>
  <c r="AB17" i="8"/>
  <c r="AB16" i="8"/>
  <c r="AB15" i="8"/>
  <c r="AB14" i="8"/>
  <c r="AB13" i="8"/>
  <c r="AB12" i="8"/>
  <c r="AB11" i="8"/>
  <c r="AB10" i="8"/>
  <c r="AB9" i="8"/>
  <c r="D12" i="8"/>
  <c r="I18" i="8"/>
  <c r="F26" i="8"/>
  <c r="F25" i="8"/>
  <c r="F24" i="8"/>
  <c r="E37" i="8"/>
  <c r="H19" i="8"/>
  <c r="D37" i="8"/>
  <c r="D38" i="8" s="1"/>
  <c r="I37" i="8"/>
  <c r="E36" i="8"/>
  <c r="D36" i="8"/>
  <c r="D31" i="8"/>
  <c r="K24" i="12"/>
  <c r="L24" i="12" s="1"/>
  <c r="K23" i="12"/>
  <c r="L23" i="12" s="1"/>
  <c r="K22" i="12"/>
  <c r="L22" i="12" s="1"/>
  <c r="K21" i="12"/>
  <c r="L21" i="12" s="1"/>
  <c r="L25" i="12" s="1"/>
  <c r="K30" i="12" s="1"/>
  <c r="F18" i="12"/>
  <c r="E20" i="12" s="1"/>
  <c r="E21" i="12" s="1"/>
  <c r="K29" i="12" s="1"/>
  <c r="E18" i="12"/>
  <c r="D18" i="12"/>
  <c r="C18" i="12"/>
  <c r="M16" i="12"/>
  <c r="J15" i="12"/>
  <c r="L15" i="12" s="1"/>
  <c r="J14" i="12"/>
  <c r="L14" i="12" s="1"/>
  <c r="J13" i="12"/>
  <c r="L13" i="12" s="1"/>
  <c r="M13" i="12" s="1"/>
  <c r="J12" i="12"/>
  <c r="L12" i="12" s="1"/>
  <c r="L7" i="12"/>
  <c r="L6" i="12"/>
  <c r="M14" i="12" s="1"/>
  <c r="L5" i="12"/>
  <c r="L4" i="12"/>
  <c r="L8" i="12" s="1"/>
  <c r="K28" i="12" s="1"/>
  <c r="M12" i="12" l="1"/>
  <c r="L16" i="12"/>
  <c r="K31" i="12" s="1"/>
  <c r="N195" i="11" l="1"/>
  <c r="M194" i="11"/>
  <c r="E31" i="8"/>
  <c r="D32" i="8" s="1"/>
  <c r="D33" i="8" s="1"/>
  <c r="E32" i="8"/>
  <c r="F20" i="8"/>
  <c r="F18" i="8"/>
  <c r="F15" i="8"/>
  <c r="F13" i="8"/>
  <c r="F12" i="8"/>
  <c r="E8" i="8" l="1"/>
  <c r="D14" i="9" l="1"/>
  <c r="D15" i="9" s="1"/>
  <c r="D21" i="9" s="1"/>
  <c r="J9" i="9"/>
  <c r="I9" i="9"/>
  <c r="I8" i="9"/>
  <c r="F8" i="9"/>
  <c r="J8" i="9" s="1"/>
  <c r="I7" i="9"/>
  <c r="F7" i="9"/>
  <c r="J7" i="9" s="1"/>
  <c r="I6" i="9"/>
  <c r="F6" i="9"/>
  <c r="J6" i="9" s="1"/>
  <c r="M5" i="9"/>
  <c r="I5" i="9"/>
  <c r="F5" i="9"/>
  <c r="F9" i="9" s="1"/>
  <c r="H17" i="8"/>
  <c r="H15" i="8"/>
  <c r="H16" i="8" s="1"/>
  <c r="H13" i="8"/>
  <c r="H12" i="8"/>
  <c r="I8" i="8"/>
  <c r="H9" i="7"/>
  <c r="G9" i="7"/>
  <c r="H8" i="7"/>
  <c r="G12" i="7"/>
  <c r="G13" i="7"/>
  <c r="G14" i="7" s="1"/>
  <c r="G15" i="7"/>
  <c r="G16" i="7" s="1"/>
  <c r="G17" i="7"/>
  <c r="J5" i="9" l="1"/>
  <c r="H14" i="8"/>
  <c r="H18" i="8" s="1"/>
  <c r="G8" i="8" s="1"/>
  <c r="H8" i="8" s="1"/>
  <c r="G18" i="7"/>
  <c r="M166" i="1"/>
  <c r="F15" i="4" l="1"/>
  <c r="I15" i="4" s="1"/>
  <c r="J15" i="4" s="1"/>
  <c r="H14" i="4"/>
  <c r="F14" i="4"/>
  <c r="I14" i="4" s="1"/>
  <c r="J14" i="4" s="1"/>
  <c r="H13" i="4"/>
  <c r="F13" i="4"/>
  <c r="H12" i="4"/>
  <c r="F12" i="4"/>
  <c r="I12" i="4" s="1"/>
  <c r="J12" i="4" s="1"/>
  <c r="H11" i="4"/>
  <c r="F11" i="4"/>
  <c r="I11" i="4" s="1"/>
  <c r="J11" i="4" s="1"/>
  <c r="H9" i="4"/>
  <c r="F9" i="4"/>
  <c r="I9" i="4" s="1"/>
  <c r="J9" i="4" s="1"/>
  <c r="D8" i="4"/>
  <c r="F8" i="4" s="1"/>
  <c r="I8" i="4" s="1"/>
  <c r="J8" i="4" s="1"/>
  <c r="D7" i="4"/>
  <c r="F7" i="4" s="1"/>
  <c r="I7" i="4" s="1"/>
  <c r="J7" i="4" s="1"/>
  <c r="H6" i="4"/>
  <c r="F6" i="4"/>
  <c r="I6" i="4" s="1"/>
  <c r="J6" i="4" s="1"/>
  <c r="D5" i="4"/>
  <c r="H5" i="4" s="1"/>
  <c r="H4" i="4"/>
  <c r="F4" i="4"/>
  <c r="H3" i="4"/>
  <c r="F3" i="4"/>
  <c r="I3" i="4" s="1"/>
  <c r="I184" i="1"/>
  <c r="I182" i="1"/>
  <c r="I180" i="1"/>
  <c r="I178" i="1"/>
  <c r="I176" i="1"/>
  <c r="I174" i="1"/>
  <c r="I172" i="1"/>
  <c r="I170" i="1"/>
  <c r="I168" i="1"/>
  <c r="I166" i="1"/>
  <c r="I164" i="1"/>
  <c r="I162" i="1"/>
  <c r="I160" i="1"/>
  <c r="I158" i="1"/>
  <c r="I156" i="1"/>
  <c r="I153" i="1"/>
  <c r="I151" i="1"/>
  <c r="I149" i="1"/>
  <c r="I145" i="1"/>
  <c r="I143" i="1"/>
  <c r="I141" i="1"/>
  <c r="I139" i="1"/>
  <c r="I137" i="1"/>
  <c r="I135" i="1"/>
  <c r="I133" i="1"/>
  <c r="I131" i="1"/>
  <c r="I129" i="1"/>
  <c r="I127" i="1"/>
  <c r="I125" i="1"/>
  <c r="I122" i="1"/>
  <c r="I120" i="1"/>
  <c r="I118" i="1"/>
  <c r="I116" i="1"/>
  <c r="I115" i="1"/>
  <c r="I114" i="1"/>
  <c r="I112" i="1"/>
  <c r="I110" i="1"/>
  <c r="I107" i="1"/>
  <c r="I105" i="1"/>
  <c r="I104" i="1"/>
  <c r="I103" i="1"/>
  <c r="I102" i="1"/>
  <c r="I101" i="1"/>
  <c r="I100" i="1"/>
  <c r="I98" i="1"/>
  <c r="I96" i="1"/>
  <c r="I94" i="1"/>
  <c r="I91" i="1"/>
  <c r="I89" i="1"/>
  <c r="I83" i="1"/>
  <c r="I81" i="1"/>
  <c r="I79" i="1"/>
  <c r="I77" i="1"/>
  <c r="I75" i="1"/>
  <c r="I73" i="1"/>
  <c r="I71" i="1"/>
  <c r="J71" i="1" s="1"/>
  <c r="I69" i="1"/>
  <c r="I67" i="1"/>
  <c r="I65" i="1"/>
  <c r="I62" i="1"/>
  <c r="I60" i="1"/>
  <c r="I58" i="1"/>
  <c r="I55" i="1"/>
  <c r="I54" i="1"/>
  <c r="I53" i="1"/>
  <c r="I52" i="1"/>
  <c r="I50" i="1"/>
  <c r="I46" i="1"/>
  <c r="I44" i="1"/>
  <c r="I42" i="1"/>
  <c r="I40" i="1"/>
  <c r="I38" i="1"/>
  <c r="I36" i="1"/>
  <c r="I34" i="1"/>
  <c r="I32" i="1"/>
  <c r="I30" i="1"/>
  <c r="I28" i="1"/>
  <c r="I25" i="1"/>
  <c r="I23" i="1"/>
  <c r="I21" i="1"/>
  <c r="I18" i="1"/>
  <c r="I17" i="1"/>
  <c r="I15" i="1"/>
  <c r="I12" i="1"/>
  <c r="I9" i="1"/>
  <c r="F8" i="7" l="1"/>
  <c r="G8" i="7" s="1"/>
  <c r="I13" i="4"/>
  <c r="J13" i="4" s="1"/>
  <c r="H16" i="4"/>
  <c r="I4" i="4"/>
  <c r="J4" i="4" s="1"/>
  <c r="J3" i="4"/>
  <c r="F5" i="4"/>
  <c r="I5" i="4" s="1"/>
  <c r="J5" i="4" s="1"/>
  <c r="F16" i="4"/>
  <c r="J162" i="1"/>
  <c r="L162" i="1" s="1"/>
  <c r="J170" i="1"/>
  <c r="L170" i="1" s="1"/>
  <c r="J176" i="1"/>
  <c r="L176" i="1" s="1"/>
  <c r="J178" i="1"/>
  <c r="L178" i="1" s="1"/>
  <c r="F189" i="1"/>
  <c r="G189" i="1" s="1"/>
  <c r="L189" i="1" s="1"/>
  <c r="F188" i="1"/>
  <c r="F187" i="1"/>
  <c r="K187" i="1" s="1"/>
  <c r="F185" i="1"/>
  <c r="K185" i="1" s="1"/>
  <c r="F183" i="1"/>
  <c r="G183" i="1" s="1"/>
  <c r="L183" i="1" s="1"/>
  <c r="J182" i="1"/>
  <c r="L182" i="1" s="1"/>
  <c r="K182" i="1"/>
  <c r="F181" i="1"/>
  <c r="K181" i="1" s="1"/>
  <c r="F179" i="1"/>
  <c r="K178" i="1"/>
  <c r="F177" i="1"/>
  <c r="F175" i="1"/>
  <c r="K175" i="1" s="1"/>
  <c r="F173" i="1"/>
  <c r="K173" i="1" s="1"/>
  <c r="F171" i="1"/>
  <c r="K170" i="1"/>
  <c r="F169" i="1"/>
  <c r="K168" i="1"/>
  <c r="F167" i="1"/>
  <c r="K167" i="1" s="1"/>
  <c r="F165" i="1"/>
  <c r="K165" i="1" s="1"/>
  <c r="F163" i="1"/>
  <c r="F161" i="1"/>
  <c r="G161" i="1" s="1"/>
  <c r="L161" i="1" s="1"/>
  <c r="F159" i="1"/>
  <c r="K159" i="1" s="1"/>
  <c r="J158" i="1"/>
  <c r="L158" i="1" s="1"/>
  <c r="K158" i="1"/>
  <c r="F157" i="1"/>
  <c r="K157" i="1" s="1"/>
  <c r="K156" i="1"/>
  <c r="F155" i="1"/>
  <c r="K153" i="1"/>
  <c r="F152" i="1"/>
  <c r="K152" i="1" s="1"/>
  <c r="F150" i="1"/>
  <c r="J149" i="1"/>
  <c r="L149" i="1" s="1"/>
  <c r="K149" i="1"/>
  <c r="F148" i="1"/>
  <c r="K148" i="1" s="1"/>
  <c r="F142" i="1"/>
  <c r="K141" i="1"/>
  <c r="F140" i="1"/>
  <c r="J139" i="1"/>
  <c r="L139" i="1" s="1"/>
  <c r="K139" i="1"/>
  <c r="F138" i="1"/>
  <c r="K138" i="1" s="1"/>
  <c r="F136" i="1"/>
  <c r="K136" i="1" s="1"/>
  <c r="F134" i="1"/>
  <c r="K133" i="1"/>
  <c r="F132" i="1"/>
  <c r="K131" i="1"/>
  <c r="F130" i="1"/>
  <c r="G130" i="1" s="1"/>
  <c r="L130" i="1" s="1"/>
  <c r="F128" i="1"/>
  <c r="K128" i="1" s="1"/>
  <c r="K127" i="1"/>
  <c r="J127" i="1"/>
  <c r="L127" i="1" s="1"/>
  <c r="F126" i="1"/>
  <c r="K125" i="1"/>
  <c r="F124" i="1"/>
  <c r="K124" i="1" s="1"/>
  <c r="K122" i="1"/>
  <c r="F121" i="1"/>
  <c r="K120" i="1"/>
  <c r="F119" i="1"/>
  <c r="K119" i="1" s="1"/>
  <c r="J118" i="1"/>
  <c r="L118" i="1" s="1"/>
  <c r="F117" i="1"/>
  <c r="K116" i="1"/>
  <c r="K115" i="1"/>
  <c r="J115" i="1"/>
  <c r="L115" i="1" s="1"/>
  <c r="K114" i="1"/>
  <c r="F113" i="1"/>
  <c r="G113" i="1" s="1"/>
  <c r="L113" i="1" s="1"/>
  <c r="K112" i="1"/>
  <c r="F111" i="1"/>
  <c r="K111" i="1" s="1"/>
  <c r="K110" i="1"/>
  <c r="J110" i="1"/>
  <c r="L110" i="1" s="1"/>
  <c r="F109" i="1"/>
  <c r="F108" i="1"/>
  <c r="K108" i="1" s="1"/>
  <c r="J107" i="1"/>
  <c r="L107" i="1" s="1"/>
  <c r="F106" i="1"/>
  <c r="K105" i="1"/>
  <c r="K104" i="1"/>
  <c r="J104" i="1"/>
  <c r="L104" i="1" s="1"/>
  <c r="K103" i="1"/>
  <c r="K102" i="1"/>
  <c r="K101" i="1"/>
  <c r="K100" i="1"/>
  <c r="F99" i="1"/>
  <c r="G99" i="1" s="1"/>
  <c r="L99" i="1" s="1"/>
  <c r="F97" i="1"/>
  <c r="K97" i="1" s="1"/>
  <c r="J96" i="1"/>
  <c r="L96" i="1" s="1"/>
  <c r="K96" i="1"/>
  <c r="F95" i="1"/>
  <c r="G95" i="1" s="1"/>
  <c r="L95" i="1" s="1"/>
  <c r="J94" i="1"/>
  <c r="L94" i="1" s="1"/>
  <c r="K94" i="1"/>
  <c r="F93" i="1"/>
  <c r="F92" i="1"/>
  <c r="G92" i="1" s="1"/>
  <c r="L92" i="1" s="1"/>
  <c r="K91" i="1"/>
  <c r="F90" i="1"/>
  <c r="K90" i="1" s="1"/>
  <c r="F88" i="1"/>
  <c r="K88" i="1" s="1"/>
  <c r="F87" i="1"/>
  <c r="G87" i="1" s="1"/>
  <c r="L87" i="1" s="1"/>
  <c r="F86" i="1"/>
  <c r="G86" i="1" s="1"/>
  <c r="L86" i="1" s="1"/>
  <c r="K83" i="1"/>
  <c r="F82" i="1"/>
  <c r="J81" i="1"/>
  <c r="L81" i="1" s="1"/>
  <c r="F80" i="1"/>
  <c r="G80" i="1" s="1"/>
  <c r="L80" i="1" s="1"/>
  <c r="F78" i="1"/>
  <c r="K78" i="1" s="1"/>
  <c r="J77" i="1"/>
  <c r="L77" i="1" s="1"/>
  <c r="K77" i="1"/>
  <c r="F76" i="1"/>
  <c r="J75" i="1"/>
  <c r="L75" i="1" s="1"/>
  <c r="K75" i="1"/>
  <c r="F74" i="1"/>
  <c r="K74" i="1" s="1"/>
  <c r="F72" i="1"/>
  <c r="G72" i="1" s="1"/>
  <c r="L72" i="1" s="1"/>
  <c r="F70" i="1"/>
  <c r="K69" i="1"/>
  <c r="J69" i="1"/>
  <c r="L69" i="1" s="1"/>
  <c r="F68" i="1"/>
  <c r="G68" i="1" s="1"/>
  <c r="L68" i="1" s="1"/>
  <c r="F66" i="1"/>
  <c r="G66" i="1" s="1"/>
  <c r="L66" i="1" s="1"/>
  <c r="J65" i="1"/>
  <c r="L65" i="1" s="1"/>
  <c r="F64" i="1"/>
  <c r="G64" i="1" s="1"/>
  <c r="L64" i="1" s="1"/>
  <c r="K62" i="1"/>
  <c r="F61" i="1"/>
  <c r="J60" i="1"/>
  <c r="L60" i="1" s="1"/>
  <c r="F59" i="1"/>
  <c r="K58" i="1"/>
  <c r="F57" i="1"/>
  <c r="K57" i="1" s="1"/>
  <c r="F56" i="1"/>
  <c r="G56" i="1" s="1"/>
  <c r="L56" i="1" s="1"/>
  <c r="J54" i="1"/>
  <c r="L54" i="1" s="1"/>
  <c r="K54" i="1"/>
  <c r="K52" i="1"/>
  <c r="F51" i="1"/>
  <c r="J50" i="1"/>
  <c r="L50" i="1" s="1"/>
  <c r="F49" i="1"/>
  <c r="K49" i="1" s="1"/>
  <c r="F45" i="1"/>
  <c r="K45" i="1" s="1"/>
  <c r="K44" i="1"/>
  <c r="F43" i="1"/>
  <c r="G43" i="1" s="1"/>
  <c r="L43" i="1" s="1"/>
  <c r="F41" i="1"/>
  <c r="K40" i="1"/>
  <c r="J40" i="1"/>
  <c r="L40" i="1" s="1"/>
  <c r="F39" i="1"/>
  <c r="K38" i="1"/>
  <c r="F37" i="1"/>
  <c r="G37" i="1" s="1"/>
  <c r="L37" i="1" s="1"/>
  <c r="K36" i="1"/>
  <c r="F35" i="1"/>
  <c r="K35" i="1" s="1"/>
  <c r="F33" i="1"/>
  <c r="K33" i="1" s="1"/>
  <c r="K32" i="1"/>
  <c r="F31" i="1"/>
  <c r="K31" i="1" s="1"/>
  <c r="K30" i="1"/>
  <c r="F29" i="1"/>
  <c r="K29" i="1" s="1"/>
  <c r="J28" i="1"/>
  <c r="L28" i="1" s="1"/>
  <c r="K28" i="1"/>
  <c r="F27" i="1"/>
  <c r="G27" i="1" s="1"/>
  <c r="L27" i="1" s="1"/>
  <c r="F24" i="1"/>
  <c r="K24" i="1" s="1"/>
  <c r="J23" i="1"/>
  <c r="L23" i="1" s="1"/>
  <c r="F22" i="1"/>
  <c r="K21" i="1"/>
  <c r="J21" i="1"/>
  <c r="L21" i="1" s="1"/>
  <c r="F20" i="1"/>
  <c r="K20" i="1" s="1"/>
  <c r="F19" i="1"/>
  <c r="J18" i="1"/>
  <c r="L18" i="1" s="1"/>
  <c r="K18" i="1"/>
  <c r="J17" i="1"/>
  <c r="L17" i="1" s="1"/>
  <c r="K17" i="1"/>
  <c r="F16" i="1"/>
  <c r="G16" i="1" s="1"/>
  <c r="L16" i="1" s="1"/>
  <c r="K15" i="1"/>
  <c r="F14" i="1"/>
  <c r="K14" i="1" s="1"/>
  <c r="F13" i="1"/>
  <c r="G13" i="1" s="1"/>
  <c r="L13" i="1" s="1"/>
  <c r="J12" i="1"/>
  <c r="L12" i="1" s="1"/>
  <c r="F11" i="1"/>
  <c r="F10" i="1"/>
  <c r="K10" i="1" s="1"/>
  <c r="A10" i="1"/>
  <c r="A11" i="1" s="1"/>
  <c r="A13" i="1" s="1"/>
  <c r="A14" i="1" s="1"/>
  <c r="A16" i="1" s="1"/>
  <c r="A19" i="1" s="1"/>
  <c r="A20" i="1" s="1"/>
  <c r="A22" i="1" s="1"/>
  <c r="A24" i="1" s="1"/>
  <c r="A27" i="1" s="1"/>
  <c r="A29" i="1" s="1"/>
  <c r="A31" i="1" s="1"/>
  <c r="A33" i="1" s="1"/>
  <c r="A35" i="1" s="1"/>
  <c r="A37" i="1" s="1"/>
  <c r="A39" i="1" s="1"/>
  <c r="A41" i="1" s="1"/>
  <c r="A43" i="1" s="1"/>
  <c r="A45" i="1" s="1"/>
  <c r="A49" i="1" s="1"/>
  <c r="A51" i="1" s="1"/>
  <c r="A56" i="1" s="1"/>
  <c r="A57" i="1" s="1"/>
  <c r="A59" i="1" s="1"/>
  <c r="A61" i="1" s="1"/>
  <c r="A64" i="1" s="1"/>
  <c r="A66" i="1" s="1"/>
  <c r="A68" i="1" s="1"/>
  <c r="A70" i="1" s="1"/>
  <c r="A72" i="1" s="1"/>
  <c r="A74" i="1" s="1"/>
  <c r="A76" i="1" s="1"/>
  <c r="A78" i="1" s="1"/>
  <c r="A80" i="1" s="1"/>
  <c r="A82" i="1" s="1"/>
  <c r="A86" i="1" s="1"/>
  <c r="A87" i="1" s="1"/>
  <c r="A88" i="1" s="1"/>
  <c r="A90" i="1" s="1"/>
  <c r="A92" i="1" s="1"/>
  <c r="A93" i="1" s="1"/>
  <c r="A95" i="1" s="1"/>
  <c r="A97" i="1" s="1"/>
  <c r="A99" i="1" s="1"/>
  <c r="A106" i="1" s="1"/>
  <c r="A108" i="1" s="1"/>
  <c r="A109" i="1" s="1"/>
  <c r="A111" i="1" s="1"/>
  <c r="A113" i="1" s="1"/>
  <c r="A117" i="1" s="1"/>
  <c r="A119" i="1" s="1"/>
  <c r="A121" i="1" s="1"/>
  <c r="A124" i="1" s="1"/>
  <c r="A126" i="1" s="1"/>
  <c r="J9" i="1"/>
  <c r="L9" i="1" s="1"/>
  <c r="F8" i="1"/>
  <c r="K8" i="1" s="1"/>
  <c r="I16" i="4" l="1"/>
  <c r="J16" i="4"/>
  <c r="G33" i="1"/>
  <c r="L33" i="1" s="1"/>
  <c r="K87" i="1"/>
  <c r="K72" i="1"/>
  <c r="K80" i="1"/>
  <c r="G173" i="1"/>
  <c r="L173" i="1" s="1"/>
  <c r="G119" i="1"/>
  <c r="L119" i="1" s="1"/>
  <c r="K43" i="1"/>
  <c r="K161" i="1"/>
  <c r="G29" i="1"/>
  <c r="L29" i="1" s="1"/>
  <c r="G31" i="1"/>
  <c r="L31" i="1" s="1"/>
  <c r="K189" i="1"/>
  <c r="K162" i="1"/>
  <c r="K176" i="1"/>
  <c r="K16" i="1"/>
  <c r="G20" i="1"/>
  <c r="L20" i="1" s="1"/>
  <c r="K27" i="1"/>
  <c r="G10" i="1"/>
  <c r="L10" i="1" s="1"/>
  <c r="J36" i="1"/>
  <c r="L36" i="1" s="1"/>
  <c r="K12" i="1"/>
  <c r="J15" i="1"/>
  <c r="L15" i="1" s="1"/>
  <c r="K23" i="1"/>
  <c r="J32" i="1"/>
  <c r="L32" i="1" s="1"/>
  <c r="K37" i="1"/>
  <c r="G78" i="1"/>
  <c r="L78" i="1" s="1"/>
  <c r="K81" i="1"/>
  <c r="J52" i="1"/>
  <c r="L52" i="1" s="1"/>
  <c r="G57" i="1"/>
  <c r="L57" i="1" s="1"/>
  <c r="J62" i="1"/>
  <c r="L62" i="1" s="1"/>
  <c r="K66" i="1"/>
  <c r="G74" i="1"/>
  <c r="L74" i="1" s="1"/>
  <c r="G49" i="1"/>
  <c r="L49" i="1" s="1"/>
  <c r="K64" i="1"/>
  <c r="K50" i="1"/>
  <c r="J101" i="1"/>
  <c r="L101" i="1" s="1"/>
  <c r="J120" i="1"/>
  <c r="L120" i="1" s="1"/>
  <c r="K130" i="1"/>
  <c r="J102" i="1"/>
  <c r="L102" i="1" s="1"/>
  <c r="J105" i="1"/>
  <c r="L105" i="1" s="1"/>
  <c r="K113" i="1"/>
  <c r="J116" i="1"/>
  <c r="L116" i="1" s="1"/>
  <c r="G136" i="1"/>
  <c r="L136" i="1" s="1"/>
  <c r="J141" i="1"/>
  <c r="L141" i="1" s="1"/>
  <c r="G108" i="1"/>
  <c r="L108" i="1" s="1"/>
  <c r="K86" i="1"/>
  <c r="J122" i="1"/>
  <c r="L122" i="1" s="1"/>
  <c r="J112" i="1"/>
  <c r="L112" i="1" s="1"/>
  <c r="G90" i="1"/>
  <c r="L90" i="1" s="1"/>
  <c r="J100" i="1"/>
  <c r="L100" i="1" s="1"/>
  <c r="J103" i="1"/>
  <c r="L103" i="1" s="1"/>
  <c r="K107" i="1"/>
  <c r="G111" i="1"/>
  <c r="L111" i="1" s="1"/>
  <c r="J114" i="1"/>
  <c r="L114" i="1" s="1"/>
  <c r="K118" i="1"/>
  <c r="J133" i="1"/>
  <c r="L133" i="1" s="1"/>
  <c r="G138" i="1"/>
  <c r="L138" i="1" s="1"/>
  <c r="J91" i="1"/>
  <c r="L91" i="1" s="1"/>
  <c r="G124" i="1"/>
  <c r="L124" i="1" s="1"/>
  <c r="G152" i="1"/>
  <c r="L152" i="1" s="1"/>
  <c r="G157" i="1"/>
  <c r="L157" i="1" s="1"/>
  <c r="G185" i="1"/>
  <c r="L185" i="1" s="1"/>
  <c r="G148" i="1"/>
  <c r="L148" i="1" s="1"/>
  <c r="G175" i="1"/>
  <c r="L175" i="1" s="1"/>
  <c r="J156" i="1"/>
  <c r="L156" i="1" s="1"/>
  <c r="G167" i="1"/>
  <c r="L167" i="1" s="1"/>
  <c r="K183" i="1"/>
  <c r="A130" i="1"/>
  <c r="A132" i="1" s="1"/>
  <c r="A134" i="1" s="1"/>
  <c r="A136" i="1" s="1"/>
  <c r="A138" i="1" s="1"/>
  <c r="A140" i="1" s="1"/>
  <c r="A142" i="1" s="1"/>
  <c r="A144" i="1" s="1"/>
  <c r="A148" i="1" s="1"/>
  <c r="A150" i="1" s="1"/>
  <c r="A152" i="1" s="1"/>
  <c r="A155" i="1" s="1"/>
  <c r="A157" i="1" s="1"/>
  <c r="A159" i="1" s="1"/>
  <c r="A161" i="1" s="1"/>
  <c r="A163" i="1" s="1"/>
  <c r="A165" i="1" s="1"/>
  <c r="A167" i="1" s="1"/>
  <c r="A169" i="1" s="1"/>
  <c r="A171" i="1" s="1"/>
  <c r="A173" i="1" s="1"/>
  <c r="A175" i="1" s="1"/>
  <c r="A177" i="1" s="1"/>
  <c r="A179" i="1" s="1"/>
  <c r="A181" i="1" s="1"/>
  <c r="A183" i="1" s="1"/>
  <c r="A185" i="1" s="1"/>
  <c r="A187" i="1" s="1"/>
  <c r="A188" i="1" s="1"/>
  <c r="A189" i="1" s="1"/>
  <c r="A128" i="1"/>
  <c r="K73" i="1"/>
  <c r="J73" i="1"/>
  <c r="L73" i="1" s="1"/>
  <c r="K70" i="1"/>
  <c r="G70" i="1"/>
  <c r="L70" i="1" s="1"/>
  <c r="G39" i="1"/>
  <c r="L39" i="1" s="1"/>
  <c r="K39" i="1"/>
  <c r="L71" i="1"/>
  <c r="K71" i="1"/>
  <c r="J42" i="1"/>
  <c r="L42" i="1" s="1"/>
  <c r="K42" i="1"/>
  <c r="G59" i="1"/>
  <c r="L59" i="1" s="1"/>
  <c r="K59" i="1"/>
  <c r="K109" i="1"/>
  <c r="G109" i="1"/>
  <c r="L109" i="1" s="1"/>
  <c r="K11" i="1"/>
  <c r="G11" i="1"/>
  <c r="L11" i="1" s="1"/>
  <c r="K106" i="1"/>
  <c r="G106" i="1"/>
  <c r="L106" i="1" s="1"/>
  <c r="K41" i="1"/>
  <c r="G41" i="1"/>
  <c r="L41" i="1" s="1"/>
  <c r="K55" i="1"/>
  <c r="J55" i="1"/>
  <c r="L55" i="1" s="1"/>
  <c r="K163" i="1"/>
  <c r="G163" i="1"/>
  <c r="L163" i="1" s="1"/>
  <c r="G14" i="1"/>
  <c r="L14" i="1" s="1"/>
  <c r="K19" i="1"/>
  <c r="G19" i="1"/>
  <c r="L19" i="1" s="1"/>
  <c r="G24" i="1"/>
  <c r="L24" i="1" s="1"/>
  <c r="J30" i="1"/>
  <c r="L30" i="1" s="1"/>
  <c r="K60" i="1"/>
  <c r="K76" i="1"/>
  <c r="G76" i="1"/>
  <c r="L76" i="1" s="1"/>
  <c r="K99" i="1"/>
  <c r="K145" i="1"/>
  <c r="J145" i="1"/>
  <c r="L145" i="1" s="1"/>
  <c r="K150" i="1"/>
  <c r="G150" i="1"/>
  <c r="L150" i="1" s="1"/>
  <c r="K164" i="1"/>
  <c r="J164" i="1"/>
  <c r="L164" i="1" s="1"/>
  <c r="I190" i="1"/>
  <c r="J190" i="1" s="1"/>
  <c r="K51" i="1"/>
  <c r="G51" i="1"/>
  <c r="L51" i="1" s="1"/>
  <c r="K9" i="1"/>
  <c r="K22" i="1"/>
  <c r="G22" i="1"/>
  <c r="L22" i="1" s="1"/>
  <c r="K79" i="1"/>
  <c r="J79" i="1"/>
  <c r="L79" i="1" s="1"/>
  <c r="K93" i="1"/>
  <c r="G93" i="1"/>
  <c r="L93" i="1" s="1"/>
  <c r="K134" i="1"/>
  <c r="G134" i="1"/>
  <c r="L134" i="1" s="1"/>
  <c r="K151" i="1"/>
  <c r="J151" i="1"/>
  <c r="L151" i="1" s="1"/>
  <c r="K171" i="1"/>
  <c r="G171" i="1"/>
  <c r="L171" i="1" s="1"/>
  <c r="K25" i="1"/>
  <c r="J25" i="1"/>
  <c r="L25" i="1" s="1"/>
  <c r="G35" i="1"/>
  <c r="L35" i="1" s="1"/>
  <c r="J44" i="1"/>
  <c r="L44" i="1" s="1"/>
  <c r="K56" i="1"/>
  <c r="J58" i="1"/>
  <c r="L58" i="1" s="1"/>
  <c r="G88" i="1"/>
  <c r="L88" i="1" s="1"/>
  <c r="K135" i="1"/>
  <c r="J135" i="1"/>
  <c r="L135" i="1" s="1"/>
  <c r="K172" i="1"/>
  <c r="J172" i="1"/>
  <c r="L172" i="1" s="1"/>
  <c r="K188" i="1"/>
  <c r="G188" i="1"/>
  <c r="L188" i="1" s="1"/>
  <c r="K53" i="1"/>
  <c r="J53" i="1"/>
  <c r="L53" i="1" s="1"/>
  <c r="K67" i="1"/>
  <c r="J67" i="1"/>
  <c r="L67" i="1" s="1"/>
  <c r="K89" i="1"/>
  <c r="J89" i="1"/>
  <c r="L89" i="1" s="1"/>
  <c r="F190" i="1"/>
  <c r="G190" i="1" s="1"/>
  <c r="K61" i="1"/>
  <c r="G61" i="1"/>
  <c r="L61" i="1" s="1"/>
  <c r="G8" i="1"/>
  <c r="L8" i="1" s="1"/>
  <c r="K13" i="1"/>
  <c r="G45" i="1"/>
  <c r="L45" i="1" s="1"/>
  <c r="K65" i="1"/>
  <c r="K82" i="1"/>
  <c r="G82" i="1"/>
  <c r="L82" i="1" s="1"/>
  <c r="G97" i="1"/>
  <c r="L97" i="1" s="1"/>
  <c r="K117" i="1"/>
  <c r="G117" i="1"/>
  <c r="L117" i="1" s="1"/>
  <c r="K132" i="1"/>
  <c r="G132" i="1"/>
  <c r="L132" i="1" s="1"/>
  <c r="K142" i="1"/>
  <c r="G142" i="1"/>
  <c r="L142" i="1" s="1"/>
  <c r="K169" i="1"/>
  <c r="G169" i="1"/>
  <c r="L169" i="1" s="1"/>
  <c r="K179" i="1"/>
  <c r="G179" i="1"/>
  <c r="L179" i="1" s="1"/>
  <c r="K98" i="1"/>
  <c r="J98" i="1"/>
  <c r="L98" i="1" s="1"/>
  <c r="K129" i="1"/>
  <c r="J129" i="1"/>
  <c r="L129" i="1" s="1"/>
  <c r="K143" i="1"/>
  <c r="J143" i="1"/>
  <c r="L143" i="1" s="1"/>
  <c r="K166" i="1"/>
  <c r="J166" i="1"/>
  <c r="L166" i="1" s="1"/>
  <c r="K180" i="1"/>
  <c r="J180" i="1"/>
  <c r="L180" i="1" s="1"/>
  <c r="K184" i="1"/>
  <c r="J184" i="1"/>
  <c r="L184" i="1" s="1"/>
  <c r="K34" i="1"/>
  <c r="J34" i="1"/>
  <c r="L34" i="1" s="1"/>
  <c r="J38" i="1"/>
  <c r="L38" i="1" s="1"/>
  <c r="K46" i="1"/>
  <c r="J46" i="1"/>
  <c r="L46" i="1" s="1"/>
  <c r="K68" i="1"/>
  <c r="J83" i="1"/>
  <c r="L83" i="1" s="1"/>
  <c r="K92" i="1"/>
  <c r="K95" i="1"/>
  <c r="K121" i="1"/>
  <c r="G121" i="1"/>
  <c r="L121" i="1" s="1"/>
  <c r="K126" i="1"/>
  <c r="G126" i="1"/>
  <c r="L126" i="1" s="1"/>
  <c r="K137" i="1"/>
  <c r="J137" i="1"/>
  <c r="L137" i="1" s="1"/>
  <c r="K140" i="1"/>
  <c r="G140" i="1"/>
  <c r="L140" i="1" s="1"/>
  <c r="K155" i="1"/>
  <c r="G155" i="1"/>
  <c r="L155" i="1" s="1"/>
  <c r="K160" i="1"/>
  <c r="J160" i="1"/>
  <c r="L160" i="1" s="1"/>
  <c r="K174" i="1"/>
  <c r="J174" i="1"/>
  <c r="L174" i="1" s="1"/>
  <c r="K177" i="1"/>
  <c r="G177" i="1"/>
  <c r="L177" i="1" s="1"/>
  <c r="J125" i="1"/>
  <c r="L125" i="1" s="1"/>
  <c r="G128" i="1"/>
  <c r="L128" i="1" s="1"/>
  <c r="J131" i="1"/>
  <c r="L131" i="1" s="1"/>
  <c r="J153" i="1"/>
  <c r="L153" i="1" s="1"/>
  <c r="G159" i="1"/>
  <c r="L159" i="1" s="1"/>
  <c r="G165" i="1"/>
  <c r="L165" i="1" s="1"/>
  <c r="J168" i="1"/>
  <c r="L168" i="1" s="1"/>
  <c r="G181" i="1"/>
  <c r="L181" i="1" s="1"/>
  <c r="G187" i="1"/>
  <c r="L187" i="1" s="1"/>
  <c r="K190" i="1" l="1"/>
  <c r="L190" i="1" s="1"/>
</calcChain>
</file>

<file path=xl/sharedStrings.xml><?xml version="1.0" encoding="utf-8"?>
<sst xmlns="http://schemas.openxmlformats.org/spreadsheetml/2006/main" count="7812" uniqueCount="860">
  <si>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</si>
  <si>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</si>
  <si>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</si>
  <si>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</si>
  <si>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</si>
  <si>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</si>
  <si>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</si>
  <si>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</si>
  <si>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</si>
  <si>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</si>
  <si>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</si>
  <si>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</si>
  <si>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</si>
  <si>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 xml:space="preserve">Реконструкция высоковольтного кабеля от ПС №106 к ПС №26, 6 кВ </t>
  </si>
  <si>
    <t>Монтаж кабельных конструкций</t>
  </si>
  <si>
    <t>Монтаж кронштейнов Т-образных L=400 в помещении ПС №106, 15п.м. по приямку и стенам</t>
  </si>
  <si>
    <t>шт</t>
  </si>
  <si>
    <t>1.1</t>
  </si>
  <si>
    <t>Консоль настенная средняя 400х2,5 цинк</t>
  </si>
  <si>
    <t>шт.</t>
  </si>
  <si>
    <t>Демонтаж обшивки фасада из профлиста (с сохранением материала) на высоте до 9м, для обеспечения доступа к кабельному каналу</t>
  </si>
  <si>
    <t>м2</t>
  </si>
  <si>
    <t xml:space="preserve">Монтаж дополнительных кронштейнов Т-образных L=400 по стене в кабельном канале, </t>
  </si>
  <si>
    <t>3.1</t>
  </si>
  <si>
    <t xml:space="preserve">Монтаж обшивки фасада из профлиста (ранее демонтированного) на высоте до 9м, </t>
  </si>
  <si>
    <t>Монтаж кронштейнов Т-образных L=400 по стенам цеха 417 и помещении энерговставки</t>
  </si>
  <si>
    <t>5.1</t>
  </si>
  <si>
    <t>Монтаж кабельных коробов перфорированных 400х100, с крышкой с креплением к кронштейнам по системе DKC или аналог</t>
  </si>
  <si>
    <t>м.п.</t>
  </si>
  <si>
    <t>6.1</t>
  </si>
  <si>
    <t>Лоток перфорированный 400х100х1,0 L= 3000 цинк</t>
  </si>
  <si>
    <t>6.2</t>
  </si>
  <si>
    <t>Крышка лотка универсальная 400х0,7 L= 3000 цинк</t>
  </si>
  <si>
    <t>Пробивка отверстий в ж/б панелях толщиной 400мм (0,1м2/шт.; 0,05м3/шт.)</t>
  </si>
  <si>
    <t>Установка футляров в перекрытии из трубы полиэтиленовой  ПЭ110х6,6,  L=0,4м</t>
  </si>
  <si>
    <t>8.1</t>
  </si>
  <si>
    <t>Труба полиэтиленовая  ПЭ110х6,6</t>
  </si>
  <si>
    <t>м</t>
  </si>
  <si>
    <t>Монтаж вертикального лотка лестничного 200х100 с техэтажа в помещение ПС №26</t>
  </si>
  <si>
    <t>9.1</t>
  </si>
  <si>
    <t>Лоток лестничный 200х100х1,2 L= 3000 цинк</t>
  </si>
  <si>
    <t>Монтаж кронштейнов Т-образных L=200 по приямку и стенам ПС №26</t>
  </si>
  <si>
    <t>10.1</t>
  </si>
  <si>
    <t>Консоль настенная средняя 200х2,5 цинк</t>
  </si>
  <si>
    <t>Монтаж кабеля</t>
  </si>
  <si>
    <t>Монтаж концевых муфт на кабель АСБ 3х95</t>
  </si>
  <si>
    <t>11.1</t>
  </si>
  <si>
    <t>Муфта концевая КВтпН-10-70/120</t>
  </si>
  <si>
    <t>Прокладка кабеля АСБ 3х95 по кронштейнам в приямке и на стенах ПС №106 с креплением кабельными стяжками</t>
  </si>
  <si>
    <t>12.1</t>
  </si>
  <si>
    <t xml:space="preserve">Кабель АСБ 3х95 </t>
  </si>
  <si>
    <t>мп</t>
  </si>
  <si>
    <t>Покраска кабеля  АСБ 3х95 огнезащитным составом в ПС-106 (30м)</t>
  </si>
  <si>
    <t>13.1</t>
  </si>
  <si>
    <t>Огнезащитное покрытие для кабелей ОГРАКС-ВВ (1,5кг/м2)</t>
  </si>
  <si>
    <t>кг</t>
  </si>
  <si>
    <t>Прокладка кабеля АСБ 3х95 по кронштейнам на кабельных эстакадах высотой до 9м с креплением кабельными стяжками</t>
  </si>
  <si>
    <t>14.1</t>
  </si>
  <si>
    <t>Прокладка кабеля АСБ 3х95 по кронштейнам на фасаде на высоте до 9м с креплением кабельными стяжками</t>
  </si>
  <si>
    <t>15.1</t>
  </si>
  <si>
    <t>Прокладка кабеля АСБ 3х95 в лотках перфорированных на стенах цеха 417 и помещении энерговставки с креплением кабельными стяжками</t>
  </si>
  <si>
    <t>16.1</t>
  </si>
  <si>
    <t>Прокладка кабеля АСБ 3х95 вертикально по лотку лестничному с креплением кабельными стяжками</t>
  </si>
  <si>
    <t>17.1</t>
  </si>
  <si>
    <t>Прокладка кабеля АСБ 3х95 по кронштейнам в приямке и на стенах ПС №26 с креплением кабельными стяжками</t>
  </si>
  <si>
    <t>18.1</t>
  </si>
  <si>
    <t>Покраска кабеля  АСБ 3х95 огнезащитным составом в помещении энерговставки и ПС-26 (168м)</t>
  </si>
  <si>
    <t>19.1</t>
  </si>
  <si>
    <t>Заделка труб пеной двухкомпонентной огнезащитной DN1201</t>
  </si>
  <si>
    <t>20.1</t>
  </si>
  <si>
    <t>Пена двухкомпонентная огнезащитная DN1201 (330мл)</t>
  </si>
  <si>
    <t xml:space="preserve">Реконструкция высоковольтного кабеля от ПС №106 к ПС №25, 6 кВ </t>
  </si>
  <si>
    <t>Монтаж кронштейнов Т-образных L=200 по помещении энерговставки от опуска на ПС №26 к ПС №25</t>
  </si>
  <si>
    <t>21.1</t>
  </si>
  <si>
    <t>Монтаж кабельных коробов перфорированных 200х100, с крышкой с креплением к кронштейнам по системе DKC или аналог</t>
  </si>
  <si>
    <t>22.1</t>
  </si>
  <si>
    <t>Лоток перфорированный 200х100х1,0 L= 3000 цинк</t>
  </si>
  <si>
    <t>22.2</t>
  </si>
  <si>
    <t>Крышка лотка универсальная 200х0,7 L= 3000 цинк</t>
  </si>
  <si>
    <t>22.3</t>
  </si>
  <si>
    <t>Болт полнонарезной цинк DIN933 М16х12</t>
  </si>
  <si>
    <t>22.4</t>
  </si>
  <si>
    <t>Гайка с фланцем DIN6923</t>
  </si>
  <si>
    <t>24.1</t>
  </si>
  <si>
    <t>25.1</t>
  </si>
  <si>
    <t>26.1</t>
  </si>
  <si>
    <t>27.1</t>
  </si>
  <si>
    <t>28.1</t>
  </si>
  <si>
    <t>29.1</t>
  </si>
  <si>
    <t>30.1</t>
  </si>
  <si>
    <t>Прокладка кабеля АСБ 3х95 по кронштейнам в на фасаде на высоте до 9м с креплением кабельными стяжками</t>
  </si>
  <si>
    <t>31.1</t>
  </si>
  <si>
    <t>Прокладка кабеля АСБ 3х95 по кронштейнам на стенах цеха 417 и помещении энерговставки с креплением кабельными стяжками</t>
  </si>
  <si>
    <t>32.1</t>
  </si>
  <si>
    <t>33.1</t>
  </si>
  <si>
    <t>Прокладка кабеля АСБ 3х95 по кронштейнам в приямке и на стенах ПС №25 с креплением кабельными стяжками</t>
  </si>
  <si>
    <t>34.1</t>
  </si>
  <si>
    <t>Покраска кабеля  АСБ 3х95 огнезащитным составом в помещении энерговставки и ПС-25 (384м)</t>
  </si>
  <si>
    <t>35.1</t>
  </si>
  <si>
    <t>36.1</t>
  </si>
  <si>
    <t xml:space="preserve">Реконструкция высоковольтного кабеля от ПС №106 к ПС №24, 6 кВ </t>
  </si>
  <si>
    <t>Демонтаж обшивки фасада из профлиста (с сохранением атериала) на высоте до 12м, для крепления лестничных лотков с установкой лесов</t>
  </si>
  <si>
    <t>Монтаж консолей с опорой по фасаду здания на высоте до 12м</t>
  </si>
  <si>
    <t>Монтаж горизонтального лотка лестничного 400х100 между кабельной эстакадой и фасадом на высоте до 9м</t>
  </si>
  <si>
    <t>39.1</t>
  </si>
  <si>
    <t>Лоток лестничный 400х100х1,2 L= 3000 цинк</t>
  </si>
  <si>
    <t>Монтаж вертикального лотка лестничного 400х100 высоте до 12м</t>
  </si>
  <si>
    <t>41.1</t>
  </si>
  <si>
    <t>Монтаж обшивки фасада из профлиста  (ранее демонтированного) на высоте до 12м, с установкой лесов</t>
  </si>
  <si>
    <t>Монтаж кронштейнов Т-образных L=400 по парапету цеха №5 Монтаж консолей</t>
  </si>
  <si>
    <t>42.1</t>
  </si>
  <si>
    <t>Монтаж горизонтального лотка лестничного 400х100</t>
  </si>
  <si>
    <t>м.п</t>
  </si>
  <si>
    <t>43.1</t>
  </si>
  <si>
    <t>Установкой ж/б опор с интервалом 2м по кровле цеха №5</t>
  </si>
  <si>
    <t>44.1</t>
  </si>
  <si>
    <t>Опора кровельная горизонтальная</t>
  </si>
  <si>
    <t>Монтаж кабельных лотков перфорированных 400х100 с крышкой по кровле цеха №5 с устройством вертикальных переходов через парапеты (3шт), по системе DKC или аналог</t>
  </si>
  <si>
    <t>45.1</t>
  </si>
  <si>
    <t>45.2</t>
  </si>
  <si>
    <t>45.3</t>
  </si>
  <si>
    <t>Угол внутренний 90° 400х100х1.2 цинк</t>
  </si>
  <si>
    <t>?</t>
  </si>
  <si>
    <t>45.4</t>
  </si>
  <si>
    <t>Крышка угла внутреннего 90° 400х1.2 цинк</t>
  </si>
  <si>
    <t>45.5</t>
  </si>
  <si>
    <t>Угол наружный 90° 400х100х1.2 цинк</t>
  </si>
  <si>
    <t>45.6</t>
  </si>
  <si>
    <t>Крышка угла наружного 90° 400х1.2 цинк</t>
  </si>
  <si>
    <t>Монтаж кронштейнов Т-образных L=400 по стенам зенитного фонаря цеха №5</t>
  </si>
  <si>
    <t>46.1</t>
  </si>
  <si>
    <t>Сверление отверстий</t>
  </si>
  <si>
    <t xml:space="preserve">Установка распорных анкерных болтов </t>
  </si>
  <si>
    <t>48.1</t>
  </si>
  <si>
    <t>Анкер болт с гайкой М10х95 цинк</t>
  </si>
  <si>
    <t>Герметизация примыканий в местах установки анкеров на кровле</t>
  </si>
  <si>
    <t>49.1</t>
  </si>
  <si>
    <t>Герметик кровельный KIM TEC 310мл</t>
  </si>
  <si>
    <t xml:space="preserve">Монтаж горизонтального лотка лестничного 400х100 </t>
  </si>
  <si>
    <t>50.1</t>
  </si>
  <si>
    <t>50.2</t>
  </si>
  <si>
    <t>50.3</t>
  </si>
  <si>
    <t>Монтаж кронштейнов Т-образных L=200 по парапету цеха №5 до опуска к ПС №24</t>
  </si>
  <si>
    <t>51.1</t>
  </si>
  <si>
    <t xml:space="preserve">Монтаж горизонтального лотка лестничного 200х100 </t>
  </si>
  <si>
    <t>52.1</t>
  </si>
  <si>
    <t>Монтаж вертикального лотка лестничного 200х100 с кровли цеха №5 в помещение ПС №24 на высоте до 12м с установкой лесов</t>
  </si>
  <si>
    <t>53.1</t>
  </si>
  <si>
    <t>54.1</t>
  </si>
  <si>
    <t>55.1</t>
  </si>
  <si>
    <t>56.1</t>
  </si>
  <si>
    <t>Прокладка кабеля АСБ 3х95 по горизонтальному лотку лестничному на высоте до 9м с креплением кабельными стяжками</t>
  </si>
  <si>
    <t>57.1</t>
  </si>
  <si>
    <t>Прокладка кабеля АСБ 3х95 по вертикальному лотку лестничному на высоте до 12м с креплением кабельными стяжками</t>
  </si>
  <si>
    <t>58.1</t>
  </si>
  <si>
    <t>Прокладка кабеля АСБ 3х95 по горизонтальному лестничному лотку с креплением кабельными стяжками</t>
  </si>
  <si>
    <t>59.1</t>
  </si>
  <si>
    <t>Прокладка кабеля АСБ 3х95 в лотках перфорированных по кровле цеха №5</t>
  </si>
  <si>
    <t>60.1</t>
  </si>
  <si>
    <t>Прокладка кабеля АСБ 3х95 по горизонтальному лотку лестничному по стенам зенитного фонаря с креплением кабельными стяжками</t>
  </si>
  <si>
    <t>61.1</t>
  </si>
  <si>
    <t>Прокладка кабеля АСБ 3х95 по горизонтальному лестничному лотку по парапету до опуска к ПС №24 с креплением кабельными стяжками</t>
  </si>
  <si>
    <t>62.1</t>
  </si>
  <si>
    <t>Прокладка кабеля АСБ 3х95 в ПС №24 по вертикальному лотку лестничному на высоте до 12м с креплением кабельными стяжками</t>
  </si>
  <si>
    <t>63.1</t>
  </si>
  <si>
    <t xml:space="preserve">Реконструкция высоковольтного кабеля от ПС №106 к ПС №30, 6 кВ </t>
  </si>
  <si>
    <t>Монтаж кронштейнов Т-образных L=200 по парапету цеха №5 до эстакады</t>
  </si>
  <si>
    <t>64.1</t>
  </si>
  <si>
    <t>Монтаж горизонтального лотка лестничного 200х100</t>
  </si>
  <si>
    <t>65.1</t>
  </si>
  <si>
    <t>Монтаж кронштейнов Т-образных L=200 по фасаду цеха №121</t>
  </si>
  <si>
    <t>66.1</t>
  </si>
  <si>
    <t>67.1</t>
  </si>
  <si>
    <t>Монтаж соединительных муфт на кабель АСБ 3х95</t>
  </si>
  <si>
    <t>68.1</t>
  </si>
  <si>
    <t>Муфта соединительная 3 СТп-10 (70-120) с соединителями</t>
  </si>
  <si>
    <t>69.1</t>
  </si>
  <si>
    <t>70.1</t>
  </si>
  <si>
    <t>71.1</t>
  </si>
  <si>
    <t>72.1</t>
  </si>
  <si>
    <t>73.1</t>
  </si>
  <si>
    <t>74.1</t>
  </si>
  <si>
    <t>75.1</t>
  </si>
  <si>
    <t>76.1</t>
  </si>
  <si>
    <t>Прокладка кабеля АСБ 3х95 по горизонтальному лестничному лотку по парапету до эстакады</t>
  </si>
  <si>
    <t>77.1</t>
  </si>
  <si>
    <t xml:space="preserve">Прокладка кабеля АСБ 3х95 по существующим кронштейнам эстакада высотой до 9м с креплением кабельными стяжками </t>
  </si>
  <si>
    <t>78.1</t>
  </si>
  <si>
    <t>Прокладка кабеля АСБ 3х95 по кронштейнам на фасаде цеха №121 в ПС №30 высотой до 9м с креплением кабельными стяжками</t>
  </si>
  <si>
    <t>79.1</t>
  </si>
  <si>
    <t>Прокладка кабеля АСБ 3х95 по кронштейнам в приямке и на стенах ПС №30 с креплением кабельными стяжками</t>
  </si>
  <si>
    <t>80.1</t>
  </si>
  <si>
    <t>Покраска кабеля  АСБ 3х95 огнезащитным составом толщиной слоя 0,8 ммв ПС-30 (20м)</t>
  </si>
  <si>
    <t>81.1</t>
  </si>
  <si>
    <t xml:space="preserve">Подъем кабеля и м/к лотков у на кровлю здания цеха  высотой до 14м </t>
  </si>
  <si>
    <t>т</t>
  </si>
  <si>
    <t>Пусконаладочные работы</t>
  </si>
  <si>
    <t>Испытания изоляции кабеля повышенным напряжением перед переключением</t>
  </si>
  <si>
    <t>испытание</t>
  </si>
  <si>
    <t>Испытания изоляции кабельной линии повышенным напряжением после переключения</t>
  </si>
  <si>
    <t>Фазировка кабельной линии</t>
  </si>
  <si>
    <t>жил</t>
  </si>
  <si>
    <t xml:space="preserve">Итого </t>
  </si>
  <si>
    <t xml:space="preserve">Монтаж кронштейнов Т-образных L=400 </t>
  </si>
  <si>
    <t>Количество</t>
  </si>
  <si>
    <t>2</t>
  </si>
  <si>
    <t>Монтаж кронштейнов Т-образных L=200</t>
  </si>
  <si>
    <t>Монтаж кабельных лотков, коробов 400х100</t>
  </si>
  <si>
    <t>Монтаж кабельных лотков, коробов 200х100</t>
  </si>
  <si>
    <t>Прокладка кабеля АСБ 3х95 по кронштейнам в приямке и на стенах с креплением кабельными стяжками</t>
  </si>
  <si>
    <t xml:space="preserve">Покраска кабеля  АСБ 3х95 огнезащитным составом типа ОГРАКС-ВВ </t>
  </si>
  <si>
    <t>Монтаж концевых муфт на кабель АСБ 3х95  КВтпН-10-70/120</t>
  </si>
  <si>
    <t>Монтаж соединительных муфт на кабель АСБ 3х95 3 СТп-10 (70-120)</t>
  </si>
  <si>
    <t>компл</t>
  </si>
  <si>
    <t>Демонтаж обшивки фасада из профлиста (с сохранением материала)</t>
  </si>
  <si>
    <t>Монтаж обшивки фасада из профлиста (ранее демонтированного)</t>
  </si>
  <si>
    <t>Стоимость ед. работ</t>
  </si>
  <si>
    <t>Прокладка кабеля кабеля</t>
  </si>
  <si>
    <t>Стоимость ед. материалов</t>
  </si>
  <si>
    <t>Итого</t>
  </si>
  <si>
    <t>1.2</t>
  </si>
  <si>
    <t>1.3</t>
  </si>
  <si>
    <t>1.4</t>
  </si>
  <si>
    <t>1.5</t>
  </si>
  <si>
    <t>1.6</t>
  </si>
  <si>
    <t>1.7</t>
  </si>
  <si>
    <t>2.1</t>
  </si>
  <si>
    <t>2.2</t>
  </si>
  <si>
    <t>2.3</t>
  </si>
  <si>
    <t>2.4</t>
  </si>
  <si>
    <t>2.5</t>
  </si>
  <si>
    <r>
      <t xml:space="preserve">Прокладка кабеля АСБ 3х95 по кронштейнам </t>
    </r>
    <r>
      <rPr>
        <sz val="11"/>
        <color rgb="FFFF0000"/>
        <rFont val="Times New Roman"/>
        <family val="1"/>
        <charset val="204"/>
      </rPr>
      <t>на кабельных эстакадах</t>
    </r>
    <r>
      <rPr>
        <sz val="11"/>
        <color theme="1"/>
        <rFont val="Times New Roman"/>
        <family val="1"/>
        <charset val="204"/>
      </rPr>
      <t xml:space="preserve"> высотой до 9м с креплением кабельными стяжками</t>
    </r>
  </si>
  <si>
    <t>АСБ 3х95</t>
  </si>
  <si>
    <t>ВДЦ ЭЭ</t>
  </si>
  <si>
    <t>2х385</t>
  </si>
  <si>
    <t>ПС24</t>
  </si>
  <si>
    <t>ПС25</t>
  </si>
  <si>
    <t>2х488,5</t>
  </si>
  <si>
    <t>ПС26</t>
  </si>
  <si>
    <t>2х312</t>
  </si>
  <si>
    <t>ПС30</t>
  </si>
  <si>
    <t>2х560</t>
  </si>
  <si>
    <t>2 шт</t>
  </si>
  <si>
    <t>Муфта</t>
  </si>
  <si>
    <t>ПС 25</t>
  </si>
  <si>
    <t>КЛ по приямку</t>
  </si>
  <si>
    <t>2х15м</t>
  </si>
  <si>
    <t>КЛ по эстакаде</t>
  </si>
  <si>
    <t>2х32м</t>
  </si>
  <si>
    <t>2х120м</t>
  </si>
  <si>
    <t>2х95м</t>
  </si>
  <si>
    <t>КЛ по стене</t>
  </si>
  <si>
    <t>2х10м</t>
  </si>
  <si>
    <t>2х20м</t>
  </si>
  <si>
    <t>Т-1</t>
  </si>
  <si>
    <t>сек-IV</t>
  </si>
  <si>
    <t>сек-III</t>
  </si>
  <si>
    <t>яч-6</t>
  </si>
  <si>
    <t>яч-?</t>
  </si>
  <si>
    <t>2х385м</t>
  </si>
  <si>
    <t>КЛ разная прокл.</t>
  </si>
  <si>
    <t>яч-4</t>
  </si>
  <si>
    <t>яч-10</t>
  </si>
  <si>
    <t>2х560м</t>
  </si>
  <si>
    <t>ТЗ МВМ</t>
  </si>
  <si>
    <t>Схемы ЭЭ</t>
  </si>
  <si>
    <t>Объем кабеля по ТЗ
с учетом 15%</t>
  </si>
  <si>
    <t>количество</t>
  </si>
  <si>
    <t>итого по ТЗ</t>
  </si>
  <si>
    <t>Объем кабеля по схемам
с учетом 15%</t>
  </si>
  <si>
    <t>Итого по схемам</t>
  </si>
  <si>
    <t>Разница в м/п</t>
  </si>
  <si>
    <t>ПС 24</t>
  </si>
  <si>
    <t>ПС 26</t>
  </si>
  <si>
    <t>ПС 30</t>
  </si>
  <si>
    <t>ошибка ТЗ</t>
  </si>
  <si>
    <t>Схемы ЭЭ+15% от ССК</t>
  </si>
  <si>
    <t>ВДЦ ЭЭ=ВОР=Смета</t>
  </si>
  <si>
    <t>схемы ЭЭ</t>
  </si>
  <si>
    <t>пересч СС</t>
  </si>
  <si>
    <t>с учетом 2%</t>
  </si>
  <si>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</si>
  <si>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</si>
  <si>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</si>
  <si>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</si>
  <si>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</si>
  <si>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</si>
  <si>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</si>
  <si>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</si>
  <si>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</si>
  <si>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</si>
  <si>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</si>
  <si>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</si>
  <si>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</si>
  <si>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</si>
  <si>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Московская область, г. Мытищи, ул. Колонцова, стр.4Б/3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</si>
  <si>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</si>
  <si>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</si>
  <si>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04-01-01</t>
  </si>
  <si>
    <t>Реконструкция высоковольтного кабеля от ПС-106 к ПС -6 кВ-26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</si>
  <si>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</si>
  <si>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</si>
  <si>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</si>
  <si>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</si>
  <si>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</si>
  <si>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</si>
  <si>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</si>
  <si>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</si>
  <si>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III квартал 2024 года (01.01.2000)</t>
  </si>
  <si>
    <t xml:space="preserve">Сметная стоимость </t>
  </si>
  <si>
    <t>(1792,48)</t>
  </si>
  <si>
    <t>тыс.руб.</t>
  </si>
  <si>
    <t>в том числе:</t>
  </si>
  <si>
    <t>строительных работ</t>
  </si>
  <si>
    <t>(48,29)</t>
  </si>
  <si>
    <t>Средства на оплату труда рабочих</t>
  </si>
  <si>
    <t>(44,47)</t>
  </si>
  <si>
    <t>монтажных работ</t>
  </si>
  <si>
    <t>(1129,75)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</si>
  <si>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</si>
  <si>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</si>
  <si>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</si>
  <si>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</si>
  <si>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</si>
  <si>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</si>
  <si>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>(3,68)</t>
  </si>
  <si>
    <t xml:space="preserve">  </t>
  </si>
  <si>
    <t>Обоснование</t>
  </si>
  <si>
    <t>Наименование работ и затрат</t>
  </si>
  <si>
    <t>Единица измерения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</si>
  <si>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</si>
  <si>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</si>
  <si>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</si>
  <si>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</si>
  <si>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</si>
  <si>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</si>
  <si>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</si>
  <si>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Прокладка высоковольтного кабеля от ПС №106 к ПС №26, 6 кВ</t>
  </si>
  <si>
    <t>в помещении ПС №106, 15п.м. по приямку и стенам</t>
  </si>
  <si>
    <t>1</t>
  </si>
  <si>
    <t>ФЕРм08-04-750-01</t>
  </si>
  <si>
    <t>Опорные конструкции на болтовых соединениях (подвесы, консоли, профили, опоры, кронштейны и т.п.)</t>
  </si>
  <si>
    <t>Объем=1,05*16/1000</t>
  </si>
  <si>
    <t>421/пр_2020_прил.10_т.1_п.2_гр.3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</si>
  <si>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</si>
  <si>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</si>
  <si>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</si>
  <si>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</si>
  <si>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</si>
  <si>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</si>
  <si>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</si>
  <si>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</si>
  <si>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</si>
  <si>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</si>
  <si>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</si>
  <si>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</si>
  <si>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</si>
  <si>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</si>
  <si>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Пр/812-049.1-1</t>
  </si>
  <si>
    <t>НР Электротехнические установки на атомных электростанциях</t>
  </si>
  <si>
    <t>%</t>
  </si>
  <si>
    <t>Пр/774-049.1</t>
  </si>
  <si>
    <t>СП Электротехнические установки на атомных электростанциях</t>
  </si>
  <si>
    <t>Всего по позиции</t>
  </si>
  <si>
    <t>ООО "ТПК АЙЭМ" Счет №М1-00431 от 20.11.24 г.  п.2</t>
  </si>
  <si>
    <t>Цена=1555,9/1,2/9,12</t>
  </si>
  <si>
    <t>Транспортные МАТ=1,03 к расх.</t>
  </si>
  <si>
    <t>ЗГСР МАТ=1,012 к расх.</t>
  </si>
  <si>
    <t>ФЕР09-04-006-02</t>
  </si>
  <si>
    <t>Монтаж ограждающих конструкций стен: из профилированного листа при высоте здания до 30 м. /Демонтаж</t>
  </si>
  <si>
    <t>100 м2</t>
  </si>
  <si>
    <t>Объем=114 / 100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</si>
  <si>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</si>
  <si>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</si>
  <si>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</si>
  <si>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</si>
  <si>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</si>
  <si>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</si>
  <si>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Объем=1,05*51/1000</t>
  </si>
  <si>
    <t>5</t>
  </si>
  <si>
    <t>6</t>
  </si>
  <si>
    <t>Монтаж ограждающих конструкций стен: из профилированного листа при высоте здания до 30 м (Ранее демонтированного)</t>
  </si>
  <si>
    <t>7</t>
  </si>
  <si>
    <t>Объем=1,05*27/1000</t>
  </si>
  <si>
    <t>8</t>
  </si>
  <si>
    <t>9</t>
  </si>
  <si>
    <t>ФЕРм08-02-396-06</t>
  </si>
  <si>
    <t>Короб металлический по стенам и потолкам, длина: 3 м</t>
  </si>
  <si>
    <t>100 м</t>
  </si>
  <si>
    <t>Объем=54 / 100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</si>
  <si>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</si>
  <si>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</si>
  <si>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</si>
  <si>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</si>
  <si>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10</t>
  </si>
  <si>
    <t>ООО "Все инструменты.ру" Счет №2408-286218-99348 от 25.11.24г. п.8</t>
  </si>
  <si>
    <t>Лоток перфорированный 400x100 L3000,цинк ламельный 35345ZL</t>
  </si>
  <si>
    <t>Цена=16199/1,2/9,12</t>
  </si>
  <si>
    <t>11</t>
  </si>
  <si>
    <t>ООО "Все инструменты.ру" Счет №2408-286218-99348 от 25.11.24г. п.7</t>
  </si>
  <si>
    <t>Крышка для лотка 400 L3000 сталь 0.7мм DRLU 400 для LKS 400мм оцинк. 6052027</t>
  </si>
  <si>
    <t>Цена=3755/1,2/9,12</t>
  </si>
  <si>
    <t>12</t>
  </si>
  <si>
    <t>ФЕР46-03-014-51</t>
  </si>
  <si>
    <t>Сверление горизонтальных отверстий в железобетонных конструкциях стен перфоратором глубиной 200 мм диаметром: свыше 50 мм до 55 мм</t>
  </si>
  <si>
    <t>100 отверстий</t>
  </si>
  <si>
    <t>Объем=2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</si>
  <si>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</si>
  <si>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</si>
  <si>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</si>
  <si>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</si>
  <si>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13</t>
  </si>
  <si>
    <t>ФЕР46-03-014-64</t>
  </si>
  <si>
    <t>На каждые 10 мм изменения глубины сверления добавлять или исключать: к расценке 46-03-014-51 (до глубины 400 мм.)</t>
  </si>
  <si>
    <t>400-200=200/10=20 ПЗ=20 (ОЗП=20; ЭМ=20 к расх.; ЗПМ=20; МАТ=20 к расх.; ТЗ=20; ТЗМ=20)</t>
  </si>
  <si>
    <t>14</t>
  </si>
  <si>
    <t>ФССЦ-01.7.17.09-0074</t>
  </si>
  <si>
    <t>Сверло кольцевое алмазное, диаметр 110 мм</t>
  </si>
  <si>
    <t>15</t>
  </si>
  <si>
    <t>ФЕР16-04-001-02</t>
  </si>
  <si>
    <t>Прокладка трубопроводов канализации из полиэтиленовых труб высокой плотности диаметром: 110 мм /применит. Установка футляров в перекрытии из трубы полиэтиленовой ПЭ110х6,6 мм.)</t>
  </si>
  <si>
    <t>Объем=(2*0,4) / 100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</si>
  <si>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</si>
  <si>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</si>
  <si>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</si>
  <si>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</si>
  <si>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16</t>
  </si>
  <si>
    <t>ФССЦ-24.3.03.13-0272</t>
  </si>
  <si>
    <t>Трубы полиэтиленовые ПЭ100, SDR11, диаметр 110 мм</t>
  </si>
  <si>
    <t>17</t>
  </si>
  <si>
    <t>ФЕРм08-02-395-01</t>
  </si>
  <si>
    <t>Лоток металлический штампованный по установленным конструкциям, ширина лотка: до 200 мм</t>
  </si>
  <si>
    <t>Объем=2,76/1000*10</t>
  </si>
  <si>
    <t>18</t>
  </si>
  <si>
    <t>ООО "Все инструменты.ру" Счет №2408-286218-99348 от 25.11.24г. п.1</t>
  </si>
  <si>
    <t>Система КМ Лоток лестничный 100х200х1,2 L3000 мм Быстрый монтаж LO6893 LLS100-200-1.2-3000</t>
  </si>
  <si>
    <t>Цена=5070/1,2/9,12</t>
  </si>
  <si>
    <t>19</t>
  </si>
  <si>
    <t>Объем=0,54*21/1000</t>
  </si>
  <si>
    <t>20</t>
  </si>
  <si>
    <t>ООО "ТПК АЙЭМ" Счет №М1-00431 от 20.11.24 г.  п.1</t>
  </si>
  <si>
    <t>Цена=956/1,2/9,12</t>
  </si>
  <si>
    <t>21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</si>
  <si>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</si>
  <si>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</si>
  <si>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22</t>
  </si>
  <si>
    <t>ООО "Кабельная арматура" Счет №УТ-14277 от 23.11.24 г. п.1</t>
  </si>
  <si>
    <t>Муфта 3 КВТп-10 (70-120) с наконечниками</t>
  </si>
  <si>
    <t>Цена=4935/1,2/9,12</t>
  </si>
  <si>
    <t>23</t>
  </si>
  <si>
    <t>ФЕРм08-02-147-13</t>
  </si>
  <si>
    <t>Кабель до 35 кВ по установленным конструкциям и лоткам с креплением по всей длине, масса 1 м кабеля: до 6 кг</t>
  </si>
  <si>
    <t>Объем=30 / 100</t>
  </si>
  <si>
    <t>24</t>
  </si>
  <si>
    <t>ООО "МосПромКомплект" Счет №МПК/2331 от 25.11.24 г. п.1</t>
  </si>
  <si>
    <t>Кабель АСБл-10 3х95 ож</t>
  </si>
  <si>
    <t>Объем=30*1,02</t>
  </si>
  <si>
    <t>Цена=1856,4/1,2/9,12</t>
  </si>
  <si>
    <t>25</t>
  </si>
  <si>
    <t>ФЕР26-02-022-01</t>
  </si>
  <si>
    <t>Огнезащитное покрытие толщиной слоя 1 мм кабелей и проводов</t>
  </si>
  <si>
    <t>Объем=4,2 / 100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</si>
  <si>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</si>
  <si>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</si>
  <si>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</si>
  <si>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</si>
  <si>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26</t>
  </si>
  <si>
    <t>ООО "Поинт" Счет №ПНТ/2987 от 22.11.24 г. п.1</t>
  </si>
  <si>
    <t>Цена=1915/1,2/9,12</t>
  </si>
  <si>
    <t>27</t>
  </si>
  <si>
    <t>ФЕРм08-02-151-02</t>
  </si>
  <si>
    <t>Кабель до 35 кВ, прокладываемый по непроходным эстакадам, масса 1 м кабеля: до 6 кг</t>
  </si>
  <si>
    <t>Объем=304 / 100</t>
  </si>
  <si>
    <t>ОП п.1.8.3</t>
  </si>
  <si>
    <t>При производстве работ на высоте св. 8 до 15 м ОЗП=1,1; ТЗ=1,1</t>
  </si>
  <si>
    <t>28</t>
  </si>
  <si>
    <t>Объем=304*1,02</t>
  </si>
  <si>
    <t>29</t>
  </si>
  <si>
    <t>Кабель до 35 кВ по установленным конструкциям и лоткам с креплением по всей длине, масса 1 м кабеля: до 6 кг (на высоте до 9 м.)</t>
  </si>
  <si>
    <t>Объем=152 / 100</t>
  </si>
  <si>
    <t>30</t>
  </si>
  <si>
    <t>Объем=152*1,02</t>
  </si>
  <si>
    <t>31</t>
  </si>
  <si>
    <t>Объем=108 / 100</t>
  </si>
  <si>
    <t>32</t>
  </si>
  <si>
    <t>Объем=108*1,02</t>
  </si>
  <si>
    <t>33</t>
  </si>
  <si>
    <t>Объем=20 / 100</t>
  </si>
  <si>
    <t>34</t>
  </si>
  <si>
    <t>Объем=20*1,02</t>
  </si>
  <si>
    <t>35</t>
  </si>
  <si>
    <t>Объем=40 / 100</t>
  </si>
  <si>
    <t>36</t>
  </si>
  <si>
    <t>Объем=40*1,02</t>
  </si>
  <si>
    <t>37</t>
  </si>
  <si>
    <t>Объем=23,7 / 100</t>
  </si>
  <si>
    <t>38</t>
  </si>
  <si>
    <t>39</t>
  </si>
  <si>
    <t>ФЕРм08-02-155-01</t>
  </si>
  <si>
    <t>Герметизация проходов при вводе кабелей во взрывоопасные помещения уплотнительной массой/ прим.</t>
  </si>
  <si>
    <t>40</t>
  </si>
  <si>
    <t>ФССЦ-01.7.07.29-0221</t>
  </si>
  <si>
    <t>Состав уплотнительный</t>
  </si>
  <si>
    <t>41</t>
  </si>
  <si>
    <t>ИП Николашина А.А. Счет №2827 от 25.11.24 г. п.1</t>
  </si>
  <si>
    <t>Цена=6900/1,2/9,12</t>
  </si>
  <si>
    <t>Итого по разделу 1 Прокладка высоковольтного кабеля от ПС №106 к ПС №26, 6 кВ</t>
  </si>
  <si>
    <t>Раздел 2. Прокладка высоковольтного кабеля от ПС №106 к ПС №25, 6 кВ</t>
  </si>
  <si>
    <t>42</t>
  </si>
  <si>
    <t>Объем=0,54*54/1000</t>
  </si>
  <si>
    <t>43</t>
  </si>
  <si>
    <t>44</t>
  </si>
  <si>
    <t>45</t>
  </si>
  <si>
    <t>ООО "Все инструменты.ру" Счет №2408-286218-99348 от 25.11.24г.  п.5</t>
  </si>
  <si>
    <t>Лоток перфорированный200x100 L3000,цинк-ламельный 35343ZL</t>
  </si>
  <si>
    <t>Цена=9632/1,2/9,12</t>
  </si>
  <si>
    <t>46</t>
  </si>
  <si>
    <t>ООО "Все инструменты.ру" Счет №2408-286218-99348 от 25.11.24г.  п.6</t>
  </si>
  <si>
    <t>Крышка DRLU 200 FT, для лотков, B=200 мм, L=3000 мм, сталь, горячий цинк 6052004</t>
  </si>
  <si>
    <t>Цена=6452/1,2/9,12</t>
  </si>
  <si>
    <t>47</t>
  </si>
  <si>
    <t>ФССЦ-01.7.15.02-0065</t>
  </si>
  <si>
    <t>Болты оцинкованные диаметр 16 (18) мм</t>
  </si>
  <si>
    <t>Объем=0,027*158/1000</t>
  </si>
  <si>
    <t>48</t>
  </si>
  <si>
    <t>ФССЦ-01.7.15.05-0015</t>
  </si>
  <si>
    <t>Гайки шестигранные, диаметр резьбы 16-18 мм</t>
  </si>
  <si>
    <t>Объем=0,04032*158/1000</t>
  </si>
  <si>
    <t>49</t>
  </si>
  <si>
    <t>50</t>
  </si>
  <si>
    <t>51</t>
  </si>
  <si>
    <t>52</t>
  </si>
  <si>
    <t>Прокладка трубопроводов канализации из полиэтиленовых труб высокой плотности диаметром: 110 мм (Прим. установка футляров в перекрытии из трубы полиэтиленовой ПЭ110х6,6 мм.)</t>
  </si>
  <si>
    <t>53</t>
  </si>
  <si>
    <t>54</t>
  </si>
  <si>
    <t>55</t>
  </si>
  <si>
    <t>ООО "Все инструменты.ру" Счет №2408-286218-99348 от 25.11.24г.   п.1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</si>
  <si>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</si>
  <si>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</si>
  <si>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</si>
  <si>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</si>
  <si>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</si>
  <si>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</si>
  <si>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</si>
  <si>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</si>
  <si>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</si>
  <si>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</si>
  <si>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</si>
  <si>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Кабель до 35 кВ по установленным конструкциям и лоткам с креплением по всей длине, масса 1 м кабеля: до 6 кг (высотой до 9 м.)</t>
  </si>
  <si>
    <t>67</t>
  </si>
  <si>
    <t>68</t>
  </si>
  <si>
    <t>Объем=324 / 100</t>
  </si>
  <si>
    <t>69</t>
  </si>
  <si>
    <t>Объем=324*1,02</t>
  </si>
  <si>
    <t>70</t>
  </si>
  <si>
    <t>71</t>
  </si>
  <si>
    <t>72</t>
  </si>
  <si>
    <t>73</t>
  </si>
  <si>
    <t>74</t>
  </si>
  <si>
    <t>Объем=54,3 / 100</t>
  </si>
  <si>
    <t>75</t>
  </si>
  <si>
    <t>76</t>
  </si>
  <si>
    <t>77</t>
  </si>
  <si>
    <t>78</t>
  </si>
  <si>
    <t>Итого по разделу 2 Прокладка высоковольтного кабеля от ПС №106 к ПС №25, 6 кВ</t>
  </si>
  <si>
    <t>Раздел 3. Прокладка высоковольтного кабеля от ПС №106 к ПС №24, 6 кВ</t>
  </si>
  <si>
    <t>Прокладка высоковольтного кабеля от ПС №106 к ПС №24, 6 кВ</t>
  </si>
  <si>
    <t>79</t>
  </si>
  <si>
    <t>Монтаж ограждающих конструкций стен: из профилированного листа при высоте здания до 30 м./ Демонтаж</t>
  </si>
  <si>
    <t>Объем=45 / 100</t>
  </si>
  <si>
    <t>80</t>
  </si>
  <si>
    <t>Объем=5,56*5/1000</t>
  </si>
  <si>
    <t>81</t>
  </si>
  <si>
    <t>ФССЦ-23.3.08.01-0044</t>
  </si>
  <si>
    <t>Трубы стальные квадратные (ГОСТ 8639-82) размером: 50х50 мм, толщина стенки 4 мм</t>
  </si>
  <si>
    <t>Объем=300/5,56</t>
  </si>
  <si>
    <t>82</t>
  </si>
  <si>
    <t>ФЕРм08-02-395-02</t>
  </si>
  <si>
    <t>Лоток металлический штампованный по установленным конструкциям, ширина лотка: до 400 мм (высота до 9 м.)</t>
  </si>
  <si>
    <t>Объем=9,51*1/1000</t>
  </si>
  <si>
    <t>83</t>
  </si>
  <si>
    <t>ООО "Все инструменты.ру" Счет №2408-286218-99348 от 25.11.24г.  п.2</t>
  </si>
  <si>
    <t>Система КМ Лоток лестничный 100x400x1,2 L3000 мм INOX304 N LL100-400-1.2-3000 INOX304 N</t>
  </si>
  <si>
    <t>Цена=27340/1,2/9,12</t>
  </si>
  <si>
    <t>84</t>
  </si>
  <si>
    <t>Лоток металлический штампованный по установленным конструкциям, ширина лотка: до 400 мм (высота до 12 м.)</t>
  </si>
  <si>
    <t>Объем=9,51/3*5/1000</t>
  </si>
  <si>
    <t>85</t>
  </si>
  <si>
    <t>ООО "Все инструменты.ру" Счет №2408-286218-99348 от 25.1.24г.  п.2</t>
  </si>
  <si>
    <t>Объем=5/3</t>
  </si>
  <si>
    <t>86</t>
  </si>
  <si>
    <t>87</t>
  </si>
  <si>
    <t>Объем=1,05*6/1000</t>
  </si>
  <si>
    <t>88</t>
  </si>
  <si>
    <t>89</t>
  </si>
  <si>
    <t>Объем=9,51/3*8/1000</t>
  </si>
  <si>
    <t>90</t>
  </si>
  <si>
    <t>91</t>
  </si>
  <si>
    <t>ФЕРм08-02-152-05</t>
  </si>
  <si>
    <t>Стойка сборных кабельных конструкций (без полок), масса: до 2,4 кг/применит.</t>
  </si>
  <si>
    <t>100 шт</t>
  </si>
  <si>
    <t>Объем=16 / 100</t>
  </si>
  <si>
    <t>92</t>
  </si>
  <si>
    <t>ООО "УТС ТехноНиколь"Счет №ТСТН-000834833 от 23.11.24 г. п.1</t>
  </si>
  <si>
    <t>Опора кровельная с горизонтальным кронштейном</t>
  </si>
  <si>
    <t>Цена=5100/1,2/9,12</t>
  </si>
  <si>
    <t>93</t>
  </si>
  <si>
    <t>ФЕРм08-02-396-02</t>
  </si>
  <si>
    <t>Короб металлический на конструкциях, кронштейнах, по фермам и колоннам, длина: 3 м</t>
  </si>
  <si>
    <t>94</t>
  </si>
  <si>
    <t>95</t>
  </si>
  <si>
    <t>96</t>
  </si>
  <si>
    <t>ООО "Все инструменты.ру" Счет №2408-286218-99348 от 25.11.24г.  п.9</t>
  </si>
  <si>
    <t>Угол cs 90 вертикальный внутр. 90 400/100 в комплекте с крепежными элементами и соединительными пластинами, необходимыми для монтаж 36705K</t>
  </si>
  <si>
    <t>Цена=3983/1,2/9,12</t>
  </si>
  <si>
    <t>97</t>
  </si>
  <si>
    <t>ООО "Все инструменты.ру" Счет №2408-286218-99348 от 25.11.24г. п.3</t>
  </si>
  <si>
    <t>Крышка CS 90 на угол вертик. внутр. 90 осн.400, цинк-ламельная 93218 38206ZL</t>
  </si>
  <si>
    <t>Цена=2920/1,2/9,12</t>
  </si>
  <si>
    <t>98</t>
  </si>
  <si>
    <t>ООО "Все инструменты.ру" Счет №2408-286218-99348 от 25.11.24г.  п.10</t>
  </si>
  <si>
    <t>Угол cd 90 вертикальный внеш. 90 400/100 в комплекте с крепежными элементами и соединительными пластинами, необходимыми для монтажа 36825K</t>
  </si>
  <si>
    <t>Цена=4016/1,2/9,12</t>
  </si>
  <si>
    <t>99</t>
  </si>
  <si>
    <t>ООО "Все инструменты.ру" Счет №2408-286218-99348 от 25.11.24г. п.4</t>
  </si>
  <si>
    <t>Крышка CD 90 на угол вертик. внеш. 90 осн.400, цинк-ламельная 93262 38246ZL</t>
  </si>
  <si>
    <t>Цена=3332/1,2/9,12</t>
  </si>
  <si>
    <t>100</t>
  </si>
  <si>
    <t>Объем=1,05*90/1000</t>
  </si>
  <si>
    <t>101</t>
  </si>
  <si>
    <t>102</t>
  </si>
  <si>
    <t>ФЕР46-08-012-02</t>
  </si>
  <si>
    <t>Установка анкеров в отверстия глубиной 100 мм с применением составов на цементно-эпоксидной основе, диаметр анкера: 10 мм</t>
  </si>
  <si>
    <t>Объем=600 / 100</t>
  </si>
  <si>
    <t>103</t>
  </si>
  <si>
    <t>ФЕР46-08-012-07</t>
  </si>
  <si>
    <t>На каждые 10 мм изменения глубины отверстия добавлять (уменьшать) к расценке: 46-08-012-02</t>
  </si>
  <si>
    <t>104</t>
  </si>
  <si>
    <t>ФССЦ-01.7.15.02-0040</t>
  </si>
  <si>
    <t>Болты анкерные с гайкой, размер 12,0х100 мм/применит.</t>
  </si>
  <si>
    <t>105</t>
  </si>
  <si>
    <t>ООО "СТД "Петрович" Счет №МАЭ00296717 от 25.11.2024 г. п.1</t>
  </si>
  <si>
    <t>Цена=1192/1,2/9,12</t>
  </si>
  <si>
    <t>106</t>
  </si>
  <si>
    <t>Лоток металлический штампованный по установленным конструкциям, ширина лотка: до 400 мм</t>
  </si>
  <si>
    <t>Объем=9,51/3*180/1000</t>
  </si>
  <si>
    <t>107</t>
  </si>
  <si>
    <t>108</t>
  </si>
  <si>
    <t>109</t>
  </si>
  <si>
    <t>110</t>
  </si>
  <si>
    <t>Объем=0,54*8/1000</t>
  </si>
  <si>
    <t>111</t>
  </si>
  <si>
    <t>112</t>
  </si>
  <si>
    <t>Объем=2,76/1000*12</t>
  </si>
  <si>
    <t>113</t>
  </si>
  <si>
    <t>ООО "Все инструменты.ру" Счет №2408-286218-99348 от 25.11.24г.  п.1</t>
  </si>
  <si>
    <t>114</t>
  </si>
  <si>
    <t>Лоток металлический штампованный по установленным конструкциям, ширина лотка: до 200 мм (высотой до 12 м.)</t>
  </si>
  <si>
    <t>Объем=2,76/1000*8</t>
  </si>
  <si>
    <t>115</t>
  </si>
  <si>
    <t>116</t>
  </si>
  <si>
    <t>117</t>
  </si>
  <si>
    <t>118</t>
  </si>
  <si>
    <t>119</t>
  </si>
  <si>
    <t>120</t>
  </si>
  <si>
    <t>121</t>
  </si>
  <si>
    <t>122</t>
  </si>
  <si>
    <t>Объем=216 / 100</t>
  </si>
  <si>
    <t>123</t>
  </si>
  <si>
    <t>Объем=216*1,02</t>
  </si>
  <si>
    <t>124</t>
  </si>
  <si>
    <t>Кабель до 35 кВ по установленным конструкциям и лоткам с креплением по всей длине, масса 1 м кабеля: до 6 кг (до 9 м.)</t>
  </si>
  <si>
    <t>Объем=5 / 100</t>
  </si>
  <si>
    <t>125</t>
  </si>
  <si>
    <t>Объем=5*1,02</t>
  </si>
  <si>
    <t>126</t>
  </si>
  <si>
    <t>Кабель до 35 кВ по установленным конструкциям и лоткам с креплением по всей длине, масса 1 м кабеля: до 6 кг (до 12 м.)</t>
  </si>
  <si>
    <t>Объем=10 / 100</t>
  </si>
  <si>
    <t>127</t>
  </si>
  <si>
    <t>Объем=10*1,02</t>
  </si>
  <si>
    <t>128</t>
  </si>
  <si>
    <t>129</t>
  </si>
  <si>
    <t>Объем=16*1,02</t>
  </si>
  <si>
    <t>130</t>
  </si>
  <si>
    <t>Объем=60 / 100</t>
  </si>
  <si>
    <t>131</t>
  </si>
  <si>
    <t>Объем=60*1,02</t>
  </si>
  <si>
    <t>132</t>
  </si>
  <si>
    <t>Объем=360 / 100</t>
  </si>
  <si>
    <t>133</t>
  </si>
  <si>
    <t>Объем=360*1,02</t>
  </si>
  <si>
    <t>134</t>
  </si>
  <si>
    <t>Объем=24 / 100</t>
  </si>
  <si>
    <t>135</t>
  </si>
  <si>
    <t>Объем=24*1,02</t>
  </si>
  <si>
    <t>136</t>
  </si>
  <si>
    <t>137</t>
  </si>
  <si>
    <t>Итого по разделу 3 Прокладка высоковольтного кабеля от ПС №106 к ПС №24, 6 кВ</t>
  </si>
  <si>
    <t>Раздел 4. Прокладка высоковольтного кабеля от ПС №106 к ПС №30, 6 кВ</t>
  </si>
  <si>
    <t>138</t>
  </si>
  <si>
    <t>Объем=0,54*33/1000</t>
  </si>
  <si>
    <t>139</t>
  </si>
  <si>
    <t>140</t>
  </si>
  <si>
    <t>Объем=2,76/1000*50</t>
  </si>
  <si>
    <t>141</t>
  </si>
  <si>
    <t>142</t>
  </si>
  <si>
    <t>Объем=0,54*12/1000</t>
  </si>
  <si>
    <t>143</t>
  </si>
  <si>
    <t>144</t>
  </si>
  <si>
    <t>145</t>
  </si>
  <si>
    <t>146</t>
  </si>
  <si>
    <t>ФЕРм08-02-167-03</t>
  </si>
  <si>
    <t>Муфта соединительная эпоксидная для 3-5-жильного кабеля напряжением: до 1 кВ, сечение одной жилы до 120 мм2</t>
  </si>
  <si>
    <t>147</t>
  </si>
  <si>
    <t>ООО "Кабельная арматура" Счет №УТ-14277 от 23.11.24 г. п.2</t>
  </si>
  <si>
    <t>Муфта 3 СТП-10 (70-120) с соединителями (комбинированный комплект заземления)</t>
  </si>
  <si>
    <t>Цена=9728,4/1,2/9,12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</si>
  <si>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</si>
  <si>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</si>
  <si>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</si>
  <si>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</si>
  <si>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</si>
  <si>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</si>
  <si>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</si>
  <si>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</si>
  <si>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</si>
  <si>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</si>
  <si>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</si>
  <si>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</si>
  <si>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</si>
  <si>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</si>
  <si>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</si>
  <si>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</si>
  <si>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</si>
  <si>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Объем=100 / 100</t>
  </si>
  <si>
    <t>165</t>
  </si>
  <si>
    <t>Объем=100*1,02</t>
  </si>
  <si>
    <t>166</t>
  </si>
  <si>
    <t>Объем=86 / 100</t>
  </si>
  <si>
    <t>167</t>
  </si>
  <si>
    <t>Объем=86*1,02</t>
  </si>
  <si>
    <t>168</t>
  </si>
  <si>
    <t>Объем=148 / 100</t>
  </si>
  <si>
    <t>169</t>
  </si>
  <si>
    <t>Объем=148*1,02</t>
  </si>
  <si>
    <t>170</t>
  </si>
  <si>
    <t>171</t>
  </si>
  <si>
    <t>172</t>
  </si>
  <si>
    <t>Объем=2,8 / 100</t>
  </si>
  <si>
    <t>173</t>
  </si>
  <si>
    <t>Итого по разделу 4 Прокладка высоковольтного кабеля от ПС №106 к ПС №30, 6 кВ</t>
  </si>
  <si>
    <t>Раздел 5. Пусконаладочные работы</t>
  </si>
  <si>
    <t>174</t>
  </si>
  <si>
    <t>ФЕРп01-12-027-01</t>
  </si>
  <si>
    <t>Испытание кабеля силового длиной до 500 м напряжением: до 10 кВ</t>
  </si>
  <si>
    <t>Объем=8+8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</si>
  <si>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</si>
  <si>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</si>
  <si>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</si>
  <si>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</si>
  <si>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175</t>
  </si>
  <si>
    <t>ФЕРп01-11-024-02</t>
  </si>
  <si>
    <t>Фазировка электрической линии или трансформатора с сетью напряжением: свыше 1 кВ</t>
  </si>
  <si>
    <t>Объем=24/3</t>
  </si>
  <si>
    <t>Итого по разделу 5 Пусконаладочные работы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</si>
  <si>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</si>
  <si>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</si>
  <si>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</si>
  <si>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</si>
  <si>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</si>
  <si>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</si>
  <si>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</si>
  <si>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</si>
  <si>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</si>
  <si>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</si>
  <si>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</si>
  <si>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</si>
  <si>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</si>
  <si>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</si>
  <si>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</si>
  <si>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</si>
  <si>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</si>
  <si>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</si>
  <si>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</si>
  <si>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</si>
  <si>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</si>
  <si>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</si>
  <si>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</si>
  <si>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</si>
  <si>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</si>
  <si>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 СМР для расчета лимитированных затрат</t>
  </si>
  <si>
    <t xml:space="preserve">     Временные здания и сооружения, 332/пр от 19.06.2020г., прил.1, п.4   2,8%*0,8 - 2,24%</t>
  </si>
  <si>
    <t xml:space="preserve">     Производство работ в зимнее время, 325/пр от 25.05.2021г., прил.1, п.8,п.20   2,4%*0,8- 1,92%</t>
  </si>
  <si>
    <t xml:space="preserve">     Итого с прочими затратами</t>
  </si>
  <si>
    <t xml:space="preserve">     Банковская гарантия</t>
  </si>
  <si>
    <t xml:space="preserve">     Итого с непредвиденными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</si>
  <si>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</si>
  <si>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</si>
  <si>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</si>
  <si>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</si>
  <si>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(Головина А.М.)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</si>
  <si>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</si>
  <si>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</si>
  <si>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</si>
  <si>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</si>
  <si>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</si>
  <si>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Объем кабеля по ТЗ</t>
  </si>
  <si>
    <t>Данные из ВОРа</t>
  </si>
  <si>
    <t>Ошибка ТЗ</t>
  </si>
  <si>
    <t>26 ПС</t>
  </si>
  <si>
    <t>25ПС</t>
  </si>
  <si>
    <t>24ПС</t>
  </si>
  <si>
    <t>30ПС</t>
  </si>
  <si>
    <t>Объем кабеля по схемам + 15%</t>
  </si>
  <si>
    <t>Объем кабеля по схемам</t>
  </si>
  <si>
    <t>Объем кабеля по схемам + 2%</t>
  </si>
  <si>
    <t>Общий объем</t>
  </si>
  <si>
    <t>Длинна</t>
  </si>
  <si>
    <t>итого</t>
  </si>
  <si>
    <t>Плюс 2% на изгиб</t>
  </si>
  <si>
    <t>ТЗ</t>
  </si>
  <si>
    <t>Вор</t>
  </si>
  <si>
    <t>Схемы 2%</t>
  </si>
  <si>
    <t>Схемы 15%</t>
  </si>
  <si>
    <t>пер -15%+2%</t>
  </si>
  <si>
    <t>30 ПС</t>
  </si>
  <si>
    <t>Способ прокладки</t>
  </si>
  <si>
    <t>Замер СС</t>
  </si>
  <si>
    <t>ед.изм</t>
  </si>
  <si>
    <t>Замер ЭЭ</t>
  </si>
  <si>
    <t>автокад</t>
  </si>
  <si>
    <t>в помещении</t>
  </si>
  <si>
    <t>м/п</t>
  </si>
  <si>
    <t>подъем вертикально</t>
  </si>
  <si>
    <t>не учтено</t>
  </si>
  <si>
    <t>по фасаду на кронштейнах</t>
  </si>
  <si>
    <t>по кровле</t>
  </si>
  <si>
    <t>по стене наземного перехода</t>
  </si>
  <si>
    <t>по лотку горизонтально</t>
  </si>
  <si>
    <t>опуск вертикально</t>
  </si>
  <si>
    <t>на кронштейнах по стене</t>
  </si>
  <si>
    <t>по зенитному фонарю</t>
  </si>
  <si>
    <t>по лотку горизонтально воздушка</t>
  </si>
  <si>
    <t>по лотку вертикально</t>
  </si>
  <si>
    <t>по эстакаде</t>
  </si>
  <si>
    <t>в помещении ПС</t>
  </si>
  <si>
    <t>Х 2</t>
  </si>
  <si>
    <t>2% запас согласно ПУЭ</t>
  </si>
  <si>
    <t>разница</t>
  </si>
  <si>
    <t>24 ПС</t>
  </si>
  <si>
    <t>подъем в лотке вертикально</t>
  </si>
  <si>
    <t>по кровле в лотке вертикально</t>
  </si>
  <si>
    <t>25 ПС</t>
  </si>
  <si>
    <t>подъем вертикально (2 перекрытия)</t>
  </si>
  <si>
    <t>по внутренним стенам(сущ. Кронштейны)</t>
  </si>
  <si>
    <t>по внутренним стенам</t>
  </si>
  <si>
    <t>по фасаду (в коробе)</t>
  </si>
  <si>
    <t>Итого L общ.</t>
  </si>
  <si>
    <t>Итого L общ. с 2%</t>
  </si>
  <si>
    <t>итого разница длинны кабеля с 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</si>
</sst>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_-;\-* #,##0_-;_-* &quot;-&quot;??_-;_-@_-"/>
    <numFmt numFmtId="165" formatCode="_-* #,##0\ _₽_-;\-* #,##0\ _₽_-;_-* &quot;-&quot;??\ _₽_-;_-@_-"/>
    <numFmt numFmtId="166" formatCode="0.0"/>
    <numFmt numFmtId="167" formatCode="_-* #,##0.00\ _₽_-;\-* #,##0.00\ _₽_-;_-* &quot;-&quot;??\ _₽_-;_-@_-"/>
    <numFmt numFmtId="168" formatCode="0.0000"/>
    <numFmt numFmtId="169" formatCode="0.0000000"/>
    <numFmt numFmtId="170" formatCode="0.00000"/>
    <numFmt numFmtId="171" formatCode="0.000"/>
    <numFmt numFmtId="172" formatCode="0.000000"/>
  </numFmts>
  <fonts count="4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rgb="FF000000"/>
      <name val="Calibri"/>
      <charset val="204"/>
    </font>
    <font>
      <b/>
      <sz val="14"/>
      <color rgb="FFFF0000"/>
      <name val="Cambria"/>
      <family val="1"/>
      <charset val="204"/>
    </font>
    <font>
      <b/>
      <sz val="14"/>
      <name val="Cambria"/>
      <family val="1"/>
      <charset val="204"/>
    </font>
    <font>
      <sz val="14"/>
      <name val="Cambria"/>
      <family val="1"/>
      <charset val="204"/>
    </font>
    <font>
      <i/>
      <sz val="12"/>
      <name val="Cambria"/>
      <family val="1"/>
      <charset val="204"/>
    </font>
    <font>
      <sz val="11"/>
      <color theme="1"/>
      <name val="Calibri"/>
      <family val="2"/>
      <scheme val="minor"/>
    </font>
    <font>
      <sz val="14"/>
      <color rgb="FFFF0000"/>
      <name val="Cambria"/>
      <family val="1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  <font>
      <i/>
      <sz val="14"/>
      <name val="Cambria"/>
      <family val="1"/>
      <charset val="204"/>
    </font>
    <font>
      <i/>
      <sz val="14"/>
      <color rgb="FFFF0000"/>
      <name val="Cambria"/>
      <family val="1"/>
      <charset val="204"/>
    </font>
    <font>
      <sz val="11"/>
      <color rgb="FF7030A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7030A0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9.9978637043366805E-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10" fillId="0" borderId="0"/>
    <xf numFmtId="0" fontId="17" fillId="0" borderId="0"/>
    <xf numFmtId="0" fontId="22" fillId="0" borderId="0"/>
  </cellStyleXfs>
  <cellXfs count="45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3" fillId="2" borderId="0" xfId="0" applyNumberFormat="1" applyFont="1" applyFill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164" fontId="3" fillId="0" borderId="3" xfId="1" applyNumberFormat="1" applyFont="1" applyBorder="1" applyAlignment="1">
      <alignment vertical="center"/>
    </xf>
    <xf numFmtId="1" fontId="3" fillId="0" borderId="3" xfId="2" applyNumberFormat="1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0" fillId="2" borderId="0" xfId="0" applyFill="1"/>
    <xf numFmtId="0" fontId="3" fillId="3" borderId="9" xfId="0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left" vertical="center" wrapText="1"/>
    </xf>
    <xf numFmtId="165" fontId="3" fillId="3" borderId="3" xfId="0" applyNumberFormat="1" applyFont="1" applyFill="1" applyBorder="1" applyAlignment="1">
      <alignment horizontal="left" vertical="center" wrapText="1"/>
    </xf>
    <xf numFmtId="164" fontId="3" fillId="3" borderId="3" xfId="1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3" xfId="3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vertical="center" wrapText="1"/>
    </xf>
    <xf numFmtId="43" fontId="6" fillId="0" borderId="3" xfId="1" applyFont="1" applyFill="1" applyBorder="1" applyAlignment="1">
      <alignment horizontal="center" vertical="center" wrapText="1"/>
    </xf>
    <xf numFmtId="43" fontId="5" fillId="2" borderId="3" xfId="1" applyFont="1" applyFill="1" applyBorder="1" applyAlignment="1">
      <alignment vertical="center"/>
    </xf>
    <xf numFmtId="43" fontId="5" fillId="2" borderId="3" xfId="1" applyFont="1" applyFill="1" applyBorder="1" applyAlignment="1">
      <alignment horizontal="center"/>
    </xf>
    <xf numFmtId="43" fontId="5" fillId="2" borderId="3" xfId="1" applyFont="1" applyFill="1" applyBorder="1" applyAlignment="1">
      <alignment horizontal="center" vertical="center" wrapText="1"/>
    </xf>
    <xf numFmtId="0" fontId="5" fillId="0" borderId="3" xfId="3" applyFont="1" applyBorder="1" applyAlignment="1">
      <alignment horizontal="left" vertical="center" wrapText="1"/>
    </xf>
    <xf numFmtId="1" fontId="5" fillId="0" borderId="3" xfId="0" applyNumberFormat="1" applyFont="1" applyBorder="1" applyAlignment="1">
      <alignment vertical="center" wrapText="1"/>
    </xf>
    <xf numFmtId="43" fontId="5" fillId="0" borderId="3" xfId="1" applyFont="1" applyBorder="1" applyAlignment="1">
      <alignment vertical="center"/>
    </xf>
    <xf numFmtId="49" fontId="5" fillId="4" borderId="3" xfId="0" applyNumberFormat="1" applyFont="1" applyFill="1" applyBorder="1" applyAlignment="1">
      <alignment horizontal="center" vertical="center" wrapText="1"/>
    </xf>
    <xf numFmtId="0" fontId="5" fillId="4" borderId="3" xfId="3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center" vertical="center" wrapText="1"/>
    </xf>
    <xf numFmtId="1" fontId="5" fillId="4" borderId="3" xfId="0" applyNumberFormat="1" applyFont="1" applyFill="1" applyBorder="1" applyAlignment="1">
      <alignment vertical="center" wrapText="1"/>
    </xf>
    <xf numFmtId="43" fontId="6" fillId="4" borderId="3" xfId="1" applyFont="1" applyFill="1" applyBorder="1" applyAlignment="1">
      <alignment horizontal="center" vertical="center" wrapText="1"/>
    </xf>
    <xf numFmtId="43" fontId="5" fillId="4" borderId="3" xfId="1" applyFont="1" applyFill="1" applyBorder="1" applyAlignment="1">
      <alignment vertical="center"/>
    </xf>
    <xf numFmtId="43" fontId="5" fillId="4" borderId="3" xfId="1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left" vertical="center" wrapText="1"/>
    </xf>
    <xf numFmtId="1" fontId="5" fillId="2" borderId="3" xfId="0" applyNumberFormat="1" applyFont="1" applyFill="1" applyBorder="1" applyAlignment="1">
      <alignment vertical="center" wrapText="1"/>
    </xf>
    <xf numFmtId="166" fontId="5" fillId="4" borderId="3" xfId="0" applyNumberFormat="1" applyFont="1" applyFill="1" applyBorder="1" applyAlignment="1">
      <alignment vertical="center" wrapText="1"/>
    </xf>
    <xf numFmtId="2" fontId="5" fillId="4" borderId="3" xfId="0" applyNumberFormat="1" applyFont="1" applyFill="1" applyBorder="1" applyAlignment="1">
      <alignment vertical="center" wrapText="1"/>
    </xf>
    <xf numFmtId="166" fontId="5" fillId="2" borderId="3" xfId="0" applyNumberFormat="1" applyFont="1" applyFill="1" applyBorder="1" applyAlignment="1">
      <alignment horizontal="right" vertical="center" wrapText="1"/>
    </xf>
    <xf numFmtId="2" fontId="5" fillId="2" borderId="3" xfId="0" applyNumberFormat="1" applyFont="1" applyFill="1" applyBorder="1" applyAlignment="1">
      <alignment vertical="center" wrapText="1"/>
    </xf>
    <xf numFmtId="1" fontId="5" fillId="0" borderId="3" xfId="0" applyNumberFormat="1" applyFont="1" applyBorder="1" applyAlignment="1">
      <alignment horizontal="right" vertical="center" wrapText="1"/>
    </xf>
    <xf numFmtId="1" fontId="5" fillId="2" borderId="3" xfId="0" applyNumberFormat="1" applyFont="1" applyFill="1" applyBorder="1" applyAlignment="1">
      <alignment horizontal="right" vertical="center" wrapText="1"/>
    </xf>
    <xf numFmtId="0" fontId="7" fillId="0" borderId="11" xfId="3" applyFont="1" applyBorder="1" applyAlignment="1">
      <alignment horizontal="right" wrapText="1"/>
    </xf>
    <xf numFmtId="0" fontId="7" fillId="0" borderId="12" xfId="3" applyFont="1" applyBorder="1" applyAlignment="1">
      <alignment horizontal="right" wrapText="1"/>
    </xf>
    <xf numFmtId="0" fontId="7" fillId="0" borderId="13" xfId="3" applyFont="1" applyBorder="1" applyAlignment="1">
      <alignment horizontal="right" wrapText="1"/>
    </xf>
    <xf numFmtId="43" fontId="8" fillId="0" borderId="3" xfId="1" applyFont="1" applyBorder="1"/>
    <xf numFmtId="164" fontId="9" fillId="2" borderId="0" xfId="1" applyNumberFormat="1" applyFont="1" applyFill="1"/>
    <xf numFmtId="0" fontId="9" fillId="0" borderId="0" xfId="0" applyFont="1"/>
    <xf numFmtId="164" fontId="0" fillId="0" borderId="0" xfId="1" applyNumberFormat="1" applyFont="1"/>
    <xf numFmtId="164" fontId="0" fillId="5" borderId="0" xfId="1" applyNumberFormat="1" applyFont="1" applyFill="1"/>
    <xf numFmtId="43" fontId="5" fillId="6" borderId="3" xfId="1" applyFont="1" applyFill="1" applyBorder="1" applyAlignment="1">
      <alignment horizontal="center" vertical="center" wrapText="1"/>
    </xf>
    <xf numFmtId="43" fontId="5" fillId="7" borderId="3" xfId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43" fontId="5" fillId="8" borderId="3" xfId="1" applyFont="1" applyFill="1" applyBorder="1" applyAlignment="1">
      <alignment horizontal="center" vertical="center" wrapText="1"/>
    </xf>
    <xf numFmtId="43" fontId="5" fillId="5" borderId="3" xfId="1" applyFont="1" applyFill="1" applyBorder="1" applyAlignment="1">
      <alignment horizontal="center" vertical="center" wrapText="1"/>
    </xf>
    <xf numFmtId="43" fontId="5" fillId="9" borderId="3" xfId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ill="1"/>
    <xf numFmtId="0" fontId="2" fillId="0" borderId="0" xfId="0" applyFont="1" applyFill="1" applyAlignment="1">
      <alignment vertical="center" wrapText="1"/>
    </xf>
    <xf numFmtId="0" fontId="9" fillId="0" borderId="0" xfId="0" applyFont="1" applyFill="1"/>
    <xf numFmtId="164" fontId="0" fillId="0" borderId="0" xfId="1" applyNumberFormat="1" applyFont="1" applyFill="1"/>
    <xf numFmtId="4" fontId="0" fillId="0" borderId="0" xfId="0" applyNumberFormat="1" applyFill="1"/>
    <xf numFmtId="0" fontId="12" fillId="0" borderId="3" xfId="0" applyFont="1" applyFill="1" applyBorder="1" applyAlignment="1">
      <alignment horizontal="center" vertical="center" wrapText="1"/>
    </xf>
    <xf numFmtId="4" fontId="12" fillId="0" borderId="3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2" fillId="0" borderId="3" xfId="3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2" fontId="13" fillId="0" borderId="3" xfId="0" applyNumberFormat="1" applyFont="1" applyFill="1" applyBorder="1" applyAlignment="1">
      <alignment horizontal="left" vertical="center" wrapText="1"/>
    </xf>
    <xf numFmtId="43" fontId="14" fillId="0" borderId="3" xfId="1" applyFont="1" applyFill="1" applyBorder="1" applyAlignment="1">
      <alignment horizontal="left" vertical="center" wrapText="1"/>
    </xf>
    <xf numFmtId="43" fontId="13" fillId="0" borderId="3" xfId="1" applyFont="1" applyFill="1" applyBorder="1" applyAlignment="1">
      <alignment horizontal="left" vertical="center"/>
    </xf>
    <xf numFmtId="43" fontId="13" fillId="0" borderId="3" xfId="1" applyFont="1" applyFill="1" applyBorder="1" applyAlignment="1">
      <alignment horizontal="left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0" fontId="13" fillId="0" borderId="3" xfId="3" applyFont="1" applyFill="1" applyBorder="1" applyAlignment="1">
      <alignment horizontal="left" vertical="center" wrapText="1"/>
    </xf>
    <xf numFmtId="3" fontId="13" fillId="0" borderId="3" xfId="0" applyNumberFormat="1" applyFont="1" applyFill="1" applyBorder="1" applyAlignment="1">
      <alignment horizontal="center" vertical="center" wrapText="1"/>
    </xf>
    <xf numFmtId="4" fontId="13" fillId="0" borderId="3" xfId="1" applyNumberFormat="1" applyFont="1" applyFill="1" applyBorder="1" applyAlignment="1">
      <alignment vertical="center" wrapText="1"/>
    </xf>
    <xf numFmtId="4" fontId="13" fillId="0" borderId="3" xfId="1" applyNumberFormat="1" applyFont="1" applyFill="1" applyBorder="1" applyAlignment="1">
      <alignment vertical="center"/>
    </xf>
    <xf numFmtId="0" fontId="13" fillId="0" borderId="3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center" vertical="center"/>
    </xf>
    <xf numFmtId="3" fontId="13" fillId="0" borderId="3" xfId="0" applyNumberFormat="1" applyFont="1" applyFill="1" applyBorder="1" applyAlignment="1">
      <alignment horizontal="center" vertical="center"/>
    </xf>
    <xf numFmtId="0" fontId="15" fillId="0" borderId="3" xfId="3" applyFont="1" applyFill="1" applyBorder="1" applyAlignment="1">
      <alignment horizontal="left" vertical="center" wrapText="1"/>
    </xf>
    <xf numFmtId="4" fontId="16" fillId="0" borderId="3" xfId="1" applyNumberFormat="1" applyFont="1" applyFill="1" applyBorder="1" applyAlignment="1">
      <alignment vertical="center"/>
    </xf>
    <xf numFmtId="4" fontId="9" fillId="0" borderId="0" xfId="0" applyNumberFormat="1" applyFont="1" applyFill="1"/>
    <xf numFmtId="167" fontId="0" fillId="0" borderId="0" xfId="0" applyNumberFormat="1"/>
    <xf numFmtId="3" fontId="18" fillId="0" borderId="3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3" fontId="19" fillId="0" borderId="3" xfId="0" applyNumberFormat="1" applyFon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center"/>
    </xf>
    <xf numFmtId="0" fontId="20" fillId="0" borderId="3" xfId="3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0" fillId="0" borderId="1" xfId="0" applyFont="1" applyBorder="1" applyAlignment="1">
      <alignment horizontal="center"/>
    </xf>
    <xf numFmtId="3" fontId="20" fillId="0" borderId="0" xfId="0" applyNumberFormat="1" applyFont="1" applyAlignment="1">
      <alignment horizontal="center"/>
    </xf>
    <xf numFmtId="0" fontId="19" fillId="8" borderId="3" xfId="0" applyFont="1" applyFill="1" applyBorder="1" applyAlignment="1">
      <alignment horizontal="center"/>
    </xf>
    <xf numFmtId="0" fontId="19" fillId="0" borderId="0" xfId="0" applyFont="1" applyFill="1" applyAlignment="1">
      <alignment horizontal="center"/>
    </xf>
    <xf numFmtId="0" fontId="19" fillId="0" borderId="0" xfId="0" applyFont="1" applyFill="1" applyAlignment="1">
      <alignment horizontal="left"/>
    </xf>
    <xf numFmtId="0" fontId="21" fillId="0" borderId="0" xfId="0" applyFont="1" applyFill="1" applyAlignment="1">
      <alignment horizontal="left"/>
    </xf>
    <xf numFmtId="0" fontId="19" fillId="12" borderId="0" xfId="0" applyFont="1" applyFill="1" applyAlignment="1">
      <alignment horizontal="center"/>
    </xf>
    <xf numFmtId="0" fontId="19" fillId="8" borderId="9" xfId="0" applyFont="1" applyFill="1" applyBorder="1" applyAlignment="1">
      <alignment horizontal="center"/>
    </xf>
    <xf numFmtId="0" fontId="19" fillId="5" borderId="0" xfId="0" applyFont="1" applyFill="1" applyAlignment="1">
      <alignment horizontal="center"/>
    </xf>
    <xf numFmtId="0" fontId="19" fillId="5" borderId="0" xfId="0" applyFont="1" applyFill="1" applyAlignment="1">
      <alignment horizontal="left"/>
    </xf>
    <xf numFmtId="0" fontId="19" fillId="0" borderId="0" xfId="0" applyFont="1" applyFill="1" applyBorder="1" applyAlignment="1"/>
    <xf numFmtId="0" fontId="19" fillId="10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4" fontId="19" fillId="0" borderId="3" xfId="0" applyNumberFormat="1" applyFont="1" applyFill="1" applyBorder="1" applyAlignment="1">
      <alignment horizontal="center" vertical="center" wrapText="1"/>
    </xf>
    <xf numFmtId="4" fontId="18" fillId="0" borderId="3" xfId="0" applyNumberFormat="1" applyFont="1" applyFill="1" applyBorder="1" applyAlignment="1">
      <alignment horizontal="center" vertical="center" wrapText="1"/>
    </xf>
    <xf numFmtId="4" fontId="20" fillId="0" borderId="0" xfId="0" applyNumberFormat="1" applyFont="1" applyAlignment="1">
      <alignment horizontal="center"/>
    </xf>
    <xf numFmtId="0" fontId="22" fillId="0" borderId="0" xfId="6" applyAlignment="1">
      <alignment horizontal="center" vertical="center"/>
    </xf>
    <xf numFmtId="0" fontId="22" fillId="0" borderId="0" xfId="6"/>
    <xf numFmtId="0" fontId="22" fillId="0" borderId="0" xfId="6" applyAlignment="1">
      <alignment horizontal="center"/>
    </xf>
    <xf numFmtId="0" fontId="22" fillId="0" borderId="14" xfId="6" applyBorder="1" applyAlignment="1">
      <alignment horizontal="center" vertical="center"/>
    </xf>
    <xf numFmtId="0" fontId="22" fillId="0" borderId="15" xfId="6" applyBorder="1" applyAlignment="1">
      <alignment horizontal="center" vertical="top" wrapText="1"/>
    </xf>
    <xf numFmtId="0" fontId="22" fillId="0" borderId="16" xfId="6" applyBorder="1" applyAlignment="1">
      <alignment horizontal="center" vertical="top" wrapText="1"/>
    </xf>
    <xf numFmtId="0" fontId="22" fillId="0" borderId="14" xfId="6" applyBorder="1" applyAlignment="1">
      <alignment horizontal="center" vertical="top" wrapText="1"/>
    </xf>
    <xf numFmtId="0" fontId="22" fillId="0" borderId="16" xfId="6" applyBorder="1" applyAlignment="1">
      <alignment horizontal="center" vertical="top"/>
    </xf>
    <xf numFmtId="0" fontId="22" fillId="13" borderId="13" xfId="6" applyFill="1" applyBorder="1" applyAlignment="1">
      <alignment horizontal="center" vertical="top" wrapText="1"/>
    </xf>
    <xf numFmtId="0" fontId="22" fillId="0" borderId="17" xfId="6" applyBorder="1" applyAlignment="1">
      <alignment horizontal="center" vertical="center"/>
    </xf>
    <xf numFmtId="4" fontId="22" fillId="0" borderId="3" xfId="6" applyNumberFormat="1" applyBorder="1" applyAlignment="1">
      <alignment horizontal="center" vertical="center"/>
    </xf>
    <xf numFmtId="4" fontId="22" fillId="0" borderId="18" xfId="6" applyNumberFormat="1" applyBorder="1" applyAlignment="1">
      <alignment horizontal="center" vertical="center"/>
    </xf>
    <xf numFmtId="4" fontId="22" fillId="0" borderId="17" xfId="6" applyNumberFormat="1" applyBorder="1" applyAlignment="1">
      <alignment horizontal="center" vertical="center"/>
    </xf>
    <xf numFmtId="4" fontId="22" fillId="13" borderId="13" xfId="6" applyNumberFormat="1" applyFill="1" applyBorder="1" applyAlignment="1">
      <alignment horizontal="center"/>
    </xf>
    <xf numFmtId="0" fontId="2" fillId="8" borderId="20" xfId="6" applyFont="1" applyFill="1" applyBorder="1" applyAlignment="1">
      <alignment horizontal="center" vertical="center"/>
    </xf>
    <xf numFmtId="4" fontId="2" fillId="8" borderId="21" xfId="6" applyNumberFormat="1" applyFont="1" applyFill="1" applyBorder="1" applyAlignment="1">
      <alignment horizontal="center" vertical="center"/>
    </xf>
    <xf numFmtId="0" fontId="2" fillId="8" borderId="19" xfId="6" applyFont="1" applyFill="1" applyBorder="1" applyAlignment="1">
      <alignment horizontal="center" vertical="center"/>
    </xf>
    <xf numFmtId="4" fontId="2" fillId="13" borderId="13" xfId="6" applyNumberFormat="1" applyFont="1" applyFill="1" applyBorder="1" applyAlignment="1">
      <alignment horizontal="center" vertical="center"/>
    </xf>
    <xf numFmtId="4" fontId="22" fillId="0" borderId="0" xfId="6" applyNumberFormat="1"/>
    <xf numFmtId="0" fontId="19" fillId="10" borderId="3" xfId="0" applyFont="1" applyFill="1" applyBorder="1" applyAlignment="1">
      <alignment horizontal="center"/>
    </xf>
    <xf numFmtId="4" fontId="20" fillId="8" borderId="3" xfId="0" applyNumberFormat="1" applyFont="1" applyFill="1" applyBorder="1" applyAlignment="1">
      <alignment horizontal="center"/>
    </xf>
    <xf numFmtId="0" fontId="20" fillId="7" borderId="3" xfId="0" applyFont="1" applyFill="1" applyBorder="1" applyAlignment="1">
      <alignment horizontal="center"/>
    </xf>
    <xf numFmtId="4" fontId="20" fillId="7" borderId="3" xfId="0" applyNumberFormat="1" applyFont="1" applyFill="1" applyBorder="1" applyAlignment="1">
      <alignment horizontal="center"/>
    </xf>
    <xf numFmtId="0" fontId="19" fillId="7" borderId="3" xfId="0" applyFont="1" applyFill="1" applyBorder="1" applyAlignment="1">
      <alignment horizontal="centerContinuous"/>
    </xf>
    <xf numFmtId="0" fontId="20" fillId="7" borderId="3" xfId="0" applyFont="1" applyFill="1" applyBorder="1" applyAlignment="1">
      <alignment horizontal="centerContinuous"/>
    </xf>
    <xf numFmtId="4" fontId="19" fillId="7" borderId="3" xfId="0" applyNumberFormat="1" applyFont="1" applyFill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4" fontId="19" fillId="8" borderId="3" xfId="0" applyNumberFormat="1" applyFont="1" applyFill="1" applyBorder="1" applyAlignment="1">
      <alignment horizontal="center"/>
    </xf>
    <xf numFmtId="0" fontId="23" fillId="7" borderId="3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4" fontId="19" fillId="10" borderId="3" xfId="0" applyNumberFormat="1" applyFont="1" applyFill="1" applyBorder="1" applyAlignment="1">
      <alignment horizontal="center" vertical="center" wrapText="1"/>
    </xf>
    <xf numFmtId="0" fontId="20" fillId="10" borderId="0" xfId="0" applyFont="1" applyFill="1" applyAlignment="1">
      <alignment horizontal="center"/>
    </xf>
    <xf numFmtId="4" fontId="19" fillId="0" borderId="0" xfId="0" applyNumberFormat="1" applyFont="1" applyAlignment="1">
      <alignment horizontal="center"/>
    </xf>
    <xf numFmtId="0" fontId="10" fillId="0" borderId="0" xfId="4"/>
    <xf numFmtId="49" fontId="24" fillId="0" borderId="0" xfId="4" applyNumberFormat="1" applyFont="1"/>
    <xf numFmtId="49" fontId="25" fillId="0" borderId="0" xfId="4" applyNumberFormat="1" applyFont="1" applyAlignment="1">
      <alignment horizontal="right"/>
    </xf>
    <xf numFmtId="49" fontId="25" fillId="0" borderId="0" xfId="4" applyNumberFormat="1" applyFont="1"/>
    <xf numFmtId="49" fontId="25" fillId="0" borderId="0" xfId="4" applyNumberFormat="1" applyFont="1" applyAlignment="1">
      <alignment horizontal="left" vertical="top"/>
    </xf>
    <xf numFmtId="49" fontId="25" fillId="0" borderId="0" xfId="4" applyNumberFormat="1" applyFont="1" applyAlignment="1">
      <alignment vertical="top"/>
    </xf>
    <xf numFmtId="0" fontId="25" fillId="0" borderId="0" xfId="4" applyFont="1" applyAlignment="1">
      <alignment wrapText="1"/>
    </xf>
    <xf numFmtId="49" fontId="25" fillId="0" borderId="0" xfId="4" applyNumberFormat="1" applyFont="1" applyAlignment="1">
      <alignment wrapText="1"/>
    </xf>
    <xf numFmtId="49" fontId="26" fillId="0" borderId="0" xfId="4" applyNumberFormat="1" applyFont="1" applyAlignment="1">
      <alignment vertical="top" wrapText="1"/>
    </xf>
    <xf numFmtId="0" fontId="26" fillId="0" borderId="0" xfId="4" applyFont="1" applyAlignment="1">
      <alignment wrapText="1"/>
    </xf>
    <xf numFmtId="0" fontId="26" fillId="0" borderId="0" xfId="4" applyFont="1"/>
    <xf numFmtId="49" fontId="25" fillId="0" borderId="0" xfId="4" applyNumberFormat="1" applyFont="1" applyAlignment="1">
      <alignment horizontal="left"/>
    </xf>
    <xf numFmtId="49" fontId="27" fillId="0" borderId="0" xfId="4" applyNumberFormat="1" applyFont="1" applyAlignment="1">
      <alignment horizontal="center" vertical="top"/>
    </xf>
    <xf numFmtId="49" fontId="28" fillId="0" borderId="0" xfId="4" applyNumberFormat="1" applyFont="1" applyAlignment="1">
      <alignment horizontal="center"/>
    </xf>
    <xf numFmtId="49" fontId="24" fillId="0" borderId="8" xfId="4" applyNumberFormat="1" applyFont="1" applyBorder="1" applyAlignment="1">
      <alignment horizontal="center"/>
    </xf>
    <xf numFmtId="49" fontId="27" fillId="0" borderId="0" xfId="4" applyNumberFormat="1" applyFont="1"/>
    <xf numFmtId="49" fontId="24" fillId="0" borderId="0" xfId="4" applyNumberFormat="1" applyFont="1" applyAlignment="1">
      <alignment horizontal="right" vertical="top"/>
    </xf>
    <xf numFmtId="49" fontId="27" fillId="0" borderId="0" xfId="4" applyNumberFormat="1" applyFont="1" applyAlignment="1">
      <alignment horizontal="center"/>
    </xf>
    <xf numFmtId="49" fontId="29" fillId="0" borderId="0" xfId="4" applyNumberFormat="1" applyFont="1" applyAlignment="1">
      <alignment horizontal="left"/>
    </xf>
    <xf numFmtId="49" fontId="25" fillId="0" borderId="0" xfId="4" applyNumberFormat="1" applyFont="1" applyAlignment="1">
      <alignment horizontal="center"/>
    </xf>
    <xf numFmtId="0" fontId="25" fillId="0" borderId="0" xfId="4" applyFont="1"/>
    <xf numFmtId="0" fontId="25" fillId="0" borderId="0" xfId="4" applyFont="1" applyAlignment="1">
      <alignment horizontal="center"/>
    </xf>
    <xf numFmtId="4" fontId="25" fillId="0" borderId="8" xfId="4" applyNumberFormat="1" applyFont="1" applyBorder="1"/>
    <xf numFmtId="49" fontId="24" fillId="0" borderId="8" xfId="4" applyNumberFormat="1" applyFont="1" applyBorder="1" applyAlignment="1">
      <alignment horizontal="right"/>
    </xf>
    <xf numFmtId="0" fontId="25" fillId="0" borderId="0" xfId="4" applyFont="1" applyAlignment="1">
      <alignment horizontal="left"/>
    </xf>
    <xf numFmtId="0" fontId="25" fillId="0" borderId="0" xfId="4" applyFont="1" applyAlignment="1">
      <alignment vertical="center" wrapText="1"/>
    </xf>
    <xf numFmtId="0" fontId="27" fillId="0" borderId="0" xfId="4" applyFont="1"/>
    <xf numFmtId="2" fontId="25" fillId="0" borderId="0" xfId="4" applyNumberFormat="1" applyFont="1"/>
    <xf numFmtId="49" fontId="24" fillId="0" borderId="0" xfId="4" applyNumberFormat="1" applyFont="1" applyAlignment="1">
      <alignment horizontal="right"/>
    </xf>
    <xf numFmtId="0" fontId="29" fillId="0" borderId="0" xfId="4" applyFont="1"/>
    <xf numFmtId="49" fontId="25" fillId="0" borderId="8" xfId="4" applyNumberFormat="1" applyFont="1" applyBorder="1" applyAlignment="1">
      <alignment horizontal="right"/>
    </xf>
    <xf numFmtId="49" fontId="24" fillId="0" borderId="12" xfId="4" applyNumberFormat="1" applyFont="1" applyBorder="1" applyAlignment="1">
      <alignment horizontal="right"/>
    </xf>
    <xf numFmtId="49" fontId="24" fillId="0" borderId="0" xfId="4" applyNumberFormat="1" applyFont="1" applyAlignment="1">
      <alignment vertical="center"/>
    </xf>
    <xf numFmtId="0" fontId="24" fillId="0" borderId="3" xfId="4" applyFont="1" applyBorder="1" applyAlignment="1">
      <alignment horizontal="center" vertical="center" wrapText="1"/>
    </xf>
    <xf numFmtId="49" fontId="24" fillId="0" borderId="3" xfId="4" applyNumberFormat="1" applyFont="1" applyBorder="1" applyAlignment="1">
      <alignment horizontal="center" vertical="center"/>
    </xf>
    <xf numFmtId="0" fontId="24" fillId="0" borderId="3" xfId="4" applyFont="1" applyBorder="1" applyAlignment="1">
      <alignment horizontal="center" vertical="center"/>
    </xf>
    <xf numFmtId="0" fontId="30" fillId="0" borderId="0" xfId="4" applyFont="1"/>
    <xf numFmtId="0" fontId="31" fillId="0" borderId="0" xfId="4" applyFont="1" applyAlignment="1">
      <alignment wrapText="1"/>
    </xf>
    <xf numFmtId="0" fontId="32" fillId="0" borderId="0" xfId="4" applyFont="1" applyAlignment="1">
      <alignment wrapText="1"/>
    </xf>
    <xf numFmtId="49" fontId="32" fillId="0" borderId="22" xfId="4" applyNumberFormat="1" applyFont="1" applyBorder="1" applyAlignment="1">
      <alignment horizontal="center" vertical="top" wrapText="1"/>
    </xf>
    <xf numFmtId="49" fontId="32" fillId="0" borderId="23" xfId="4" applyNumberFormat="1" applyFont="1" applyBorder="1" applyAlignment="1">
      <alignment horizontal="left" vertical="top" wrapText="1"/>
    </xf>
    <xf numFmtId="49" fontId="32" fillId="0" borderId="23" xfId="4" applyNumberFormat="1" applyFont="1" applyBorder="1" applyAlignment="1">
      <alignment horizontal="center" vertical="top" wrapText="1"/>
    </xf>
    <xf numFmtId="0" fontId="32" fillId="0" borderId="23" xfId="4" applyFont="1" applyBorder="1" applyAlignment="1">
      <alignment horizontal="center" vertical="top" wrapText="1"/>
    </xf>
    <xf numFmtId="1" fontId="32" fillId="0" borderId="23" xfId="4" applyNumberFormat="1" applyFont="1" applyBorder="1" applyAlignment="1">
      <alignment horizontal="center" vertical="top" wrapText="1"/>
    </xf>
    <xf numFmtId="168" fontId="32" fillId="0" borderId="23" xfId="4" applyNumberFormat="1" applyFont="1" applyBorder="1" applyAlignment="1">
      <alignment horizontal="center" vertical="top" wrapText="1"/>
    </xf>
    <xf numFmtId="0" fontId="32" fillId="0" borderId="23" xfId="4" applyFont="1" applyBorder="1" applyAlignment="1">
      <alignment horizontal="right" vertical="top" wrapText="1"/>
    </xf>
    <xf numFmtId="0" fontId="32" fillId="0" borderId="2" xfId="4" applyFont="1" applyBorder="1" applyAlignment="1">
      <alignment horizontal="right" vertical="top" wrapText="1"/>
    </xf>
    <xf numFmtId="49" fontId="24" fillId="0" borderId="4" xfId="4" applyNumberFormat="1" applyFont="1" applyBorder="1" applyAlignment="1">
      <alignment horizontal="center" vertical="top" wrapText="1"/>
    </xf>
    <xf numFmtId="49" fontId="24" fillId="0" borderId="0" xfId="4" applyNumberFormat="1" applyFont="1" applyAlignment="1">
      <alignment horizontal="left" vertical="top" wrapText="1"/>
    </xf>
    <xf numFmtId="0" fontId="24" fillId="0" borderId="0" xfId="4" applyFont="1" applyAlignment="1">
      <alignment wrapText="1"/>
    </xf>
    <xf numFmtId="49" fontId="24" fillId="0" borderId="4" xfId="4" applyNumberFormat="1" applyFont="1" applyBorder="1" applyAlignment="1">
      <alignment vertical="center" wrapText="1"/>
    </xf>
    <xf numFmtId="49" fontId="24" fillId="0" borderId="0" xfId="4" applyNumberFormat="1" applyFont="1" applyAlignment="1">
      <alignment horizontal="right" vertical="top" wrapText="1"/>
    </xf>
    <xf numFmtId="0" fontId="24" fillId="0" borderId="4" xfId="4" applyFont="1" applyBorder="1"/>
    <xf numFmtId="49" fontId="24" fillId="0" borderId="0" xfId="4" applyNumberFormat="1" applyFont="1" applyAlignment="1">
      <alignment horizontal="center" vertical="top" wrapText="1"/>
    </xf>
    <xf numFmtId="0" fontId="24" fillId="0" borderId="0" xfId="4" applyFont="1" applyAlignment="1">
      <alignment horizontal="center" vertical="top" wrapText="1"/>
    </xf>
    <xf numFmtId="4" fontId="24" fillId="0" borderId="0" xfId="4" applyNumberFormat="1" applyFont="1" applyAlignment="1">
      <alignment horizontal="right" vertical="top" wrapText="1"/>
    </xf>
    <xf numFmtId="168" fontId="24" fillId="0" borderId="0" xfId="4" applyNumberFormat="1" applyFont="1" applyAlignment="1">
      <alignment horizontal="center" vertical="top" wrapText="1"/>
    </xf>
    <xf numFmtId="2" fontId="24" fillId="0" borderId="0" xfId="4" applyNumberFormat="1" applyFont="1" applyAlignment="1">
      <alignment horizontal="right" vertical="top" wrapText="1"/>
    </xf>
    <xf numFmtId="2" fontId="24" fillId="0" borderId="0" xfId="4" applyNumberFormat="1" applyFont="1" applyAlignment="1">
      <alignment horizontal="center" vertical="top" wrapText="1"/>
    </xf>
    <xf numFmtId="4" fontId="24" fillId="0" borderId="6" xfId="4" applyNumberFormat="1" applyFont="1" applyBorder="1" applyAlignment="1">
      <alignment horizontal="right" vertical="top" wrapText="1"/>
    </xf>
    <xf numFmtId="2" fontId="24" fillId="0" borderId="6" xfId="4" applyNumberFormat="1" applyFont="1" applyBorder="1" applyAlignment="1">
      <alignment horizontal="right" vertical="top" wrapText="1"/>
    </xf>
    <xf numFmtId="49" fontId="24" fillId="0" borderId="4" xfId="4" applyNumberFormat="1" applyFont="1" applyBorder="1" applyAlignment="1">
      <alignment horizontal="right" vertical="top" wrapText="1"/>
    </xf>
    <xf numFmtId="169" fontId="24" fillId="0" borderId="0" xfId="4" applyNumberFormat="1" applyFont="1" applyAlignment="1">
      <alignment horizontal="center" vertical="top" wrapText="1"/>
    </xf>
    <xf numFmtId="0" fontId="24" fillId="0" borderId="0" xfId="4" applyFont="1" applyAlignment="1">
      <alignment horizontal="right" vertical="top" wrapText="1"/>
    </xf>
    <xf numFmtId="0" fontId="24" fillId="0" borderId="6" xfId="4" applyFont="1" applyBorder="1" applyAlignment="1">
      <alignment horizontal="right" vertical="top" wrapText="1"/>
    </xf>
    <xf numFmtId="49" fontId="24" fillId="0" borderId="23" xfId="4" applyNumberFormat="1" applyFont="1" applyBorder="1" applyAlignment="1">
      <alignment horizontal="center" vertical="top" wrapText="1"/>
    </xf>
    <xf numFmtId="0" fontId="24" fillId="0" borderId="23" xfId="4" applyFont="1" applyBorder="1" applyAlignment="1">
      <alignment horizontal="center" vertical="top" wrapText="1"/>
    </xf>
    <xf numFmtId="4" fontId="24" fillId="0" borderId="23" xfId="4" applyNumberFormat="1" applyFont="1" applyBorder="1" applyAlignment="1">
      <alignment horizontal="right" vertical="top" wrapText="1"/>
    </xf>
    <xf numFmtId="2" fontId="24" fillId="0" borderId="23" xfId="4" applyNumberFormat="1" applyFont="1" applyBorder="1" applyAlignment="1">
      <alignment horizontal="right" vertical="top" wrapText="1"/>
    </xf>
    <xf numFmtId="4" fontId="24" fillId="0" borderId="2" xfId="4" applyNumberFormat="1" applyFont="1" applyBorder="1" applyAlignment="1">
      <alignment horizontal="right" vertical="top" wrapText="1"/>
    </xf>
    <xf numFmtId="1" fontId="24" fillId="0" borderId="0" xfId="4" applyNumberFormat="1" applyFont="1" applyAlignment="1">
      <alignment horizontal="center" vertical="top" wrapText="1"/>
    </xf>
    <xf numFmtId="49" fontId="32" fillId="0" borderId="4" xfId="4" applyNumberFormat="1" applyFont="1" applyBorder="1" applyAlignment="1">
      <alignment horizontal="center" vertical="top" wrapText="1"/>
    </xf>
    <xf numFmtId="49" fontId="32" fillId="0" borderId="0" xfId="4" applyNumberFormat="1" applyFont="1" applyAlignment="1">
      <alignment horizontal="left" vertical="top" wrapText="1"/>
    </xf>
    <xf numFmtId="2" fontId="32" fillId="0" borderId="23" xfId="4" applyNumberFormat="1" applyFont="1" applyBorder="1" applyAlignment="1">
      <alignment horizontal="right" vertical="top" wrapText="1"/>
    </xf>
    <xf numFmtId="4" fontId="32" fillId="0" borderId="2" xfId="4" applyNumberFormat="1" applyFont="1" applyBorder="1" applyAlignment="1">
      <alignment horizontal="right" vertical="top" wrapText="1"/>
    </xf>
    <xf numFmtId="170" fontId="32" fillId="0" borderId="23" xfId="4" applyNumberFormat="1" applyFont="1" applyBorder="1" applyAlignment="1">
      <alignment horizontal="center" vertical="top" wrapText="1"/>
    </xf>
    <xf numFmtId="4" fontId="32" fillId="0" borderId="23" xfId="4" applyNumberFormat="1" applyFont="1" applyBorder="1" applyAlignment="1">
      <alignment horizontal="right" vertical="top" wrapText="1"/>
    </xf>
    <xf numFmtId="2" fontId="32" fillId="0" borderId="23" xfId="4" applyNumberFormat="1" applyFont="1" applyBorder="1" applyAlignment="1">
      <alignment horizontal="center" vertical="top" wrapText="1"/>
    </xf>
    <xf numFmtId="170" fontId="24" fillId="0" borderId="0" xfId="4" applyNumberFormat="1" applyFont="1" applyAlignment="1">
      <alignment horizontal="center" vertical="top" wrapText="1"/>
    </xf>
    <xf numFmtId="166" fontId="24" fillId="0" borderId="0" xfId="4" applyNumberFormat="1" applyFont="1" applyAlignment="1">
      <alignment horizontal="center" vertical="top" wrapText="1"/>
    </xf>
    <xf numFmtId="171" fontId="32" fillId="0" borderId="23" xfId="4" applyNumberFormat="1" applyFont="1" applyBorder="1" applyAlignment="1">
      <alignment horizontal="center" vertical="top" wrapText="1"/>
    </xf>
    <xf numFmtId="172" fontId="24" fillId="0" borderId="0" xfId="4" applyNumberFormat="1" applyFont="1" applyAlignment="1">
      <alignment horizontal="center" vertical="top" wrapText="1"/>
    </xf>
    <xf numFmtId="2" fontId="24" fillId="0" borderId="2" xfId="4" applyNumberFormat="1" applyFont="1" applyBorder="1" applyAlignment="1">
      <alignment horizontal="right" vertical="top" wrapText="1"/>
    </xf>
    <xf numFmtId="166" fontId="32" fillId="0" borderId="23" xfId="4" applyNumberFormat="1" applyFont="1" applyBorder="1" applyAlignment="1">
      <alignment horizontal="center" vertical="top" wrapText="1"/>
    </xf>
    <xf numFmtId="171" fontId="24" fillId="0" borderId="0" xfId="4" applyNumberFormat="1" applyFont="1" applyAlignment="1">
      <alignment horizontal="center" vertical="top" wrapText="1"/>
    </xf>
    <xf numFmtId="2" fontId="32" fillId="0" borderId="2" xfId="4" applyNumberFormat="1" applyFont="1" applyBorder="1" applyAlignment="1">
      <alignment horizontal="right" vertical="top" wrapText="1"/>
    </xf>
    <xf numFmtId="49" fontId="32" fillId="0" borderId="0" xfId="4" applyNumberFormat="1" applyFont="1" applyAlignment="1">
      <alignment horizontal="center" vertical="top" wrapText="1"/>
    </xf>
    <xf numFmtId="0" fontId="32" fillId="0" borderId="0" xfId="4" applyFont="1" applyAlignment="1">
      <alignment horizontal="left" vertical="top" wrapText="1"/>
    </xf>
    <xf numFmtId="0" fontId="32" fillId="0" borderId="0" xfId="4" applyFont="1" applyAlignment="1">
      <alignment horizontal="center" vertical="top" wrapText="1"/>
    </xf>
    <xf numFmtId="0" fontId="32" fillId="0" borderId="0" xfId="4" applyFont="1" applyAlignment="1">
      <alignment horizontal="right" vertical="top" wrapText="1"/>
    </xf>
    <xf numFmtId="49" fontId="24" fillId="0" borderId="22" xfId="4" applyNumberFormat="1" applyFont="1" applyBorder="1"/>
    <xf numFmtId="49" fontId="32" fillId="0" borderId="23" xfId="4" applyNumberFormat="1" applyFont="1" applyBorder="1" applyAlignment="1">
      <alignment horizontal="right" vertical="top" wrapText="1"/>
    </xf>
    <xf numFmtId="4" fontId="32" fillId="0" borderId="23" xfId="4" applyNumberFormat="1" applyFont="1" applyBorder="1" applyAlignment="1">
      <alignment horizontal="right" vertical="top"/>
    </xf>
    <xf numFmtId="0" fontId="32" fillId="0" borderId="23" xfId="4" applyFont="1" applyBorder="1" applyAlignment="1">
      <alignment horizontal="center" vertical="top"/>
    </xf>
    <xf numFmtId="4" fontId="32" fillId="0" borderId="2" xfId="4" applyNumberFormat="1" applyFont="1" applyBorder="1" applyAlignment="1">
      <alignment horizontal="right" vertical="top"/>
    </xf>
    <xf numFmtId="49" fontId="24" fillId="0" borderId="0" xfId="4" applyNumberFormat="1" applyFont="1" applyAlignment="1">
      <alignment vertical="top"/>
    </xf>
    <xf numFmtId="0" fontId="24" fillId="0" borderId="0" xfId="4" applyFont="1" applyAlignment="1">
      <alignment vertical="top"/>
    </xf>
    <xf numFmtId="0" fontId="32" fillId="0" borderId="23" xfId="4" applyFont="1" applyBorder="1" applyAlignment="1">
      <alignment horizontal="right" vertical="top"/>
    </xf>
    <xf numFmtId="0" fontId="32" fillId="0" borderId="2" xfId="4" applyFont="1" applyBorder="1" applyAlignment="1">
      <alignment horizontal="right" vertical="top"/>
    </xf>
    <xf numFmtId="49" fontId="24" fillId="0" borderId="4" xfId="4" applyNumberFormat="1" applyFont="1" applyBorder="1"/>
    <xf numFmtId="4" fontId="24" fillId="0" borderId="0" xfId="4" applyNumberFormat="1" applyFont="1" applyAlignment="1">
      <alignment horizontal="right" vertical="top"/>
    </xf>
    <xf numFmtId="0" fontId="24" fillId="0" borderId="0" xfId="4" applyFont="1" applyAlignment="1">
      <alignment horizontal="center" vertical="top"/>
    </xf>
    <xf numFmtId="4" fontId="24" fillId="0" borderId="6" xfId="4" applyNumberFormat="1" applyFont="1" applyBorder="1" applyAlignment="1">
      <alignment horizontal="right" vertical="top"/>
    </xf>
    <xf numFmtId="0" fontId="33" fillId="0" borderId="0" xfId="4" applyFont="1"/>
    <xf numFmtId="0" fontId="24" fillId="0" borderId="0" xfId="4" applyFont="1" applyAlignment="1">
      <alignment horizontal="right" vertical="top"/>
    </xf>
    <xf numFmtId="0" fontId="24" fillId="0" borderId="6" xfId="4" applyFont="1" applyBorder="1" applyAlignment="1">
      <alignment horizontal="right" vertical="top"/>
    </xf>
    <xf numFmtId="2" fontId="24" fillId="0" borderId="0" xfId="4" applyNumberFormat="1" applyFont="1" applyAlignment="1">
      <alignment horizontal="right" vertical="top"/>
    </xf>
    <xf numFmtId="49" fontId="32" fillId="0" borderId="0" xfId="4" applyNumberFormat="1" applyFont="1" applyAlignment="1">
      <alignment horizontal="right" vertical="top" wrapText="1"/>
    </xf>
    <xf numFmtId="4" fontId="32" fillId="0" borderId="0" xfId="4" applyNumberFormat="1" applyFont="1" applyAlignment="1">
      <alignment horizontal="right" vertical="top"/>
    </xf>
    <xf numFmtId="0" fontId="32" fillId="0" borderId="0" xfId="4" applyFont="1" applyAlignment="1">
      <alignment horizontal="center" vertical="top"/>
    </xf>
    <xf numFmtId="4" fontId="32" fillId="0" borderId="6" xfId="4" applyNumberFormat="1" applyFont="1" applyBorder="1" applyAlignment="1">
      <alignment horizontal="right" vertical="top"/>
    </xf>
    <xf numFmtId="2" fontId="32" fillId="0" borderId="0" xfId="4" applyNumberFormat="1" applyFont="1" applyAlignment="1">
      <alignment horizontal="center" vertical="top"/>
    </xf>
    <xf numFmtId="0" fontId="32" fillId="0" borderId="0" xfId="4" applyFont="1" applyAlignment="1">
      <alignment horizontal="right" vertical="top"/>
    </xf>
    <xf numFmtId="49" fontId="24" fillId="0" borderId="23" xfId="4" applyNumberFormat="1" applyFont="1" applyBorder="1"/>
    <xf numFmtId="0" fontId="24" fillId="0" borderId="23" xfId="4" applyFont="1" applyBorder="1"/>
    <xf numFmtId="0" fontId="25" fillId="0" borderId="0" xfId="4" applyFont="1" applyAlignment="1">
      <alignment horizontal="right" vertical="top"/>
    </xf>
    <xf numFmtId="0" fontId="25" fillId="0" borderId="0" xfId="4" applyFont="1" applyAlignment="1">
      <alignment vertical="top"/>
    </xf>
    <xf numFmtId="0" fontId="25" fillId="0" borderId="0" xfId="4" applyFont="1" applyAlignment="1">
      <alignment vertical="top" wrapText="1"/>
    </xf>
    <xf numFmtId="0" fontId="32" fillId="0" borderId="0" xfId="4" applyFont="1" applyAlignment="1">
      <alignment vertical="top" wrapText="1"/>
    </xf>
    <xf numFmtId="0" fontId="24" fillId="0" borderId="0" xfId="4" applyFont="1"/>
    <xf numFmtId="49" fontId="31" fillId="0" borderId="11" xfId="4" applyNumberFormat="1" applyFont="1" applyBorder="1" applyAlignment="1">
      <alignment vertical="center" wrapText="1"/>
    </xf>
    <xf numFmtId="49" fontId="31" fillId="0" borderId="12" xfId="4" applyNumberFormat="1" applyFont="1" applyBorder="1" applyAlignment="1">
      <alignment vertical="center" wrapText="1"/>
    </xf>
    <xf numFmtId="49" fontId="31" fillId="0" borderId="13" xfId="4" applyNumberFormat="1" applyFont="1" applyBorder="1" applyAlignment="1">
      <alignment vertical="center" wrapText="1"/>
    </xf>
    <xf numFmtId="49" fontId="32" fillId="0" borderId="11" xfId="4" applyNumberFormat="1" applyFont="1" applyBorder="1" applyAlignment="1">
      <alignment vertical="center" wrapText="1"/>
    </xf>
    <xf numFmtId="49" fontId="32" fillId="0" borderId="12" xfId="4" applyNumberFormat="1" applyFont="1" applyBorder="1" applyAlignment="1">
      <alignment vertical="center" wrapText="1"/>
    </xf>
    <xf numFmtId="49" fontId="32" fillId="0" borderId="13" xfId="4" applyNumberFormat="1" applyFont="1" applyBorder="1" applyAlignment="1">
      <alignment vertical="center" wrapText="1"/>
    </xf>
    <xf numFmtId="0" fontId="24" fillId="0" borderId="3" xfId="4" applyFont="1" applyBorder="1" applyAlignment="1">
      <alignment vertical="center" wrapText="1"/>
    </xf>
    <xf numFmtId="0" fontId="24" fillId="0" borderId="3" xfId="4" applyFont="1" applyBorder="1" applyAlignment="1">
      <alignment vertical="center"/>
    </xf>
    <xf numFmtId="49" fontId="24" fillId="0" borderId="3" xfId="4" applyNumberFormat="1" applyFont="1" applyBorder="1" applyAlignment="1">
      <alignment vertical="center" wrapText="1"/>
    </xf>
    <xf numFmtId="49" fontId="32" fillId="8" borderId="23" xfId="4" applyNumberFormat="1" applyFont="1" applyFill="1" applyBorder="1" applyAlignment="1">
      <alignment vertical="top" wrapText="1"/>
    </xf>
    <xf numFmtId="49" fontId="32" fillId="8" borderId="23" xfId="4" applyNumberFormat="1" applyFont="1" applyFill="1" applyBorder="1" applyAlignment="1">
      <alignment horizontal="center" vertical="top" wrapText="1"/>
    </xf>
    <xf numFmtId="0" fontId="32" fillId="8" borderId="23" xfId="4" applyFont="1" applyFill="1" applyBorder="1" applyAlignment="1">
      <alignment horizontal="center" vertical="top" wrapText="1"/>
    </xf>
    <xf numFmtId="0" fontId="32" fillId="8" borderId="23" xfId="4" applyFont="1" applyFill="1" applyBorder="1" applyAlignment="1">
      <alignment horizontal="right" vertical="top" wrapText="1"/>
    </xf>
    <xf numFmtId="2" fontId="32" fillId="8" borderId="23" xfId="4" applyNumberFormat="1" applyFont="1" applyFill="1" applyBorder="1" applyAlignment="1">
      <alignment horizontal="right" vertical="top" wrapText="1"/>
    </xf>
    <xf numFmtId="4" fontId="32" fillId="8" borderId="2" xfId="4" applyNumberFormat="1" applyFont="1" applyFill="1" applyBorder="1" applyAlignment="1">
      <alignment horizontal="right" vertical="top" wrapText="1"/>
    </xf>
    <xf numFmtId="0" fontId="10" fillId="8" borderId="0" xfId="4" applyFill="1"/>
    <xf numFmtId="4" fontId="32" fillId="8" borderId="23" xfId="4" applyNumberFormat="1" applyFont="1" applyFill="1" applyBorder="1" applyAlignment="1">
      <alignment horizontal="right" vertical="top" wrapText="1"/>
    </xf>
    <xf numFmtId="2" fontId="32" fillId="8" borderId="2" xfId="4" applyNumberFormat="1" applyFont="1" applyFill="1" applyBorder="1" applyAlignment="1">
      <alignment horizontal="right" vertical="top" wrapText="1"/>
    </xf>
    <xf numFmtId="49" fontId="32" fillId="8" borderId="22" xfId="4" applyNumberFormat="1" applyFont="1" applyFill="1" applyBorder="1" applyAlignment="1">
      <alignment horizontal="center" vertical="top" wrapText="1"/>
    </xf>
    <xf numFmtId="49" fontId="32" fillId="8" borderId="23" xfId="4" applyNumberFormat="1" applyFont="1" applyFill="1" applyBorder="1" applyAlignment="1">
      <alignment horizontal="left" vertical="top" wrapText="1"/>
    </xf>
    <xf numFmtId="1" fontId="32" fillId="8" borderId="23" xfId="4" applyNumberFormat="1" applyFont="1" applyFill="1" applyBorder="1" applyAlignment="1">
      <alignment horizontal="center" vertical="top" wrapText="1"/>
    </xf>
    <xf numFmtId="168" fontId="32" fillId="8" borderId="23" xfId="4" applyNumberFormat="1" applyFont="1" applyFill="1" applyBorder="1" applyAlignment="1">
      <alignment horizontal="center" vertical="top" wrapText="1"/>
    </xf>
    <xf numFmtId="0" fontId="32" fillId="8" borderId="2" xfId="4" applyFont="1" applyFill="1" applyBorder="1" applyAlignment="1">
      <alignment horizontal="right" vertical="top" wrapText="1"/>
    </xf>
    <xf numFmtId="170" fontId="32" fillId="8" borderId="23" xfId="4" applyNumberFormat="1" applyFont="1" applyFill="1" applyBorder="1" applyAlignment="1">
      <alignment horizontal="center" vertical="top" wrapText="1"/>
    </xf>
    <xf numFmtId="2" fontId="32" fillId="8" borderId="23" xfId="4" applyNumberFormat="1" applyFont="1" applyFill="1" applyBorder="1" applyAlignment="1">
      <alignment horizontal="center" vertical="top" wrapText="1"/>
    </xf>
    <xf numFmtId="171" fontId="32" fillId="8" borderId="23" xfId="4" applyNumberFormat="1" applyFont="1" applyFill="1" applyBorder="1" applyAlignment="1">
      <alignment horizontal="center" vertical="top" wrapText="1"/>
    </xf>
    <xf numFmtId="166" fontId="32" fillId="8" borderId="23" xfId="4" applyNumberFormat="1" applyFont="1" applyFill="1" applyBorder="1" applyAlignment="1">
      <alignment horizontal="center" vertical="top" wrapText="1"/>
    </xf>
    <xf numFmtId="49" fontId="32" fillId="8" borderId="11" xfId="4" applyNumberFormat="1" applyFont="1" applyFill="1" applyBorder="1" applyAlignment="1">
      <alignment vertical="center" wrapText="1"/>
    </xf>
    <xf numFmtId="49" fontId="32" fillId="8" borderId="12" xfId="4" applyNumberFormat="1" applyFont="1" applyFill="1" applyBorder="1" applyAlignment="1">
      <alignment vertical="center" wrapText="1"/>
    </xf>
    <xf numFmtId="49" fontId="32" fillId="8" borderId="13" xfId="4" applyNumberFormat="1" applyFont="1" applyFill="1" applyBorder="1" applyAlignment="1">
      <alignment vertical="center" wrapText="1"/>
    </xf>
    <xf numFmtId="49" fontId="31" fillId="8" borderId="11" xfId="4" applyNumberFormat="1" applyFont="1" applyFill="1" applyBorder="1" applyAlignment="1">
      <alignment vertical="center" wrapText="1"/>
    </xf>
    <xf numFmtId="49" fontId="31" fillId="8" borderId="12" xfId="4" applyNumberFormat="1" applyFont="1" applyFill="1" applyBorder="1" applyAlignment="1">
      <alignment vertical="center" wrapText="1"/>
    </xf>
    <xf numFmtId="49" fontId="31" fillId="8" borderId="13" xfId="4" applyNumberFormat="1" applyFont="1" applyFill="1" applyBorder="1" applyAlignment="1">
      <alignment vertical="center" wrapText="1"/>
    </xf>
    <xf numFmtId="0" fontId="10" fillId="0" borderId="0" xfId="4" applyAlignment="1">
      <alignment horizontal="center" vertical="center"/>
    </xf>
    <xf numFmtId="0" fontId="24" fillId="0" borderId="0" xfId="4" applyFont="1" applyAlignment="1">
      <alignment horizontal="center" vertical="center"/>
    </xf>
    <xf numFmtId="4" fontId="10" fillId="8" borderId="3" xfId="4" applyNumberFormat="1" applyFill="1" applyBorder="1" applyAlignment="1">
      <alignment horizontal="center" vertical="center"/>
    </xf>
    <xf numFmtId="4" fontId="10" fillId="0" borderId="0" xfId="4" applyNumberFormat="1" applyAlignment="1">
      <alignment horizontal="center" vertical="center"/>
    </xf>
    <xf numFmtId="0" fontId="22" fillId="0" borderId="27" xfId="6" applyBorder="1"/>
    <xf numFmtId="0" fontId="22" fillId="0" borderId="28" xfId="6" applyBorder="1" applyAlignment="1">
      <alignment horizontal="center" vertical="center"/>
    </xf>
    <xf numFmtId="0" fontId="22" fillId="0" borderId="29" xfId="6" applyBorder="1" applyAlignment="1">
      <alignment horizontal="center" vertical="center"/>
    </xf>
    <xf numFmtId="0" fontId="22" fillId="0" borderId="15" xfId="6" applyBorder="1" applyAlignment="1">
      <alignment horizontal="center" vertical="center" wrapText="1"/>
    </xf>
    <xf numFmtId="0" fontId="22" fillId="0" borderId="16" xfId="6" applyBorder="1" applyAlignment="1">
      <alignment horizontal="center" vertical="center" wrapText="1"/>
    </xf>
    <xf numFmtId="0" fontId="22" fillId="0" borderId="30" xfId="6" applyBorder="1"/>
    <xf numFmtId="0" fontId="22" fillId="0" borderId="31" xfId="6" applyBorder="1" applyAlignment="1">
      <alignment horizontal="center" vertical="center"/>
    </xf>
    <xf numFmtId="0" fontId="22" fillId="0" borderId="3" xfId="6" applyBorder="1" applyAlignment="1">
      <alignment horizontal="center" vertical="center"/>
    </xf>
    <xf numFmtId="0" fontId="22" fillId="8" borderId="3" xfId="6" applyFill="1" applyBorder="1" applyAlignment="1">
      <alignment horizontal="center" vertical="center"/>
    </xf>
    <xf numFmtId="0" fontId="2" fillId="0" borderId="20" xfId="6" applyFont="1" applyBorder="1" applyAlignment="1">
      <alignment horizontal="center" vertical="center"/>
    </xf>
    <xf numFmtId="4" fontId="2" fillId="0" borderId="21" xfId="6" applyNumberFormat="1" applyFont="1" applyBorder="1" applyAlignment="1">
      <alignment horizontal="center" vertical="center"/>
    </xf>
    <xf numFmtId="0" fontId="22" fillId="0" borderId="32" xfId="6" applyBorder="1" applyAlignment="1">
      <alignment horizontal="center" vertical="center" wrapText="1"/>
    </xf>
    <xf numFmtId="0" fontId="22" fillId="0" borderId="14" xfId="6" applyBorder="1" applyAlignment="1">
      <alignment horizontal="center" vertical="center" wrapText="1"/>
    </xf>
    <xf numFmtId="0" fontId="22" fillId="0" borderId="16" xfId="6" applyBorder="1" applyAlignment="1">
      <alignment horizontal="center" vertical="center"/>
    </xf>
    <xf numFmtId="0" fontId="22" fillId="8" borderId="33" xfId="6" applyFill="1" applyBorder="1" applyAlignment="1">
      <alignment horizontal="center" vertical="center" wrapText="1"/>
    </xf>
    <xf numFmtId="4" fontId="22" fillId="0" borderId="34" xfId="6" applyNumberFormat="1" applyBorder="1" applyAlignment="1">
      <alignment horizontal="center" vertical="center"/>
    </xf>
    <xf numFmtId="4" fontId="22" fillId="8" borderId="35" xfId="6" applyNumberFormat="1" applyFill="1" applyBorder="1" applyAlignment="1">
      <alignment horizontal="center"/>
    </xf>
    <xf numFmtId="4" fontId="2" fillId="0" borderId="36" xfId="6" applyNumberFormat="1" applyFont="1" applyBorder="1" applyAlignment="1">
      <alignment horizontal="center" vertical="center"/>
    </xf>
    <xf numFmtId="0" fontId="2" fillId="0" borderId="19" xfId="6" applyFont="1" applyBorder="1" applyAlignment="1">
      <alignment horizontal="center" vertical="center"/>
    </xf>
    <xf numFmtId="4" fontId="2" fillId="8" borderId="37" xfId="6" applyNumberFormat="1" applyFont="1" applyFill="1" applyBorder="1" applyAlignment="1">
      <alignment horizontal="center" vertical="center"/>
    </xf>
    <xf numFmtId="0" fontId="2" fillId="0" borderId="30" xfId="6" applyFont="1" applyBorder="1"/>
    <xf numFmtId="0" fontId="2" fillId="8" borderId="3" xfId="6" applyFont="1" applyFill="1" applyBorder="1" applyAlignment="1">
      <alignment horizontal="center" vertical="center"/>
    </xf>
    <xf numFmtId="0" fontId="2" fillId="0" borderId="3" xfId="6" applyFont="1" applyBorder="1" applyAlignment="1">
      <alignment horizontal="center" vertical="center"/>
    </xf>
    <xf numFmtId="0" fontId="2" fillId="0" borderId="31" xfId="6" applyFont="1" applyBorder="1" applyAlignment="1">
      <alignment horizontal="center" vertical="center"/>
    </xf>
    <xf numFmtId="0" fontId="2" fillId="0" borderId="0" xfId="6" applyFont="1"/>
    <xf numFmtId="0" fontId="22" fillId="0" borderId="3" xfId="6" applyBorder="1" applyAlignment="1">
      <alignment vertical="center"/>
    </xf>
    <xf numFmtId="0" fontId="22" fillId="0" borderId="38" xfId="6" applyBorder="1" applyAlignment="1">
      <alignment horizontal="center" vertical="center"/>
    </xf>
    <xf numFmtId="0" fontId="22" fillId="0" borderId="9" xfId="6" applyBorder="1" applyAlignment="1">
      <alignment horizontal="center" vertical="center"/>
    </xf>
    <xf numFmtId="9" fontId="22" fillId="0" borderId="39" xfId="6" applyNumberFormat="1" applyBorder="1" applyAlignment="1">
      <alignment horizontal="center" vertical="center"/>
    </xf>
    <xf numFmtId="0" fontId="2" fillId="0" borderId="3" xfId="6" applyFont="1" applyBorder="1" applyAlignment="1">
      <alignment vertical="center"/>
    </xf>
    <xf numFmtId="0" fontId="22" fillId="0" borderId="40" xfId="6" applyBorder="1"/>
    <xf numFmtId="0" fontId="22" fillId="0" borderId="41" xfId="6" applyBorder="1" applyAlignment="1">
      <alignment horizontal="center" vertical="center"/>
    </xf>
    <xf numFmtId="0" fontId="22" fillId="0" borderId="42" xfId="6" applyBorder="1" applyAlignment="1">
      <alignment horizontal="center" vertical="center"/>
    </xf>
    <xf numFmtId="4" fontId="22" fillId="0" borderId="19" xfId="6" applyNumberFormat="1" applyBorder="1" applyAlignment="1">
      <alignment horizontal="center" vertical="center"/>
    </xf>
    <xf numFmtId="4" fontId="22" fillId="0" borderId="20" xfId="6" applyNumberFormat="1" applyBorder="1" applyAlignment="1">
      <alignment horizontal="center" vertical="center"/>
    </xf>
    <xf numFmtId="4" fontId="22" fillId="0" borderId="21" xfId="6" applyNumberFormat="1" applyBorder="1" applyAlignment="1">
      <alignment horizontal="center" vertical="center"/>
    </xf>
    <xf numFmtId="4" fontId="22" fillId="0" borderId="24" xfId="6" applyNumberFormat="1" applyBorder="1"/>
    <xf numFmtId="4" fontId="22" fillId="0" borderId="25" xfId="6" applyNumberFormat="1" applyBorder="1"/>
    <xf numFmtId="4" fontId="2" fillId="0" borderId="26" xfId="6" applyNumberFormat="1" applyFont="1" applyBorder="1"/>
    <xf numFmtId="4" fontId="22" fillId="8" borderId="3" xfId="6" applyNumberFormat="1" applyFill="1" applyBorder="1" applyAlignment="1">
      <alignment horizontal="center" vertical="center"/>
    </xf>
    <xf numFmtId="4" fontId="18" fillId="0" borderId="0" xfId="0" applyNumberFormat="1" applyFont="1" applyAlignment="1">
      <alignment horizontal="center"/>
    </xf>
    <xf numFmtId="4" fontId="34" fillId="0" borderId="0" xfId="0" applyNumberFormat="1" applyFont="1" applyAlignment="1">
      <alignment horizontal="center"/>
    </xf>
    <xf numFmtId="4" fontId="35" fillId="0" borderId="0" xfId="0" applyNumberFormat="1" applyFont="1" applyAlignment="1">
      <alignment horizontal="center"/>
    </xf>
    <xf numFmtId="4" fontId="19" fillId="0" borderId="0" xfId="0" applyNumberFormat="1" applyFont="1" applyFill="1" applyAlignment="1">
      <alignment horizontal="center"/>
    </xf>
    <xf numFmtId="4" fontId="19" fillId="6" borderId="0" xfId="0" applyNumberFormat="1" applyFont="1" applyFill="1" applyAlignment="1">
      <alignment horizontal="center"/>
    </xf>
    <xf numFmtId="0" fontId="22" fillId="0" borderId="3" xfId="6" applyBorder="1" applyAlignment="1">
      <alignment horizontal="center"/>
    </xf>
    <xf numFmtId="0" fontId="22" fillId="0" borderId="24" xfId="6" applyBorder="1" applyAlignment="1">
      <alignment horizontal="center"/>
    </xf>
    <xf numFmtId="0" fontId="22" fillId="0" borderId="25" xfId="6" applyBorder="1" applyAlignment="1">
      <alignment horizontal="center"/>
    </xf>
    <xf numFmtId="0" fontId="22" fillId="0" borderId="26" xfId="6" applyBorder="1" applyAlignment="1">
      <alignment horizontal="center"/>
    </xf>
    <xf numFmtId="0" fontId="22" fillId="0" borderId="3" xfId="6" applyBorder="1" applyAlignment="1">
      <alignment horizontal="center" vertical="center"/>
    </xf>
    <xf numFmtId="0" fontId="2" fillId="0" borderId="19" xfId="6" applyFont="1" applyBorder="1" applyAlignment="1">
      <alignment horizontal="center" vertical="center"/>
    </xf>
    <xf numFmtId="0" fontId="2" fillId="0" borderId="20" xfId="6" applyFont="1" applyBorder="1" applyAlignment="1">
      <alignment horizontal="center" vertical="center"/>
    </xf>
    <xf numFmtId="0" fontId="24" fillId="0" borderId="0" xfId="4" applyFont="1" applyAlignment="1">
      <alignment horizontal="left" vertical="top" wrapText="1"/>
    </xf>
    <xf numFmtId="49" fontId="25" fillId="0" borderId="8" xfId="4" applyNumberFormat="1" applyFont="1" applyBorder="1" applyAlignment="1">
      <alignment vertical="top" wrapText="1"/>
    </xf>
    <xf numFmtId="49" fontId="25" fillId="0" borderId="8" xfId="4" applyNumberFormat="1" applyFont="1" applyBorder="1" applyAlignment="1">
      <alignment horizontal="right" vertical="top" wrapText="1"/>
    </xf>
    <xf numFmtId="0" fontId="27" fillId="0" borderId="23" xfId="4" applyFont="1" applyBorder="1" applyAlignment="1">
      <alignment horizontal="center" vertical="top"/>
    </xf>
    <xf numFmtId="49" fontId="32" fillId="0" borderId="0" xfId="4" applyNumberFormat="1" applyFont="1" applyAlignment="1">
      <alignment horizontal="left" vertical="top" wrapText="1"/>
    </xf>
    <xf numFmtId="49" fontId="24" fillId="0" borderId="0" xfId="4" applyNumberFormat="1" applyFont="1" applyAlignment="1">
      <alignment horizontal="left" vertical="top" wrapText="1"/>
    </xf>
    <xf numFmtId="49" fontId="32" fillId="0" borderId="23" xfId="4" applyNumberFormat="1" applyFont="1" applyBorder="1" applyAlignment="1">
      <alignment horizontal="left" vertical="top" wrapText="1"/>
    </xf>
    <xf numFmtId="49" fontId="24" fillId="0" borderId="6" xfId="4" applyNumberFormat="1" applyFont="1" applyBorder="1" applyAlignment="1">
      <alignment horizontal="left" vertical="top" wrapText="1"/>
    </xf>
    <xf numFmtId="49" fontId="24" fillId="0" borderId="23" xfId="4" applyNumberFormat="1" applyFont="1" applyBorder="1" applyAlignment="1">
      <alignment horizontal="left" vertical="top" wrapText="1"/>
    </xf>
    <xf numFmtId="49" fontId="31" fillId="0" borderId="11" xfId="4" applyNumberFormat="1" applyFont="1" applyBorder="1" applyAlignment="1">
      <alignment horizontal="left" vertical="center" wrapText="1"/>
    </xf>
    <xf numFmtId="49" fontId="31" fillId="0" borderId="12" xfId="4" applyNumberFormat="1" applyFont="1" applyBorder="1" applyAlignment="1">
      <alignment horizontal="left" vertical="center" wrapText="1"/>
    </xf>
    <xf numFmtId="49" fontId="31" fillId="0" borderId="13" xfId="4" applyNumberFormat="1" applyFont="1" applyBorder="1" applyAlignment="1">
      <alignment horizontal="left" vertical="center" wrapText="1"/>
    </xf>
    <xf numFmtId="0" fontId="24" fillId="0" borderId="6" xfId="4" applyFont="1" applyBorder="1" applyAlignment="1">
      <alignment horizontal="left" vertical="top" wrapText="1"/>
    </xf>
    <xf numFmtId="49" fontId="32" fillId="0" borderId="11" xfId="4" applyNumberFormat="1" applyFont="1" applyBorder="1" applyAlignment="1">
      <alignment horizontal="left" vertical="center" wrapText="1"/>
    </xf>
    <xf numFmtId="49" fontId="32" fillId="0" borderId="12" xfId="4" applyNumberFormat="1" applyFont="1" applyBorder="1" applyAlignment="1">
      <alignment horizontal="left" vertical="center" wrapText="1"/>
    </xf>
    <xf numFmtId="49" fontId="32" fillId="0" borderId="13" xfId="4" applyNumberFormat="1" applyFont="1" applyBorder="1" applyAlignment="1">
      <alignment horizontal="left" vertical="center" wrapText="1"/>
    </xf>
    <xf numFmtId="0" fontId="24" fillId="0" borderId="3" xfId="4" applyFont="1" applyBorder="1" applyAlignment="1">
      <alignment horizontal="center" vertical="center" wrapText="1"/>
    </xf>
    <xf numFmtId="0" fontId="24" fillId="0" borderId="3" xfId="4" applyFont="1" applyBorder="1" applyAlignment="1">
      <alignment horizontal="center" vertical="center"/>
    </xf>
    <xf numFmtId="0" fontId="25" fillId="0" borderId="12" xfId="4" applyFont="1" applyBorder="1" applyAlignment="1">
      <alignment horizontal="center"/>
    </xf>
    <xf numFmtId="49" fontId="24" fillId="0" borderId="3" xfId="4" applyNumberFormat="1" applyFont="1" applyBorder="1" applyAlignment="1">
      <alignment horizontal="center" vertical="center" wrapText="1"/>
    </xf>
    <xf numFmtId="49" fontId="27" fillId="0" borderId="23" xfId="4" applyNumberFormat="1" applyFont="1" applyBorder="1" applyAlignment="1">
      <alignment horizontal="center" vertical="top"/>
    </xf>
    <xf numFmtId="49" fontId="25" fillId="0" borderId="8" xfId="4" applyNumberFormat="1" applyFont="1" applyBorder="1" applyAlignment="1">
      <alignment horizontal="left" wrapText="1"/>
    </xf>
    <xf numFmtId="49" fontId="27" fillId="0" borderId="23" xfId="4" applyNumberFormat="1" applyFont="1" applyBorder="1" applyAlignment="1">
      <alignment horizontal="center"/>
    </xf>
    <xf numFmtId="49" fontId="25" fillId="0" borderId="8" xfId="4" applyNumberFormat="1" applyFont="1" applyBorder="1" applyAlignment="1">
      <alignment wrapText="1"/>
    </xf>
    <xf numFmtId="4" fontId="25" fillId="0" borderId="12" xfId="4" applyNumberFormat="1" applyFont="1" applyBorder="1" applyAlignment="1">
      <alignment horizontal="right"/>
    </xf>
    <xf numFmtId="49" fontId="25" fillId="0" borderId="0" xfId="4" applyNumberFormat="1" applyFont="1" applyAlignment="1">
      <alignment horizontal="center" wrapText="1"/>
    </xf>
    <xf numFmtId="49" fontId="28" fillId="0" borderId="0" xfId="4" applyNumberFormat="1" applyFont="1" applyAlignment="1">
      <alignment horizontal="center"/>
    </xf>
    <xf numFmtId="49" fontId="25" fillId="0" borderId="8" xfId="4" applyNumberFormat="1" applyFont="1" applyBorder="1" applyAlignment="1">
      <alignment horizontal="center" wrapText="1"/>
    </xf>
    <xf numFmtId="49" fontId="25" fillId="0" borderId="0" xfId="4" applyNumberFormat="1" applyFont="1" applyAlignment="1">
      <alignment horizontal="left" vertical="top" wrapText="1"/>
    </xf>
    <xf numFmtId="0" fontId="25" fillId="0" borderId="12" xfId="4" applyFont="1" applyBorder="1" applyAlignment="1">
      <alignment horizontal="left" wrapText="1"/>
    </xf>
    <xf numFmtId="49" fontId="25" fillId="0" borderId="0" xfId="4" applyNumberFormat="1" applyFont="1" applyAlignment="1">
      <alignment horizontal="left" vertical="top"/>
    </xf>
    <xf numFmtId="0" fontId="25" fillId="0" borderId="0" xfId="4" applyFont="1" applyAlignment="1">
      <alignment horizontal="left" vertical="top" wrapText="1"/>
    </xf>
    <xf numFmtId="0" fontId="2" fillId="8" borderId="19" xfId="6" applyFont="1" applyFill="1" applyBorder="1" applyAlignment="1">
      <alignment horizontal="center" vertical="center"/>
    </xf>
    <xf numFmtId="0" fontId="2" fillId="8" borderId="20" xfId="6" applyFont="1" applyFill="1" applyBorder="1" applyAlignment="1">
      <alignment horizontal="center" vertical="center"/>
    </xf>
    <xf numFmtId="0" fontId="19" fillId="10" borderId="3" xfId="0" applyFont="1" applyFill="1" applyBorder="1" applyAlignment="1">
      <alignment horizontal="center"/>
    </xf>
    <xf numFmtId="0" fontId="19" fillId="5" borderId="7" xfId="0" applyFont="1" applyFill="1" applyBorder="1" applyAlignment="1">
      <alignment horizontal="center"/>
    </xf>
    <xf numFmtId="0" fontId="19" fillId="5" borderId="8" xfId="0" applyFont="1" applyFill="1" applyBorder="1" applyAlignment="1">
      <alignment horizontal="center"/>
    </xf>
    <xf numFmtId="0" fontId="19" fillId="5" borderId="10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/>
    </xf>
    <xf numFmtId="0" fontId="19" fillId="5" borderId="12" xfId="0" applyFont="1" applyFill="1" applyBorder="1" applyAlignment="1">
      <alignment horizontal="center"/>
    </xf>
    <xf numFmtId="0" fontId="19" fillId="5" borderId="13" xfId="0" applyFont="1" applyFill="1" applyBorder="1" applyAlignment="1">
      <alignment horizontal="center"/>
    </xf>
    <xf numFmtId="0" fontId="19" fillId="10" borderId="0" xfId="0" applyFont="1" applyFill="1" applyBorder="1" applyAlignment="1">
      <alignment horizontal="center"/>
    </xf>
    <xf numFmtId="0" fontId="19" fillId="10" borderId="6" xfId="0" applyFont="1" applyFill="1" applyBorder="1" applyAlignment="1">
      <alignment horizontal="center"/>
    </xf>
    <xf numFmtId="0" fontId="19" fillId="5" borderId="3" xfId="0" applyFont="1" applyFill="1" applyBorder="1" applyAlignment="1">
      <alignment horizontal="center"/>
    </xf>
    <xf numFmtId="0" fontId="19" fillId="11" borderId="1" xfId="0" applyFont="1" applyFill="1" applyBorder="1" applyAlignment="1">
      <alignment horizontal="center"/>
    </xf>
    <xf numFmtId="0" fontId="19" fillId="11" borderId="7" xfId="0" applyFont="1" applyFill="1" applyBorder="1" applyAlignment="1">
      <alignment horizontal="center"/>
    </xf>
    <xf numFmtId="0" fontId="19" fillId="11" borderId="8" xfId="0" applyFont="1" applyFill="1" applyBorder="1" applyAlignment="1">
      <alignment horizontal="center"/>
    </xf>
    <xf numFmtId="0" fontId="19" fillId="11" borderId="10" xfId="0" applyFont="1" applyFill="1" applyBorder="1" applyAlignment="1">
      <alignment horizontal="center"/>
    </xf>
    <xf numFmtId="0" fontId="19" fillId="5" borderId="4" xfId="0" applyFont="1" applyFill="1" applyBorder="1" applyAlignment="1">
      <alignment horizontal="center"/>
    </xf>
    <xf numFmtId="0" fontId="19" fillId="5" borderId="0" xfId="0" applyFont="1" applyFill="1" applyBorder="1" applyAlignment="1">
      <alignment horizontal="center"/>
    </xf>
    <xf numFmtId="0" fontId="19" fillId="5" borderId="6" xfId="0" applyFont="1" applyFill="1" applyBorder="1" applyAlignment="1">
      <alignment horizontal="center"/>
    </xf>
    <xf numFmtId="4" fontId="22" fillId="0" borderId="0" xfId="6" applyNumberFormat="1" applyAlignment="1">
      <alignment horizontal="center" vertical="center"/>
    </xf>
    <xf numFmtId="4" fontId="36" fillId="0" borderId="0" xfId="6" applyNumberFormat="1" applyFont="1" applyAlignment="1">
      <alignment horizontal="center" vertical="center"/>
    </xf>
    <xf numFmtId="4" fontId="37" fillId="0" borderId="0" xfId="6" applyNumberFormat="1" applyFont="1" applyAlignment="1">
      <alignment horizontal="center" vertical="center"/>
    </xf>
    <xf numFmtId="4" fontId="2" fillId="14" borderId="32" xfId="6" applyNumberFormat="1" applyFont="1" applyFill="1" applyBorder="1" applyAlignment="1">
      <alignment horizontal="center" vertical="center"/>
    </xf>
    <xf numFmtId="4" fontId="2" fillId="14" borderId="43" xfId="6" applyNumberFormat="1" applyFont="1" applyFill="1" applyBorder="1" applyAlignment="1">
      <alignment horizontal="center" vertical="center"/>
    </xf>
    <xf numFmtId="4" fontId="2" fillId="14" borderId="44" xfId="6" applyNumberFormat="1" applyFont="1" applyFill="1" applyBorder="1" applyAlignment="1">
      <alignment horizontal="center" vertical="center"/>
    </xf>
    <xf numFmtId="4" fontId="2" fillId="0" borderId="17" xfId="6" applyNumberFormat="1" applyFont="1" applyBorder="1" applyAlignment="1">
      <alignment horizontal="center" vertical="center"/>
    </xf>
    <xf numFmtId="4" fontId="2" fillId="0" borderId="3" xfId="6" applyNumberFormat="1" applyFont="1" applyBorder="1" applyAlignment="1">
      <alignment horizontal="center" vertical="center"/>
    </xf>
    <xf numFmtId="4" fontId="2" fillId="0" borderId="18" xfId="6" applyNumberFormat="1" applyFont="1" applyBorder="1" applyAlignment="1">
      <alignment horizontal="center" vertical="center"/>
    </xf>
    <xf numFmtId="4" fontId="2" fillId="0" borderId="0" xfId="6" applyNumberFormat="1" applyFont="1" applyAlignment="1">
      <alignment horizontal="center" vertical="center"/>
    </xf>
    <xf numFmtId="4" fontId="38" fillId="0" borderId="0" xfId="6" applyNumberFormat="1" applyFont="1" applyAlignment="1">
      <alignment horizontal="center" vertical="center"/>
    </xf>
    <xf numFmtId="4" fontId="39" fillId="0" borderId="0" xfId="6" applyNumberFormat="1" applyFont="1" applyAlignment="1">
      <alignment horizontal="center" vertical="center"/>
    </xf>
    <xf numFmtId="4" fontId="22" fillId="11" borderId="3" xfId="6" applyNumberFormat="1" applyFill="1" applyBorder="1" applyAlignment="1">
      <alignment horizontal="center" vertical="center"/>
    </xf>
    <xf numFmtId="4" fontId="22" fillId="0" borderId="17" xfId="6" applyNumberFormat="1" applyBorder="1" applyAlignment="1">
      <alignment horizontal="right" vertical="center"/>
    </xf>
    <xf numFmtId="4" fontId="2" fillId="0" borderId="17" xfId="6" applyNumberFormat="1" applyFont="1" applyBorder="1" applyAlignment="1">
      <alignment horizontal="right" vertical="center"/>
    </xf>
    <xf numFmtId="4" fontId="2" fillId="0" borderId="3" xfId="6" applyNumberFormat="1" applyFont="1" applyBorder="1" applyAlignment="1">
      <alignment horizontal="right" vertical="center"/>
    </xf>
    <xf numFmtId="4" fontId="40" fillId="0" borderId="0" xfId="6" applyNumberFormat="1" applyFont="1" applyAlignment="1">
      <alignment horizontal="center" vertical="center"/>
    </xf>
    <xf numFmtId="4" fontId="2" fillId="0" borderId="45" xfId="6" applyNumberFormat="1" applyFont="1" applyBorder="1" applyAlignment="1">
      <alignment horizontal="right" vertical="center"/>
    </xf>
    <xf numFmtId="4" fontId="2" fillId="0" borderId="1" xfId="6" applyNumberFormat="1" applyFont="1" applyBorder="1" applyAlignment="1">
      <alignment horizontal="center" vertical="center"/>
    </xf>
    <xf numFmtId="4" fontId="2" fillId="0" borderId="1" xfId="6" applyNumberFormat="1" applyFont="1" applyBorder="1" applyAlignment="1">
      <alignment horizontal="right" vertical="center"/>
    </xf>
    <xf numFmtId="4" fontId="2" fillId="0" borderId="46" xfId="6" applyNumberFormat="1" applyFont="1" applyBorder="1" applyAlignment="1">
      <alignment horizontal="center" vertical="center"/>
    </xf>
    <xf numFmtId="4" fontId="2" fillId="0" borderId="24" xfId="6" applyNumberFormat="1" applyFont="1" applyBorder="1" applyAlignment="1">
      <alignment horizontal="right" vertical="center"/>
    </xf>
    <xf numFmtId="4" fontId="2" fillId="0" borderId="24" xfId="6" applyNumberFormat="1" applyFont="1" applyBorder="1" applyAlignment="1">
      <alignment horizontal="center" vertical="center"/>
    </xf>
    <xf numFmtId="4" fontId="2" fillId="0" borderId="25" xfId="6" applyNumberFormat="1" applyFont="1" applyBorder="1" applyAlignment="1">
      <alignment horizontal="center" vertical="center"/>
    </xf>
    <xf numFmtId="4" fontId="2" fillId="0" borderId="26" xfId="6" applyNumberFormat="1" applyFont="1" applyBorder="1" applyAlignment="1">
      <alignment horizontal="center" vertical="center"/>
    </xf>
    <xf numFmtId="4" fontId="22" fillId="0" borderId="0" xfId="6" applyNumberFormat="1" applyAlignment="1">
      <alignment horizontal="left" vertical="center"/>
    </xf>
    <xf numFmtId="4" fontId="2" fillId="14" borderId="14" xfId="6" applyNumberFormat="1" applyFont="1" applyFill="1" applyBorder="1" applyAlignment="1">
      <alignment horizontal="center" vertical="center"/>
    </xf>
    <xf numFmtId="4" fontId="2" fillId="14" borderId="15" xfId="6" applyNumberFormat="1" applyFont="1" applyFill="1" applyBorder="1" applyAlignment="1">
      <alignment horizontal="center" vertical="center"/>
    </xf>
    <xf numFmtId="4" fontId="2" fillId="14" borderId="16" xfId="6" applyNumberFormat="1" applyFont="1" applyFill="1" applyBorder="1" applyAlignment="1">
      <alignment horizontal="center" vertical="center"/>
    </xf>
    <xf numFmtId="4" fontId="2" fillId="0" borderId="47" xfId="6" applyNumberFormat="1" applyFont="1" applyBorder="1" applyAlignment="1">
      <alignment horizontal="right" vertical="center"/>
    </xf>
    <xf numFmtId="4" fontId="2" fillId="0" borderId="48" xfId="6" applyNumberFormat="1" applyFont="1" applyBorder="1" applyAlignment="1">
      <alignment horizontal="center" vertical="center"/>
    </xf>
    <xf numFmtId="4" fontId="2" fillId="0" borderId="49" xfId="6" applyNumberFormat="1" applyFont="1" applyBorder="1" applyAlignment="1">
      <alignment horizontal="center" vertical="center"/>
    </xf>
    <xf numFmtId="4" fontId="2" fillId="0" borderId="50" xfId="6" applyNumberFormat="1" applyFont="1" applyBorder="1" applyAlignment="1">
      <alignment horizontal="center" vertical="center"/>
    </xf>
    <xf numFmtId="4" fontId="2" fillId="0" borderId="3" xfId="6" applyNumberFormat="1" applyFont="1" applyBorder="1" applyAlignment="1">
      <alignment vertical="center"/>
    </xf>
    <xf numFmtId="4" fontId="2" fillId="0" borderId="19" xfId="6" applyNumberFormat="1" applyFont="1" applyBorder="1" applyAlignment="1">
      <alignment horizontal="right" vertical="center"/>
    </xf>
    <xf numFmtId="4" fontId="2" fillId="0" borderId="20" xfId="6" applyNumberFormat="1" applyFont="1" applyBorder="1" applyAlignment="1">
      <alignment horizontal="center" vertical="center"/>
    </xf>
    <xf numFmtId="4" fontId="2" fillId="0" borderId="20" xfId="6" applyNumberFormat="1" applyFont="1" applyBorder="1" applyAlignment="1">
      <alignment horizontal="right" vertical="center"/>
    </xf>
    <xf numFmtId="4" fontId="2" fillId="0" borderId="0" xfId="6" applyNumberFormat="1" applyFont="1" applyAlignment="1">
      <alignment horizontal="right" vertical="center"/>
    </xf>
    <xf numFmtId="4" fontId="2" fillId="14" borderId="47" xfId="6" applyNumberFormat="1" applyFont="1" applyFill="1" applyBorder="1" applyAlignment="1">
      <alignment horizontal="center" vertical="center"/>
    </xf>
    <xf numFmtId="4" fontId="2" fillId="14" borderId="24" xfId="6" applyNumberFormat="1" applyFont="1" applyFill="1" applyBorder="1" applyAlignment="1">
      <alignment horizontal="center" vertical="center"/>
    </xf>
    <xf numFmtId="4" fontId="2" fillId="14" borderId="25" xfId="6" applyNumberFormat="1" applyFont="1" applyFill="1" applyBorder="1" applyAlignment="1">
      <alignment horizontal="center" vertical="center"/>
    </xf>
    <xf numFmtId="4" fontId="2" fillId="14" borderId="26" xfId="6" applyNumberFormat="1" applyFont="1" applyFill="1" applyBorder="1" applyAlignment="1">
      <alignment horizontal="center" vertical="center"/>
    </xf>
  </cellXfs>
  <cellStyles count="7">
    <cellStyle name="ЛокСмМТСН" xfId="2" xr:uid="{22C5B2D0-711D-47E2-9496-D7911F3075CC}"/>
    <cellStyle name="Обычный" xfId="0" builtinId="0"/>
    <cellStyle name="Обычный 2" xfId="3" xr:uid="{3735A4AA-2245-43D1-B73A-79524A2759B6}"/>
    <cellStyle name="Обычный 3" xfId="4" xr:uid="{5BEEC79D-9A22-4B9A-B72E-81CD4A2629ED}"/>
    <cellStyle name="Обычный 4" xfId="5" xr:uid="{924C0C77-71DD-4FC6-B035-611FB6349CE5}"/>
    <cellStyle name="Обычный 5" xfId="6" xr:uid="{DF7C07E4-15DF-4805-B8CF-23154EA629B8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498612</xdr:colOff>
      <xdr:row>0</xdr:row>
      <xdr:rowOff>0</xdr:rowOff>
    </xdr:from>
    <xdr:to>
      <xdr:col>24</xdr:col>
      <xdr:colOff>1216</xdr:colOff>
      <xdr:row>10</xdr:row>
      <xdr:rowOff>194160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9A351AA-D4F0-43D0-9BB1-BE75FEEC4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35069" y="0"/>
          <a:ext cx="9369759" cy="25132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38</xdr:row>
      <xdr:rowOff>200025</xdr:rowOff>
    </xdr:from>
    <xdr:to>
      <xdr:col>24</xdr:col>
      <xdr:colOff>649000</xdr:colOff>
      <xdr:row>49</xdr:row>
      <xdr:rowOff>162271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D0D83FE0-DC5C-4A02-AA35-0AF90636A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2100" y="8886825"/>
          <a:ext cx="9316750" cy="24768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CC06F-D35F-41E2-BC86-7CA7E6FBD02E}">
  <dimension ref="B2:K83"/>
  <sheetViews>
    <sheetView tabSelected="1" zoomScale="115" zoomScaleNormal="115" workbookViewId="0">
      <selection activeCell="O17" sqref="O17"/>
    </sheetView>
  </sheetViews>
  <sheetFormatPr defaultRowHeight="15" x14ac:dyDescent="0.25"/>
  <cols>
    <col min="1" max="1" width="9.140625" style="119"/>
    <col min="2" max="2" width="37.7109375" style="412" bestFit="1" customWidth="1"/>
    <col min="3" max="4" width="9.140625" style="412"/>
    <col min="5" max="5" width="30.85546875" style="412" bestFit="1" customWidth="1"/>
    <col min="6" max="8" width="9.140625" style="412"/>
    <col min="9" max="9" width="18" style="413" customWidth="1"/>
    <col min="10" max="10" width="18.28515625" style="414" customWidth="1"/>
    <col min="11" max="16384" width="9.140625" style="119"/>
  </cols>
  <sheetData>
    <row r="2" spans="2:10" ht="15.75" thickBot="1" x14ac:dyDescent="0.3"/>
    <row r="3" spans="2:10" x14ac:dyDescent="0.25">
      <c r="B3" s="415" t="s">
        <v>825</v>
      </c>
      <c r="C3" s="416"/>
      <c r="D3" s="416"/>
      <c r="E3" s="416"/>
      <c r="F3" s="416"/>
      <c r="G3" s="417"/>
    </row>
    <row r="4" spans="2:10" s="333" customFormat="1" x14ac:dyDescent="0.25">
      <c r="B4" s="418" t="s">
        <v>826</v>
      </c>
      <c r="C4" s="419" t="s">
        <v>827</v>
      </c>
      <c r="D4" s="419" t="s">
        <v>828</v>
      </c>
      <c r="E4" s="419" t="s">
        <v>826</v>
      </c>
      <c r="F4" s="419" t="s">
        <v>829</v>
      </c>
      <c r="G4" s="420" t="s">
        <v>828</v>
      </c>
      <c r="H4" s="421"/>
      <c r="I4" s="422" t="s">
        <v>830</v>
      </c>
      <c r="J4" s="423"/>
    </row>
    <row r="5" spans="2:10" x14ac:dyDescent="0.25">
      <c r="B5" s="130" t="s">
        <v>831</v>
      </c>
      <c r="C5" s="128">
        <v>10</v>
      </c>
      <c r="D5" s="128" t="s">
        <v>832</v>
      </c>
      <c r="E5" s="128" t="s">
        <v>831</v>
      </c>
      <c r="F5" s="128">
        <v>10</v>
      </c>
      <c r="G5" s="129" t="s">
        <v>832</v>
      </c>
      <c r="I5" s="413">
        <v>10</v>
      </c>
      <c r="J5" s="414">
        <f>C5-I5</f>
        <v>0</v>
      </c>
    </row>
    <row r="6" spans="2:10" x14ac:dyDescent="0.25">
      <c r="B6" s="130" t="s">
        <v>833</v>
      </c>
      <c r="C6" s="128">
        <v>9</v>
      </c>
      <c r="D6" s="128" t="s">
        <v>832</v>
      </c>
      <c r="E6" s="348" t="s">
        <v>834</v>
      </c>
      <c r="F6" s="348">
        <v>0</v>
      </c>
      <c r="G6" s="129" t="s">
        <v>832</v>
      </c>
      <c r="I6" s="413">
        <v>9</v>
      </c>
      <c r="J6" s="414">
        <f t="shared" ref="J6:J18" si="0">C6-I6</f>
        <v>0</v>
      </c>
    </row>
    <row r="7" spans="2:10" x14ac:dyDescent="0.25">
      <c r="B7" s="130" t="s">
        <v>835</v>
      </c>
      <c r="C7" s="424">
        <v>60</v>
      </c>
      <c r="D7" s="128" t="s">
        <v>832</v>
      </c>
      <c r="E7" s="128" t="s">
        <v>836</v>
      </c>
      <c r="F7" s="128">
        <v>14</v>
      </c>
      <c r="G7" s="129" t="s">
        <v>832</v>
      </c>
      <c r="H7" s="412">
        <v>90</v>
      </c>
      <c r="I7" s="413">
        <v>62</v>
      </c>
      <c r="J7" s="414">
        <f t="shared" si="0"/>
        <v>-2</v>
      </c>
    </row>
    <row r="8" spans="2:10" x14ac:dyDescent="0.25">
      <c r="B8" s="130" t="s">
        <v>835</v>
      </c>
      <c r="C8" s="128">
        <v>12.5</v>
      </c>
      <c r="D8" s="128" t="s">
        <v>832</v>
      </c>
      <c r="E8" s="348" t="s">
        <v>834</v>
      </c>
      <c r="F8" s="348">
        <v>0</v>
      </c>
      <c r="G8" s="129" t="s">
        <v>832</v>
      </c>
      <c r="I8" s="413">
        <v>12.5</v>
      </c>
      <c r="J8" s="414">
        <f t="shared" si="0"/>
        <v>0</v>
      </c>
    </row>
    <row r="9" spans="2:10" x14ac:dyDescent="0.25">
      <c r="B9" s="130" t="s">
        <v>833</v>
      </c>
      <c r="C9" s="128">
        <v>3</v>
      </c>
      <c r="D9" s="128" t="s">
        <v>832</v>
      </c>
      <c r="E9" s="348" t="s">
        <v>834</v>
      </c>
      <c r="F9" s="348">
        <v>0</v>
      </c>
      <c r="G9" s="129" t="s">
        <v>832</v>
      </c>
      <c r="I9" s="413">
        <v>3</v>
      </c>
      <c r="J9" s="414">
        <f t="shared" si="0"/>
        <v>0</v>
      </c>
    </row>
    <row r="10" spans="2:10" x14ac:dyDescent="0.25">
      <c r="B10" s="130" t="s">
        <v>837</v>
      </c>
      <c r="C10" s="128">
        <v>44</v>
      </c>
      <c r="D10" s="128" t="s">
        <v>832</v>
      </c>
      <c r="E10" s="128" t="s">
        <v>837</v>
      </c>
      <c r="F10" s="128">
        <v>43</v>
      </c>
      <c r="G10" s="129" t="s">
        <v>832</v>
      </c>
      <c r="I10" s="413">
        <v>43</v>
      </c>
      <c r="J10" s="414">
        <f t="shared" si="0"/>
        <v>1</v>
      </c>
    </row>
    <row r="11" spans="2:10" x14ac:dyDescent="0.25">
      <c r="B11" s="130" t="s">
        <v>838</v>
      </c>
      <c r="C11" s="128">
        <v>53</v>
      </c>
      <c r="D11" s="128" t="s">
        <v>832</v>
      </c>
      <c r="E11" s="128" t="s">
        <v>838</v>
      </c>
      <c r="F11" s="128">
        <v>53</v>
      </c>
      <c r="G11" s="129" t="s">
        <v>832</v>
      </c>
      <c r="I11" s="413">
        <v>56</v>
      </c>
      <c r="J11" s="414">
        <f t="shared" si="0"/>
        <v>-3</v>
      </c>
    </row>
    <row r="12" spans="2:10" x14ac:dyDescent="0.25">
      <c r="B12" s="130" t="s">
        <v>839</v>
      </c>
      <c r="C12" s="128">
        <v>8</v>
      </c>
      <c r="D12" s="128" t="s">
        <v>832</v>
      </c>
      <c r="E12" s="348" t="s">
        <v>834</v>
      </c>
      <c r="F12" s="348">
        <v>0</v>
      </c>
      <c r="G12" s="129" t="s">
        <v>832</v>
      </c>
      <c r="I12" s="413">
        <v>8</v>
      </c>
      <c r="J12" s="414">
        <f t="shared" si="0"/>
        <v>0</v>
      </c>
    </row>
    <row r="13" spans="2:10" x14ac:dyDescent="0.25">
      <c r="B13" s="130" t="s">
        <v>840</v>
      </c>
      <c r="C13" s="128">
        <v>190</v>
      </c>
      <c r="D13" s="128" t="s">
        <v>832</v>
      </c>
      <c r="E13" s="128" t="s">
        <v>841</v>
      </c>
      <c r="F13" s="128">
        <v>188</v>
      </c>
      <c r="G13" s="129" t="s">
        <v>832</v>
      </c>
      <c r="I13" s="413">
        <v>187</v>
      </c>
      <c r="J13" s="414">
        <f t="shared" si="0"/>
        <v>3</v>
      </c>
    </row>
    <row r="14" spans="2:10" x14ac:dyDescent="0.25">
      <c r="B14" s="130" t="s">
        <v>840</v>
      </c>
      <c r="C14" s="128">
        <v>6</v>
      </c>
      <c r="D14" s="128" t="s">
        <v>832</v>
      </c>
      <c r="E14" s="128" t="s">
        <v>838</v>
      </c>
      <c r="F14" s="128">
        <v>8</v>
      </c>
      <c r="G14" s="129" t="s">
        <v>832</v>
      </c>
      <c r="I14" s="413">
        <v>8</v>
      </c>
      <c r="J14" s="414">
        <f t="shared" si="0"/>
        <v>-2</v>
      </c>
    </row>
    <row r="15" spans="2:10" x14ac:dyDescent="0.25">
      <c r="B15" s="130" t="s">
        <v>840</v>
      </c>
      <c r="C15" s="128">
        <v>12</v>
      </c>
      <c r="D15" s="128" t="s">
        <v>832</v>
      </c>
      <c r="E15" s="128" t="s">
        <v>838</v>
      </c>
      <c r="F15" s="128">
        <v>2.5</v>
      </c>
      <c r="G15" s="129" t="s">
        <v>832</v>
      </c>
      <c r="I15" s="413">
        <v>14</v>
      </c>
      <c r="J15" s="414">
        <f t="shared" si="0"/>
        <v>-2</v>
      </c>
    </row>
    <row r="16" spans="2:10" x14ac:dyDescent="0.25">
      <c r="B16" s="425" t="s">
        <v>842</v>
      </c>
      <c r="C16" s="128">
        <v>2.5</v>
      </c>
      <c r="D16" s="128" t="s">
        <v>832</v>
      </c>
      <c r="E16" s="128" t="s">
        <v>843</v>
      </c>
      <c r="F16" s="128">
        <v>5</v>
      </c>
      <c r="G16" s="129" t="s">
        <v>832</v>
      </c>
      <c r="I16" s="413">
        <v>2</v>
      </c>
      <c r="J16" s="414">
        <f t="shared" si="0"/>
        <v>0.5</v>
      </c>
    </row>
    <row r="17" spans="2:10" x14ac:dyDescent="0.25">
      <c r="B17" s="130" t="s">
        <v>844</v>
      </c>
      <c r="C17" s="128">
        <v>112</v>
      </c>
      <c r="D17" s="128" t="s">
        <v>832</v>
      </c>
      <c r="E17" s="128" t="s">
        <v>844</v>
      </c>
      <c r="F17" s="128">
        <v>108</v>
      </c>
      <c r="G17" s="129" t="s">
        <v>832</v>
      </c>
      <c r="I17" s="413">
        <v>110</v>
      </c>
      <c r="J17" s="414">
        <f t="shared" si="0"/>
        <v>2</v>
      </c>
    </row>
    <row r="18" spans="2:10" x14ac:dyDescent="0.25">
      <c r="B18" s="130" t="s">
        <v>845</v>
      </c>
      <c r="C18" s="128">
        <v>15</v>
      </c>
      <c r="D18" s="128" t="s">
        <v>832</v>
      </c>
      <c r="E18" s="128" t="s">
        <v>845</v>
      </c>
      <c r="F18" s="128">
        <v>15</v>
      </c>
      <c r="G18" s="129" t="s">
        <v>832</v>
      </c>
      <c r="I18" s="413">
        <v>15</v>
      </c>
      <c r="J18" s="414">
        <f t="shared" si="0"/>
        <v>0</v>
      </c>
    </row>
    <row r="19" spans="2:10" x14ac:dyDescent="0.25">
      <c r="B19" s="426" t="s">
        <v>818</v>
      </c>
      <c r="C19" s="419">
        <f>SUM(C5:C18)</f>
        <v>537</v>
      </c>
      <c r="D19" s="419" t="s">
        <v>832</v>
      </c>
      <c r="E19" s="427" t="s">
        <v>818</v>
      </c>
      <c r="F19" s="419">
        <f>SUM(F5:F18)</f>
        <v>446.5</v>
      </c>
      <c r="G19" s="420" t="s">
        <v>832</v>
      </c>
      <c r="I19" s="428">
        <f>SUM(I5:I18)</f>
        <v>539.5</v>
      </c>
    </row>
    <row r="20" spans="2:10" x14ac:dyDescent="0.25">
      <c r="B20" s="426" t="s">
        <v>846</v>
      </c>
      <c r="C20" s="419">
        <f>C19*2</f>
        <v>1074</v>
      </c>
      <c r="D20" s="419" t="s">
        <v>832</v>
      </c>
      <c r="E20" s="427" t="s">
        <v>846</v>
      </c>
      <c r="F20" s="419">
        <f>F19*2</f>
        <v>893</v>
      </c>
      <c r="G20" s="420" t="s">
        <v>832</v>
      </c>
      <c r="I20" s="428">
        <f>I19*2</f>
        <v>1079</v>
      </c>
    </row>
    <row r="21" spans="2:10" ht="15.75" thickBot="1" x14ac:dyDescent="0.3">
      <c r="B21" s="429" t="s">
        <v>847</v>
      </c>
      <c r="C21" s="430">
        <f>C20*102%</f>
        <v>1095.48</v>
      </c>
      <c r="D21" s="430" t="s">
        <v>832</v>
      </c>
      <c r="E21" s="431" t="s">
        <v>847</v>
      </c>
      <c r="F21" s="430">
        <f>F20*102%</f>
        <v>910.86</v>
      </c>
      <c r="G21" s="432" t="s">
        <v>832</v>
      </c>
      <c r="I21" s="428">
        <f>1.02*I20</f>
        <v>1100.58</v>
      </c>
    </row>
    <row r="22" spans="2:10" ht="15.75" thickBot="1" x14ac:dyDescent="0.3">
      <c r="B22" s="433" t="s">
        <v>848</v>
      </c>
      <c r="C22" s="434">
        <f>C21-F21</f>
        <v>184.62</v>
      </c>
      <c r="D22" s="435"/>
      <c r="E22" s="435"/>
      <c r="F22" s="435"/>
      <c r="G22" s="436"/>
      <c r="I22" s="414">
        <f>C21-I21</f>
        <v>-5.0999999999999091</v>
      </c>
    </row>
    <row r="23" spans="2:10" ht="15.75" thickBot="1" x14ac:dyDescent="0.3">
      <c r="B23" s="437"/>
    </row>
    <row r="24" spans="2:10" x14ac:dyDescent="0.25">
      <c r="B24" s="438" t="s">
        <v>849</v>
      </c>
      <c r="C24" s="439"/>
      <c r="D24" s="439"/>
      <c r="E24" s="439"/>
      <c r="F24" s="439"/>
      <c r="G24" s="440"/>
    </row>
    <row r="25" spans="2:10" x14ac:dyDescent="0.25">
      <c r="B25" s="418" t="s">
        <v>826</v>
      </c>
      <c r="C25" s="419" t="s">
        <v>827</v>
      </c>
      <c r="D25" s="419" t="s">
        <v>828</v>
      </c>
      <c r="E25" s="419" t="s">
        <v>826</v>
      </c>
      <c r="F25" s="419" t="s">
        <v>829</v>
      </c>
      <c r="G25" s="420" t="s">
        <v>828</v>
      </c>
    </row>
    <row r="26" spans="2:10" x14ac:dyDescent="0.25">
      <c r="B26" s="130" t="s">
        <v>850</v>
      </c>
      <c r="C26" s="128">
        <v>8</v>
      </c>
      <c r="D26" s="128" t="s">
        <v>832</v>
      </c>
      <c r="E26" s="128" t="s">
        <v>850</v>
      </c>
      <c r="F26" s="128">
        <v>8</v>
      </c>
      <c r="G26" s="129" t="s">
        <v>832</v>
      </c>
      <c r="I26" s="413">
        <v>8</v>
      </c>
      <c r="J26" s="414">
        <f>C26-I26</f>
        <v>0</v>
      </c>
    </row>
    <row r="27" spans="2:10" x14ac:dyDescent="0.25">
      <c r="B27" s="130" t="s">
        <v>851</v>
      </c>
      <c r="C27" s="128">
        <v>30</v>
      </c>
      <c r="D27" s="128" t="s">
        <v>832</v>
      </c>
      <c r="E27" s="128" t="s">
        <v>836</v>
      </c>
      <c r="F27" s="128">
        <v>14</v>
      </c>
      <c r="G27" s="129" t="s">
        <v>832</v>
      </c>
      <c r="I27" s="413">
        <f>6.2+18+11.5</f>
        <v>35.700000000000003</v>
      </c>
      <c r="J27" s="414">
        <f t="shared" ref="J27:J35" si="1">C27-I27</f>
        <v>-5.7000000000000028</v>
      </c>
    </row>
    <row r="28" spans="2:10" x14ac:dyDescent="0.25">
      <c r="B28" s="130" t="s">
        <v>834</v>
      </c>
      <c r="C28" s="128">
        <v>0</v>
      </c>
      <c r="D28" s="128" t="s">
        <v>832</v>
      </c>
      <c r="E28" s="128" t="s">
        <v>838</v>
      </c>
      <c r="F28" s="128">
        <v>12</v>
      </c>
      <c r="G28" s="129" t="s">
        <v>832</v>
      </c>
      <c r="I28" s="413">
        <v>0</v>
      </c>
      <c r="J28" s="414">
        <f t="shared" si="1"/>
        <v>0</v>
      </c>
    </row>
    <row r="29" spans="2:10" x14ac:dyDescent="0.25">
      <c r="B29" s="130" t="s">
        <v>839</v>
      </c>
      <c r="C29" s="128">
        <v>8</v>
      </c>
      <c r="D29" s="128" t="s">
        <v>832</v>
      </c>
      <c r="E29" s="348" t="s">
        <v>834</v>
      </c>
      <c r="F29" s="348">
        <v>0</v>
      </c>
      <c r="G29" s="129" t="s">
        <v>832</v>
      </c>
      <c r="I29" s="413">
        <v>8</v>
      </c>
      <c r="J29" s="414">
        <f t="shared" si="1"/>
        <v>0</v>
      </c>
    </row>
    <row r="30" spans="2:10" x14ac:dyDescent="0.25">
      <c r="B30" s="130" t="s">
        <v>840</v>
      </c>
      <c r="C30" s="128">
        <v>190</v>
      </c>
      <c r="D30" s="128" t="s">
        <v>832</v>
      </c>
      <c r="E30" s="128" t="s">
        <v>841</v>
      </c>
      <c r="F30" s="128">
        <v>188</v>
      </c>
      <c r="G30" s="129" t="s">
        <v>832</v>
      </c>
      <c r="I30" s="413">
        <v>187</v>
      </c>
      <c r="J30" s="414">
        <f t="shared" si="1"/>
        <v>3</v>
      </c>
    </row>
    <row r="31" spans="2:10" x14ac:dyDescent="0.25">
      <c r="B31" s="130" t="s">
        <v>840</v>
      </c>
      <c r="C31" s="128">
        <v>6</v>
      </c>
      <c r="D31" s="128" t="s">
        <v>832</v>
      </c>
      <c r="E31" s="128" t="s">
        <v>838</v>
      </c>
      <c r="F31" s="128">
        <v>8</v>
      </c>
      <c r="G31" s="129" t="s">
        <v>832</v>
      </c>
      <c r="I31" s="413">
        <v>8</v>
      </c>
      <c r="J31" s="414">
        <f t="shared" si="1"/>
        <v>-2</v>
      </c>
    </row>
    <row r="32" spans="2:10" x14ac:dyDescent="0.25">
      <c r="B32" s="130" t="s">
        <v>840</v>
      </c>
      <c r="C32" s="128">
        <v>12</v>
      </c>
      <c r="D32" s="128" t="s">
        <v>832</v>
      </c>
      <c r="E32" s="128" t="s">
        <v>838</v>
      </c>
      <c r="F32" s="128">
        <v>2.5</v>
      </c>
      <c r="G32" s="129" t="s">
        <v>832</v>
      </c>
      <c r="I32" s="413">
        <v>14</v>
      </c>
      <c r="J32" s="414">
        <f t="shared" si="1"/>
        <v>-2</v>
      </c>
    </row>
    <row r="33" spans="2:10" x14ac:dyDescent="0.25">
      <c r="B33" s="425" t="s">
        <v>842</v>
      </c>
      <c r="C33" s="128">
        <v>2.5</v>
      </c>
      <c r="D33" s="128" t="s">
        <v>832</v>
      </c>
      <c r="E33" s="128" t="s">
        <v>843</v>
      </c>
      <c r="F33" s="128">
        <v>5</v>
      </c>
      <c r="G33" s="129" t="s">
        <v>832</v>
      </c>
      <c r="I33" s="413">
        <v>2</v>
      </c>
      <c r="J33" s="414">
        <f t="shared" si="1"/>
        <v>0.5</v>
      </c>
    </row>
    <row r="34" spans="2:10" x14ac:dyDescent="0.25">
      <c r="B34" s="130" t="s">
        <v>844</v>
      </c>
      <c r="C34" s="128">
        <v>112</v>
      </c>
      <c r="D34" s="128" t="s">
        <v>832</v>
      </c>
      <c r="E34" s="128" t="s">
        <v>844</v>
      </c>
      <c r="F34" s="128">
        <v>108</v>
      </c>
      <c r="G34" s="129" t="s">
        <v>832</v>
      </c>
      <c r="I34" s="413">
        <v>110</v>
      </c>
      <c r="J34" s="414">
        <f t="shared" si="1"/>
        <v>2</v>
      </c>
    </row>
    <row r="35" spans="2:10" x14ac:dyDescent="0.25">
      <c r="B35" s="130" t="s">
        <v>845</v>
      </c>
      <c r="C35" s="128">
        <v>15</v>
      </c>
      <c r="D35" s="128" t="s">
        <v>832</v>
      </c>
      <c r="E35" s="128" t="s">
        <v>845</v>
      </c>
      <c r="F35" s="128">
        <v>15</v>
      </c>
      <c r="G35" s="129" t="s">
        <v>832</v>
      </c>
      <c r="I35" s="413">
        <v>15</v>
      </c>
      <c r="J35" s="414">
        <f t="shared" si="1"/>
        <v>0</v>
      </c>
    </row>
    <row r="36" spans="2:10" x14ac:dyDescent="0.25">
      <c r="B36" s="426" t="s">
        <v>818</v>
      </c>
      <c r="C36" s="419">
        <f>SUM(C26:C35)</f>
        <v>383.5</v>
      </c>
      <c r="D36" s="419" t="s">
        <v>832</v>
      </c>
      <c r="E36" s="427" t="s">
        <v>818</v>
      </c>
      <c r="F36" s="419">
        <f>SUM(F26:F35)</f>
        <v>360.5</v>
      </c>
      <c r="G36" s="420" t="s">
        <v>832</v>
      </c>
      <c r="I36" s="428">
        <f>SUM(I26:I35)</f>
        <v>387.7</v>
      </c>
    </row>
    <row r="37" spans="2:10" x14ac:dyDescent="0.25">
      <c r="B37" s="426" t="s">
        <v>846</v>
      </c>
      <c r="C37" s="419">
        <f>C36*2</f>
        <v>767</v>
      </c>
      <c r="D37" s="419" t="s">
        <v>832</v>
      </c>
      <c r="E37" s="427" t="s">
        <v>846</v>
      </c>
      <c r="F37" s="419">
        <f>F36*2</f>
        <v>721</v>
      </c>
      <c r="G37" s="420" t="s">
        <v>832</v>
      </c>
      <c r="I37" s="428">
        <f>I36*2</f>
        <v>775.4</v>
      </c>
    </row>
    <row r="38" spans="2:10" ht="15.75" thickBot="1" x14ac:dyDescent="0.3">
      <c r="B38" s="429" t="s">
        <v>847</v>
      </c>
      <c r="C38" s="430">
        <f>C37*102%</f>
        <v>782.34</v>
      </c>
      <c r="D38" s="430" t="s">
        <v>832</v>
      </c>
      <c r="E38" s="431" t="s">
        <v>847</v>
      </c>
      <c r="F38" s="430">
        <f>F37*102%</f>
        <v>735.42</v>
      </c>
      <c r="G38" s="432" t="s">
        <v>832</v>
      </c>
      <c r="I38" s="428">
        <f>1.02*I37</f>
        <v>790.90800000000002</v>
      </c>
    </row>
    <row r="39" spans="2:10" ht="15.75" thickBot="1" x14ac:dyDescent="0.3">
      <c r="B39" s="441" t="s">
        <v>848</v>
      </c>
      <c r="C39" s="442">
        <f>C38-F38</f>
        <v>46.920000000000073</v>
      </c>
      <c r="D39" s="443"/>
      <c r="E39" s="443"/>
      <c r="F39" s="443"/>
      <c r="G39" s="444"/>
      <c r="I39" s="414">
        <f>C38-I38</f>
        <v>-8.5679999999999836</v>
      </c>
    </row>
    <row r="40" spans="2:10" ht="15.75" thickBot="1" x14ac:dyDescent="0.3"/>
    <row r="41" spans="2:10" x14ac:dyDescent="0.25">
      <c r="B41" s="438" t="s">
        <v>852</v>
      </c>
      <c r="C41" s="439"/>
      <c r="D41" s="439"/>
      <c r="E41" s="439"/>
      <c r="F41" s="439"/>
      <c r="G41" s="440"/>
    </row>
    <row r="42" spans="2:10" x14ac:dyDescent="0.25">
      <c r="B42" s="418" t="s">
        <v>826</v>
      </c>
      <c r="C42" s="419" t="s">
        <v>827</v>
      </c>
      <c r="D42" s="419" t="s">
        <v>828</v>
      </c>
      <c r="E42" s="419" t="s">
        <v>826</v>
      </c>
      <c r="F42" s="419" t="s">
        <v>829</v>
      </c>
      <c r="G42" s="420" t="s">
        <v>828</v>
      </c>
    </row>
    <row r="43" spans="2:10" x14ac:dyDescent="0.25">
      <c r="B43" s="130" t="s">
        <v>845</v>
      </c>
      <c r="C43" s="128">
        <v>10</v>
      </c>
      <c r="D43" s="128" t="s">
        <v>832</v>
      </c>
      <c r="E43" s="128" t="s">
        <v>845</v>
      </c>
      <c r="F43" s="128">
        <v>10</v>
      </c>
      <c r="G43" s="129" t="s">
        <v>832</v>
      </c>
      <c r="I43" s="413">
        <v>10</v>
      </c>
      <c r="J43" s="414">
        <f t="shared" ref="J43:J51" si="2">C43-I43</f>
        <v>0</v>
      </c>
    </row>
    <row r="44" spans="2:10" x14ac:dyDescent="0.25">
      <c r="B44" s="130" t="s">
        <v>853</v>
      </c>
      <c r="C44" s="128">
        <v>15</v>
      </c>
      <c r="D44" s="128" t="s">
        <v>832</v>
      </c>
      <c r="E44" s="128" t="s">
        <v>833</v>
      </c>
      <c r="F44" s="128">
        <v>10</v>
      </c>
      <c r="G44" s="129" t="s">
        <v>832</v>
      </c>
      <c r="I44" s="413">
        <v>15</v>
      </c>
      <c r="J44" s="414">
        <f t="shared" si="2"/>
        <v>0</v>
      </c>
    </row>
    <row r="45" spans="2:10" x14ac:dyDescent="0.25">
      <c r="B45" s="130" t="s">
        <v>854</v>
      </c>
      <c r="C45" s="424">
        <v>151</v>
      </c>
      <c r="D45" s="128" t="s">
        <v>832</v>
      </c>
      <c r="E45" s="128" t="s">
        <v>855</v>
      </c>
      <c r="F45" s="128">
        <v>162</v>
      </c>
      <c r="G45" s="129" t="s">
        <v>832</v>
      </c>
      <c r="H45" s="412">
        <v>162</v>
      </c>
      <c r="I45" s="413">
        <v>150</v>
      </c>
      <c r="J45" s="414">
        <f t="shared" si="2"/>
        <v>1</v>
      </c>
    </row>
    <row r="46" spans="2:10" x14ac:dyDescent="0.25">
      <c r="B46" s="130" t="s">
        <v>839</v>
      </c>
      <c r="C46" s="128">
        <v>7</v>
      </c>
      <c r="D46" s="128" t="s">
        <v>832</v>
      </c>
      <c r="E46" s="348" t="s">
        <v>834</v>
      </c>
      <c r="F46" s="348">
        <v>0</v>
      </c>
      <c r="G46" s="129" t="s">
        <v>832</v>
      </c>
      <c r="I46" s="413">
        <v>7</v>
      </c>
      <c r="J46" s="414">
        <f t="shared" si="2"/>
        <v>0</v>
      </c>
    </row>
    <row r="47" spans="2:10" x14ac:dyDescent="0.25">
      <c r="B47" s="130" t="s">
        <v>856</v>
      </c>
      <c r="C47" s="128">
        <v>76</v>
      </c>
      <c r="D47" s="128" t="s">
        <v>832</v>
      </c>
      <c r="E47" s="128" t="s">
        <v>856</v>
      </c>
      <c r="F47" s="128">
        <v>76</v>
      </c>
      <c r="G47" s="129" t="s">
        <v>832</v>
      </c>
      <c r="I47" s="413">
        <v>76</v>
      </c>
      <c r="J47" s="414">
        <f t="shared" si="2"/>
        <v>0</v>
      </c>
    </row>
    <row r="48" spans="2:10" x14ac:dyDescent="0.25">
      <c r="B48" s="130" t="s">
        <v>839</v>
      </c>
      <c r="C48" s="128">
        <v>2</v>
      </c>
      <c r="D48" s="128" t="s">
        <v>832</v>
      </c>
      <c r="E48" s="348" t="s">
        <v>834</v>
      </c>
      <c r="F48" s="348">
        <v>0</v>
      </c>
      <c r="G48" s="129" t="s">
        <v>832</v>
      </c>
      <c r="I48" s="413">
        <v>2</v>
      </c>
      <c r="J48" s="414">
        <f t="shared" si="2"/>
        <v>0</v>
      </c>
    </row>
    <row r="49" spans="2:10" x14ac:dyDescent="0.25">
      <c r="B49" s="130" t="s">
        <v>856</v>
      </c>
      <c r="C49" s="128">
        <v>8</v>
      </c>
      <c r="D49" s="128" t="s">
        <v>832</v>
      </c>
      <c r="E49" s="348" t="s">
        <v>834</v>
      </c>
      <c r="F49" s="348">
        <v>0</v>
      </c>
      <c r="G49" s="129" t="s">
        <v>832</v>
      </c>
      <c r="I49" s="413">
        <v>8</v>
      </c>
      <c r="J49" s="414">
        <f t="shared" si="2"/>
        <v>0</v>
      </c>
    </row>
    <row r="50" spans="2:10" x14ac:dyDescent="0.25">
      <c r="B50" s="130" t="s">
        <v>844</v>
      </c>
      <c r="C50" s="128">
        <v>157</v>
      </c>
      <c r="D50" s="128" t="s">
        <v>832</v>
      </c>
      <c r="E50" s="128" t="s">
        <v>844</v>
      </c>
      <c r="F50" s="128">
        <v>152</v>
      </c>
      <c r="G50" s="129" t="s">
        <v>832</v>
      </c>
      <c r="I50" s="413">
        <v>152</v>
      </c>
      <c r="J50" s="414">
        <f t="shared" si="2"/>
        <v>5</v>
      </c>
    </row>
    <row r="51" spans="2:10" x14ac:dyDescent="0.25">
      <c r="B51" s="130" t="s">
        <v>845</v>
      </c>
      <c r="C51" s="128">
        <v>15</v>
      </c>
      <c r="D51" s="128" t="s">
        <v>832</v>
      </c>
      <c r="E51" s="128" t="s">
        <v>845</v>
      </c>
      <c r="F51" s="128">
        <v>15</v>
      </c>
      <c r="G51" s="129" t="s">
        <v>832</v>
      </c>
      <c r="I51" s="413">
        <v>15</v>
      </c>
      <c r="J51" s="414">
        <f t="shared" si="2"/>
        <v>0</v>
      </c>
    </row>
    <row r="52" spans="2:10" x14ac:dyDescent="0.25">
      <c r="B52" s="426" t="s">
        <v>818</v>
      </c>
      <c r="C52" s="445">
        <f>SUM(C43:C51)</f>
        <v>441</v>
      </c>
      <c r="D52" s="419" t="s">
        <v>832</v>
      </c>
      <c r="E52" s="427" t="s">
        <v>818</v>
      </c>
      <c r="F52" s="445">
        <f>SUM(F43:F51)</f>
        <v>425</v>
      </c>
      <c r="G52" s="420" t="s">
        <v>832</v>
      </c>
      <c r="I52" s="428">
        <f>SUM(I43:I51)</f>
        <v>435</v>
      </c>
    </row>
    <row r="53" spans="2:10" x14ac:dyDescent="0.25">
      <c r="B53" s="426" t="s">
        <v>846</v>
      </c>
      <c r="C53" s="419">
        <f>C52*2</f>
        <v>882</v>
      </c>
      <c r="D53" s="419" t="s">
        <v>832</v>
      </c>
      <c r="E53" s="427" t="s">
        <v>846</v>
      </c>
      <c r="F53" s="419">
        <f>F52*2</f>
        <v>850</v>
      </c>
      <c r="G53" s="420" t="s">
        <v>832</v>
      </c>
      <c r="I53" s="428">
        <f>I52*2</f>
        <v>870</v>
      </c>
    </row>
    <row r="54" spans="2:10" ht="15.75" thickBot="1" x14ac:dyDescent="0.3">
      <c r="B54" s="446" t="s">
        <v>847</v>
      </c>
      <c r="C54" s="447">
        <f>C53*102%</f>
        <v>899.64</v>
      </c>
      <c r="D54" s="447" t="s">
        <v>832</v>
      </c>
      <c r="E54" s="448" t="s">
        <v>847</v>
      </c>
      <c r="F54" s="447">
        <f>F53*102%</f>
        <v>867</v>
      </c>
      <c r="G54" s="319" t="s">
        <v>832</v>
      </c>
      <c r="I54" s="428">
        <f>1.02*I53</f>
        <v>887.4</v>
      </c>
    </row>
    <row r="55" spans="2:10" ht="15.75" thickBot="1" x14ac:dyDescent="0.3">
      <c r="B55" s="441" t="s">
        <v>848</v>
      </c>
      <c r="C55" s="442">
        <f>C54-F54</f>
        <v>32.639999999999986</v>
      </c>
      <c r="D55" s="443"/>
      <c r="E55" s="443"/>
      <c r="F55" s="443"/>
      <c r="G55" s="444"/>
      <c r="I55" s="414">
        <f>C54-I54</f>
        <v>12.240000000000009</v>
      </c>
    </row>
    <row r="56" spans="2:10" ht="15.75" thickBot="1" x14ac:dyDescent="0.3"/>
    <row r="57" spans="2:10" x14ac:dyDescent="0.25">
      <c r="B57" s="438" t="s">
        <v>809</v>
      </c>
      <c r="C57" s="439"/>
      <c r="D57" s="439"/>
      <c r="E57" s="439"/>
      <c r="F57" s="439"/>
      <c r="G57" s="440"/>
    </row>
    <row r="58" spans="2:10" x14ac:dyDescent="0.25">
      <c r="B58" s="418" t="s">
        <v>826</v>
      </c>
      <c r="C58" s="419" t="s">
        <v>827</v>
      </c>
      <c r="D58" s="419" t="s">
        <v>828</v>
      </c>
      <c r="E58" s="419" t="s">
        <v>826</v>
      </c>
      <c r="F58" s="419" t="s">
        <v>829</v>
      </c>
      <c r="G58" s="420" t="s">
        <v>828</v>
      </c>
    </row>
    <row r="59" spans="2:10" x14ac:dyDescent="0.25">
      <c r="B59" s="130" t="s">
        <v>845</v>
      </c>
      <c r="C59" s="128">
        <v>10</v>
      </c>
      <c r="D59" s="128" t="s">
        <v>832</v>
      </c>
      <c r="E59" s="128" t="s">
        <v>845</v>
      </c>
      <c r="F59" s="128">
        <v>20</v>
      </c>
      <c r="G59" s="129" t="s">
        <v>832</v>
      </c>
      <c r="I59" s="413">
        <v>10</v>
      </c>
      <c r="J59" s="414">
        <f t="shared" ref="J59:J67" si="3">C59-I59</f>
        <v>0</v>
      </c>
    </row>
    <row r="60" spans="2:10" x14ac:dyDescent="0.25">
      <c r="B60" s="130" t="s">
        <v>853</v>
      </c>
      <c r="C60" s="128">
        <v>15</v>
      </c>
      <c r="D60" s="128" t="s">
        <v>832</v>
      </c>
      <c r="E60" s="128" t="s">
        <v>833</v>
      </c>
      <c r="F60" s="128">
        <v>10</v>
      </c>
      <c r="G60" s="129" t="s">
        <v>832</v>
      </c>
      <c r="I60" s="413">
        <v>15</v>
      </c>
      <c r="J60" s="414">
        <f t="shared" si="3"/>
        <v>0</v>
      </c>
    </row>
    <row r="61" spans="2:10" x14ac:dyDescent="0.25">
      <c r="B61" s="130" t="s">
        <v>854</v>
      </c>
      <c r="C61" s="424">
        <v>37</v>
      </c>
      <c r="D61" s="128" t="s">
        <v>832</v>
      </c>
      <c r="E61" s="128" t="s">
        <v>855</v>
      </c>
      <c r="F61" s="128">
        <v>54</v>
      </c>
      <c r="G61" s="129" t="s">
        <v>832</v>
      </c>
      <c r="H61" s="412">
        <v>60</v>
      </c>
      <c r="I61" s="413">
        <v>36</v>
      </c>
      <c r="J61" s="414">
        <f t="shared" si="3"/>
        <v>1</v>
      </c>
    </row>
    <row r="62" spans="2:10" x14ac:dyDescent="0.25">
      <c r="B62" s="130" t="s">
        <v>839</v>
      </c>
      <c r="C62" s="128">
        <v>7</v>
      </c>
      <c r="D62" s="128" t="s">
        <v>832</v>
      </c>
      <c r="E62" s="348" t="s">
        <v>834</v>
      </c>
      <c r="F62" s="348">
        <v>0</v>
      </c>
      <c r="G62" s="129" t="s">
        <v>832</v>
      </c>
      <c r="I62" s="413">
        <v>7</v>
      </c>
      <c r="J62" s="414">
        <f t="shared" si="3"/>
        <v>0</v>
      </c>
    </row>
    <row r="63" spans="2:10" x14ac:dyDescent="0.25">
      <c r="B63" s="130" t="s">
        <v>856</v>
      </c>
      <c r="C63" s="128">
        <v>76</v>
      </c>
      <c r="D63" s="128" t="s">
        <v>832</v>
      </c>
      <c r="E63" s="128" t="s">
        <v>856</v>
      </c>
      <c r="F63" s="128">
        <v>76</v>
      </c>
      <c r="G63" s="129" t="s">
        <v>832</v>
      </c>
      <c r="I63" s="413">
        <v>76</v>
      </c>
      <c r="J63" s="414">
        <f t="shared" si="3"/>
        <v>0</v>
      </c>
    </row>
    <row r="64" spans="2:10" x14ac:dyDescent="0.25">
      <c r="B64" s="130" t="s">
        <v>839</v>
      </c>
      <c r="C64" s="128">
        <v>2</v>
      </c>
      <c r="D64" s="128" t="s">
        <v>832</v>
      </c>
      <c r="E64" s="348" t="s">
        <v>834</v>
      </c>
      <c r="F64" s="348">
        <v>0</v>
      </c>
      <c r="G64" s="129" t="s">
        <v>832</v>
      </c>
      <c r="I64" s="413">
        <v>2</v>
      </c>
      <c r="J64" s="414">
        <f t="shared" si="3"/>
        <v>0</v>
      </c>
    </row>
    <row r="65" spans="2:11" x14ac:dyDescent="0.25">
      <c r="B65" s="130" t="s">
        <v>856</v>
      </c>
      <c r="C65" s="128">
        <v>8</v>
      </c>
      <c r="D65" s="128" t="s">
        <v>832</v>
      </c>
      <c r="E65" s="348" t="s">
        <v>834</v>
      </c>
      <c r="F65" s="348">
        <v>0</v>
      </c>
      <c r="G65" s="129" t="s">
        <v>832</v>
      </c>
      <c r="I65" s="413">
        <v>8</v>
      </c>
      <c r="J65" s="414">
        <f t="shared" si="3"/>
        <v>0</v>
      </c>
    </row>
    <row r="66" spans="2:11" x14ac:dyDescent="0.25">
      <c r="B66" s="130" t="s">
        <v>844</v>
      </c>
      <c r="C66" s="128">
        <v>157</v>
      </c>
      <c r="D66" s="128" t="s">
        <v>832</v>
      </c>
      <c r="E66" s="128" t="s">
        <v>844</v>
      </c>
      <c r="F66" s="128">
        <v>152</v>
      </c>
      <c r="G66" s="129" t="s">
        <v>832</v>
      </c>
      <c r="I66" s="413">
        <v>152</v>
      </c>
      <c r="J66" s="414">
        <f t="shared" si="3"/>
        <v>5</v>
      </c>
    </row>
    <row r="67" spans="2:11" x14ac:dyDescent="0.25">
      <c r="B67" s="130" t="s">
        <v>845</v>
      </c>
      <c r="C67" s="128">
        <v>15</v>
      </c>
      <c r="D67" s="128" t="s">
        <v>832</v>
      </c>
      <c r="E67" s="128" t="s">
        <v>845</v>
      </c>
      <c r="F67" s="128">
        <v>15</v>
      </c>
      <c r="G67" s="129" t="s">
        <v>832</v>
      </c>
      <c r="I67" s="413">
        <v>15</v>
      </c>
      <c r="J67" s="414">
        <f t="shared" si="3"/>
        <v>0</v>
      </c>
    </row>
    <row r="68" spans="2:11" x14ac:dyDescent="0.25">
      <c r="B68" s="426" t="s">
        <v>818</v>
      </c>
      <c r="C68" s="419">
        <f>SUM(C59:C67)</f>
        <v>327</v>
      </c>
      <c r="D68" s="419" t="s">
        <v>832</v>
      </c>
      <c r="E68" s="427" t="s">
        <v>818</v>
      </c>
      <c r="F68" s="419">
        <f>SUM(F59:F67)</f>
        <v>327</v>
      </c>
      <c r="G68" s="420" t="s">
        <v>832</v>
      </c>
      <c r="I68" s="428">
        <f>SUM(I59:I67)</f>
        <v>321</v>
      </c>
    </row>
    <row r="69" spans="2:11" x14ac:dyDescent="0.25">
      <c r="B69" s="426" t="s">
        <v>846</v>
      </c>
      <c r="C69" s="419">
        <f>C68*2</f>
        <v>654</v>
      </c>
      <c r="D69" s="419" t="s">
        <v>832</v>
      </c>
      <c r="E69" s="427" t="s">
        <v>846</v>
      </c>
      <c r="F69" s="419">
        <f>F68*2</f>
        <v>654</v>
      </c>
      <c r="G69" s="420" t="s">
        <v>832</v>
      </c>
      <c r="I69" s="428">
        <f>I68*2</f>
        <v>642</v>
      </c>
    </row>
    <row r="70" spans="2:11" ht="15.75" thickBot="1" x14ac:dyDescent="0.3">
      <c r="B70" s="446" t="s">
        <v>847</v>
      </c>
      <c r="C70" s="447">
        <f>C69*102%</f>
        <v>667.08</v>
      </c>
      <c r="D70" s="447" t="s">
        <v>832</v>
      </c>
      <c r="E70" s="448" t="s">
        <v>847</v>
      </c>
      <c r="F70" s="447">
        <f>F69*102%</f>
        <v>667.08</v>
      </c>
      <c r="G70" s="319" t="s">
        <v>832</v>
      </c>
      <c r="I70" s="428">
        <f>1.02*I69</f>
        <v>654.84</v>
      </c>
    </row>
    <row r="71" spans="2:11" ht="15.75" thickBot="1" x14ac:dyDescent="0.3">
      <c r="B71" s="441" t="s">
        <v>848</v>
      </c>
      <c r="C71" s="442">
        <f>C70-F70</f>
        <v>0</v>
      </c>
      <c r="D71" s="443"/>
      <c r="E71" s="443"/>
      <c r="F71" s="443"/>
      <c r="G71" s="444"/>
      <c r="I71" s="414">
        <f>C70-I70</f>
        <v>12.240000000000009</v>
      </c>
      <c r="J71" s="414">
        <f>I22+I39+I55+I71</f>
        <v>10.812000000000126</v>
      </c>
    </row>
    <row r="72" spans="2:11" ht="15.75" thickBot="1" x14ac:dyDescent="0.3">
      <c r="B72" s="449"/>
      <c r="C72" s="421"/>
      <c r="D72" s="421"/>
      <c r="E72" s="421"/>
      <c r="F72" s="421"/>
      <c r="G72" s="421"/>
    </row>
    <row r="73" spans="2:11" ht="15.75" thickBot="1" x14ac:dyDescent="0.3">
      <c r="B73" s="441" t="s">
        <v>857</v>
      </c>
      <c r="C73" s="434">
        <f>C20+C37+C53+C69</f>
        <v>3377</v>
      </c>
      <c r="D73" s="435"/>
      <c r="E73" s="435"/>
      <c r="F73" s="435"/>
      <c r="G73" s="436"/>
    </row>
    <row r="74" spans="2:11" ht="15.75" thickBot="1" x14ac:dyDescent="0.3">
      <c r="B74" s="441" t="s">
        <v>858</v>
      </c>
      <c r="C74" s="434">
        <f>C73*1.02</f>
        <v>3444.54</v>
      </c>
      <c r="D74" s="435"/>
      <c r="E74" s="435"/>
      <c r="F74" s="435"/>
      <c r="G74" s="436"/>
    </row>
    <row r="75" spans="2:11" ht="15.75" thickBot="1" x14ac:dyDescent="0.3">
      <c r="B75" s="450" t="s">
        <v>859</v>
      </c>
      <c r="C75" s="451">
        <f>C22+C39+C55+C71</f>
        <v>264.18000000000006</v>
      </c>
      <c r="D75" s="452"/>
      <c r="E75" s="452"/>
      <c r="F75" s="452"/>
      <c r="G75" s="453"/>
    </row>
    <row r="78" spans="2:11" x14ac:dyDescent="0.25">
      <c r="J78" s="414">
        <f>I21+I38+I54+I70</f>
        <v>3433.7280000000001</v>
      </c>
      <c r="K78" s="119">
        <v>100</v>
      </c>
    </row>
    <row r="79" spans="2:11" x14ac:dyDescent="0.25">
      <c r="J79" s="414">
        <f>C21+C38+C54+C70</f>
        <v>3444.54</v>
      </c>
      <c r="K79" s="119">
        <f>K78*J79/J78</f>
        <v>100.31487642585552</v>
      </c>
    </row>
    <row r="82" spans="10:11" x14ac:dyDescent="0.25">
      <c r="J82" s="414">
        <f>F21+F38+F54+F70</f>
        <v>3180.3599999999997</v>
      </c>
      <c r="K82" s="119">
        <v>100</v>
      </c>
    </row>
    <row r="83" spans="10:11" x14ac:dyDescent="0.25">
      <c r="J83" s="414">
        <f>J78</f>
        <v>3433.7280000000001</v>
      </c>
      <c r="K83" s="119">
        <f>J83*K82/J82</f>
        <v>107.9666452854394</v>
      </c>
    </row>
  </sheetData>
  <mergeCells count="11">
    <mergeCell ref="B57:G57"/>
    <mergeCell ref="C71:G71"/>
    <mergeCell ref="C73:G73"/>
    <mergeCell ref="C74:G74"/>
    <mergeCell ref="C75:G75"/>
    <mergeCell ref="B3:G3"/>
    <mergeCell ref="C22:G22"/>
    <mergeCell ref="B24:G24"/>
    <mergeCell ref="C39:G39"/>
    <mergeCell ref="B41:G41"/>
    <mergeCell ref="C55:G5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45D97-E8C2-44CE-8855-60D337A400B7}">
  <sheetPr>
    <tabColor rgb="FF92D050"/>
  </sheetPr>
  <dimension ref="B1:M31"/>
  <sheetViews>
    <sheetView workbookViewId="0">
      <selection activeCell="N9" sqref="N9"/>
    </sheetView>
  </sheetViews>
  <sheetFormatPr defaultRowHeight="15" x14ac:dyDescent="0.25"/>
  <cols>
    <col min="1" max="1" width="5.28515625" style="119" customWidth="1"/>
    <col min="2" max="2" width="9.140625" style="119"/>
    <col min="3" max="7" width="9.140625" style="118"/>
    <col min="8" max="9" width="9.140625" style="119"/>
    <col min="10" max="10" width="17.7109375" style="119" customWidth="1"/>
    <col min="11" max="11" width="18.140625" style="119" customWidth="1"/>
    <col min="12" max="12" width="15.5703125" style="119" bestFit="1" customWidth="1"/>
    <col min="13" max="13" width="12.140625" style="119" customWidth="1"/>
    <col min="14" max="14" width="18" style="119" customWidth="1"/>
    <col min="15" max="15" width="17.7109375" style="119" customWidth="1"/>
    <col min="16" max="16" width="15.7109375" style="119" customWidth="1"/>
    <col min="17" max="17" width="15.28515625" style="119" customWidth="1"/>
    <col min="18" max="16384" width="9.140625" style="119"/>
  </cols>
  <sheetData>
    <row r="1" spans="2:13" ht="15.75" thickBot="1" x14ac:dyDescent="0.3"/>
    <row r="2" spans="2:13" ht="15.75" thickBot="1" x14ac:dyDescent="0.3">
      <c r="I2" s="355" t="s">
        <v>806</v>
      </c>
      <c r="J2" s="356"/>
      <c r="K2" s="356"/>
      <c r="L2" s="357"/>
    </row>
    <row r="3" spans="2:13" ht="43.9" customHeight="1" x14ac:dyDescent="0.25">
      <c r="B3" s="309"/>
      <c r="C3" s="310"/>
      <c r="D3" s="310"/>
      <c r="E3" s="310"/>
      <c r="F3" s="310"/>
      <c r="G3" s="311"/>
      <c r="I3" s="121"/>
      <c r="J3" s="312" t="s">
        <v>266</v>
      </c>
      <c r="K3" s="312" t="s">
        <v>267</v>
      </c>
      <c r="L3" s="313" t="s">
        <v>268</v>
      </c>
    </row>
    <row r="4" spans="2:13" x14ac:dyDescent="0.25">
      <c r="B4" s="314"/>
      <c r="C4" s="358" t="s">
        <v>807</v>
      </c>
      <c r="D4" s="358"/>
      <c r="E4" s="358"/>
      <c r="F4" s="358"/>
      <c r="G4" s="315"/>
      <c r="I4" s="127" t="s">
        <v>272</v>
      </c>
      <c r="J4" s="128">
        <v>385</v>
      </c>
      <c r="K4" s="128">
        <v>2</v>
      </c>
      <c r="L4" s="129">
        <f>J4*K4</f>
        <v>770</v>
      </c>
    </row>
    <row r="5" spans="2:13" x14ac:dyDescent="0.25">
      <c r="B5" s="314"/>
      <c r="C5" s="358" t="s">
        <v>808</v>
      </c>
      <c r="D5" s="358"/>
      <c r="E5" s="316"/>
      <c r="F5" s="316"/>
      <c r="G5" s="315"/>
      <c r="I5" s="127" t="s">
        <v>244</v>
      </c>
      <c r="J5" s="128">
        <v>488.5</v>
      </c>
      <c r="K5" s="128">
        <v>2</v>
      </c>
      <c r="L5" s="129">
        <f t="shared" ref="L5:L7" si="0">J5*K5</f>
        <v>977</v>
      </c>
    </row>
    <row r="6" spans="2:13" x14ac:dyDescent="0.25">
      <c r="B6" s="314"/>
      <c r="C6" s="317" t="s">
        <v>809</v>
      </c>
      <c r="D6" s="317" t="s">
        <v>810</v>
      </c>
      <c r="E6" s="316" t="s">
        <v>811</v>
      </c>
      <c r="F6" s="316" t="s">
        <v>812</v>
      </c>
      <c r="G6" s="315"/>
      <c r="I6" s="127" t="s">
        <v>273</v>
      </c>
      <c r="J6" s="128">
        <v>312</v>
      </c>
      <c r="K6" s="128">
        <v>2</v>
      </c>
      <c r="L6" s="129">
        <f t="shared" si="0"/>
        <v>624</v>
      </c>
    </row>
    <row r="7" spans="2:13" x14ac:dyDescent="0.25">
      <c r="B7" s="314"/>
      <c r="C7" s="317">
        <v>30</v>
      </c>
      <c r="D7" s="317">
        <v>30</v>
      </c>
      <c r="E7" s="316">
        <v>30</v>
      </c>
      <c r="F7" s="316">
        <v>30</v>
      </c>
      <c r="G7" s="315"/>
      <c r="I7" s="127" t="s">
        <v>274</v>
      </c>
      <c r="J7" s="128">
        <v>560</v>
      </c>
      <c r="K7" s="128">
        <v>2</v>
      </c>
      <c r="L7" s="129">
        <f t="shared" si="0"/>
        <v>1120</v>
      </c>
    </row>
    <row r="8" spans="2:13" ht="15.75" thickBot="1" x14ac:dyDescent="0.3">
      <c r="B8" s="314"/>
      <c r="C8" s="317">
        <v>304</v>
      </c>
      <c r="D8" s="317">
        <v>304</v>
      </c>
      <c r="E8" s="316">
        <v>216</v>
      </c>
      <c r="F8" s="316">
        <v>216</v>
      </c>
      <c r="G8" s="315"/>
      <c r="I8" s="359" t="s">
        <v>219</v>
      </c>
      <c r="J8" s="360"/>
      <c r="K8" s="318"/>
      <c r="L8" s="319">
        <f>SUM(L4:L7)</f>
        <v>3491</v>
      </c>
    </row>
    <row r="9" spans="2:13" ht="15.75" thickBot="1" x14ac:dyDescent="0.3">
      <c r="B9" s="314"/>
      <c r="C9" s="317">
        <v>152</v>
      </c>
      <c r="D9" s="317">
        <v>152</v>
      </c>
      <c r="E9" s="316">
        <v>5</v>
      </c>
      <c r="F9" s="316">
        <v>5</v>
      </c>
      <c r="G9" s="315"/>
    </row>
    <row r="10" spans="2:13" ht="15.75" thickBot="1" x14ac:dyDescent="0.3">
      <c r="B10" s="314"/>
      <c r="C10" s="317">
        <v>108</v>
      </c>
      <c r="D10" s="317">
        <v>324</v>
      </c>
      <c r="E10" s="316">
        <v>10</v>
      </c>
      <c r="F10" s="316">
        <v>10</v>
      </c>
      <c r="G10" s="315"/>
      <c r="I10" s="355" t="s">
        <v>813</v>
      </c>
      <c r="J10" s="356"/>
      <c r="K10" s="356"/>
      <c r="L10" s="356"/>
      <c r="M10" s="357"/>
    </row>
    <row r="11" spans="2:13" ht="60" x14ac:dyDescent="0.25">
      <c r="B11" s="314"/>
      <c r="C11" s="317">
        <v>20</v>
      </c>
      <c r="D11" s="317">
        <v>20</v>
      </c>
      <c r="E11" s="316">
        <v>16</v>
      </c>
      <c r="F11" s="316">
        <v>16</v>
      </c>
      <c r="G11" s="315"/>
      <c r="I11" s="320" t="s">
        <v>814</v>
      </c>
      <c r="J11" s="321" t="s">
        <v>269</v>
      </c>
      <c r="K11" s="312" t="s">
        <v>204</v>
      </c>
      <c r="L11" s="322" t="s">
        <v>270</v>
      </c>
      <c r="M11" s="323" t="s">
        <v>271</v>
      </c>
    </row>
    <row r="12" spans="2:13" x14ac:dyDescent="0.25">
      <c r="B12" s="314"/>
      <c r="C12" s="317">
        <v>40</v>
      </c>
      <c r="D12" s="317">
        <v>40</v>
      </c>
      <c r="E12" s="316">
        <v>60</v>
      </c>
      <c r="F12" s="316">
        <v>60</v>
      </c>
      <c r="G12" s="315"/>
      <c r="I12" s="324">
        <v>366.5</v>
      </c>
      <c r="J12" s="130">
        <f>I12*1.15</f>
        <v>421.47499999999997</v>
      </c>
      <c r="K12" s="128">
        <v>2</v>
      </c>
      <c r="L12" s="129">
        <f>J12*K12</f>
        <v>842.94999999999993</v>
      </c>
      <c r="M12" s="325">
        <f>L4-L12</f>
        <v>-72.949999999999932</v>
      </c>
    </row>
    <row r="13" spans="2:13" x14ac:dyDescent="0.25">
      <c r="B13" s="314"/>
      <c r="C13" s="317"/>
      <c r="D13" s="317"/>
      <c r="E13" s="316">
        <v>360</v>
      </c>
      <c r="F13" s="316">
        <v>360</v>
      </c>
      <c r="G13" s="315"/>
      <c r="I13" s="324">
        <v>425</v>
      </c>
      <c r="J13" s="130">
        <f t="shared" ref="J13:J15" si="1">I13*1.15</f>
        <v>488.74999999999994</v>
      </c>
      <c r="K13" s="128">
        <v>2</v>
      </c>
      <c r="L13" s="129">
        <f>J13*K13</f>
        <v>977.49999999999989</v>
      </c>
      <c r="M13" s="325">
        <f>L5-L13</f>
        <v>-0.49999999999988631</v>
      </c>
    </row>
    <row r="14" spans="2:13" x14ac:dyDescent="0.25">
      <c r="B14" s="314"/>
      <c r="C14" s="317"/>
      <c r="D14" s="317"/>
      <c r="E14" s="316">
        <v>24</v>
      </c>
      <c r="F14" s="316">
        <v>100</v>
      </c>
      <c r="G14" s="315"/>
      <c r="I14" s="324">
        <v>327</v>
      </c>
      <c r="J14" s="130">
        <f t="shared" si="1"/>
        <v>376.04999999999995</v>
      </c>
      <c r="K14" s="128">
        <v>2</v>
      </c>
      <c r="L14" s="129">
        <f>J14*K14</f>
        <v>752.09999999999991</v>
      </c>
      <c r="M14" s="325">
        <f>L6-L14</f>
        <v>-128.09999999999991</v>
      </c>
    </row>
    <row r="15" spans="2:13" x14ac:dyDescent="0.25">
      <c r="B15" s="314"/>
      <c r="C15" s="317"/>
      <c r="D15" s="317"/>
      <c r="E15" s="316">
        <v>16</v>
      </c>
      <c r="F15" s="316">
        <v>86</v>
      </c>
      <c r="G15" s="315"/>
      <c r="I15" s="324">
        <v>449.5</v>
      </c>
      <c r="J15" s="130">
        <f t="shared" si="1"/>
        <v>516.92499999999995</v>
      </c>
      <c r="K15" s="128">
        <v>2</v>
      </c>
      <c r="L15" s="129">
        <f>J15*K15</f>
        <v>1033.8499999999999</v>
      </c>
      <c r="M15" s="325">
        <v>67.760000000000005</v>
      </c>
    </row>
    <row r="16" spans="2:13" ht="15.75" thickBot="1" x14ac:dyDescent="0.3">
      <c r="B16" s="314"/>
      <c r="C16" s="317"/>
      <c r="D16" s="317"/>
      <c r="E16" s="316"/>
      <c r="F16" s="316">
        <v>148</v>
      </c>
      <c r="G16" s="315"/>
      <c r="I16" s="326"/>
      <c r="J16" s="327"/>
      <c r="K16" s="318"/>
      <c r="L16" s="319">
        <f>SUM(L12:L15)</f>
        <v>3606.3999999999996</v>
      </c>
      <c r="M16" s="328">
        <f>72.95+0.5+128.1+67.76</f>
        <v>269.31</v>
      </c>
    </row>
    <row r="17" spans="2:12" x14ac:dyDescent="0.25">
      <c r="B17" s="314"/>
      <c r="C17" s="317"/>
      <c r="D17" s="317"/>
      <c r="E17" s="316"/>
      <c r="F17" s="316">
        <v>20</v>
      </c>
      <c r="G17" s="315"/>
    </row>
    <row r="18" spans="2:12" s="333" customFormat="1" ht="15.75" thickBot="1" x14ac:dyDescent="0.3">
      <c r="B18" s="329"/>
      <c r="C18" s="330">
        <f t="shared" ref="C18:E18" si="2">SUM(C7:C17)</f>
        <v>654</v>
      </c>
      <c r="D18" s="330">
        <f t="shared" si="2"/>
        <v>870</v>
      </c>
      <c r="E18" s="331">
        <f t="shared" si="2"/>
        <v>737</v>
      </c>
      <c r="F18" s="331">
        <f>SUM(F7:F17)</f>
        <v>1051</v>
      </c>
      <c r="G18" s="332"/>
    </row>
    <row r="19" spans="2:12" ht="15.75" thickBot="1" x14ac:dyDescent="0.3">
      <c r="B19" s="314"/>
      <c r="G19" s="315"/>
      <c r="I19" s="355" t="s">
        <v>815</v>
      </c>
      <c r="J19" s="356"/>
      <c r="K19" s="356"/>
      <c r="L19" s="357"/>
    </row>
    <row r="20" spans="2:12" x14ac:dyDescent="0.25">
      <c r="B20" s="314"/>
      <c r="C20" s="354" t="s">
        <v>816</v>
      </c>
      <c r="D20" s="354"/>
      <c r="E20" s="334">
        <f>C18+D18+E18+F18</f>
        <v>3312</v>
      </c>
      <c r="G20" s="315"/>
      <c r="I20" s="335" t="s">
        <v>817</v>
      </c>
      <c r="J20" s="336" t="s">
        <v>267</v>
      </c>
      <c r="K20" s="336" t="s">
        <v>818</v>
      </c>
      <c r="L20" s="337">
        <v>0.02</v>
      </c>
    </row>
    <row r="21" spans="2:12" x14ac:dyDescent="0.25">
      <c r="B21" s="314"/>
      <c r="C21" s="354" t="s">
        <v>819</v>
      </c>
      <c r="D21" s="354"/>
      <c r="E21" s="338">
        <f>E20*1.02</f>
        <v>3378.2400000000002</v>
      </c>
      <c r="G21" s="315"/>
      <c r="I21" s="130">
        <v>366.5</v>
      </c>
      <c r="J21" s="128">
        <v>2</v>
      </c>
      <c r="K21" s="128">
        <f>I21*J21</f>
        <v>733</v>
      </c>
      <c r="L21" s="129">
        <f>K21*1.02</f>
        <v>747.66</v>
      </c>
    </row>
    <row r="22" spans="2:12" x14ac:dyDescent="0.25">
      <c r="B22" s="314"/>
      <c r="G22" s="315"/>
      <c r="I22" s="130">
        <v>425</v>
      </c>
      <c r="J22" s="128">
        <v>2</v>
      </c>
      <c r="K22" s="128">
        <f>I22*J22</f>
        <v>850</v>
      </c>
      <c r="L22" s="129">
        <f>K22*1.02</f>
        <v>867</v>
      </c>
    </row>
    <row r="23" spans="2:12" ht="15.75" thickBot="1" x14ac:dyDescent="0.3">
      <c r="B23" s="339"/>
      <c r="C23" s="340"/>
      <c r="D23" s="340"/>
      <c r="E23" s="340"/>
      <c r="F23" s="340"/>
      <c r="G23" s="341"/>
      <c r="I23" s="130">
        <v>327</v>
      </c>
      <c r="J23" s="128">
        <v>2</v>
      </c>
      <c r="K23" s="128">
        <f>I23*J23</f>
        <v>654</v>
      </c>
      <c r="L23" s="129">
        <f>K23*1.02</f>
        <v>667.08</v>
      </c>
    </row>
    <row r="24" spans="2:12" ht="15.75" thickBot="1" x14ac:dyDescent="0.3">
      <c r="I24" s="342">
        <v>449.5</v>
      </c>
      <c r="J24" s="343">
        <v>2</v>
      </c>
      <c r="K24" s="343">
        <f>I24*J24</f>
        <v>899</v>
      </c>
      <c r="L24" s="344">
        <f>K24*1.02</f>
        <v>916.98</v>
      </c>
    </row>
    <row r="25" spans="2:12" ht="15.75" thickBot="1" x14ac:dyDescent="0.3">
      <c r="I25" s="345"/>
      <c r="J25" s="346"/>
      <c r="K25" s="346"/>
      <c r="L25" s="347">
        <f>SUM(L21:L24)</f>
        <v>3198.72</v>
      </c>
    </row>
    <row r="27" spans="2:12" x14ac:dyDescent="0.25">
      <c r="I27" s="333"/>
      <c r="J27" s="333"/>
      <c r="K27" s="333"/>
      <c r="L27" s="333"/>
    </row>
    <row r="28" spans="2:12" x14ac:dyDescent="0.25">
      <c r="J28" s="317" t="s">
        <v>820</v>
      </c>
      <c r="K28" s="348">
        <f>L8</f>
        <v>3491</v>
      </c>
    </row>
    <row r="29" spans="2:12" x14ac:dyDescent="0.25">
      <c r="J29" s="317" t="s">
        <v>821</v>
      </c>
      <c r="K29" s="317">
        <f>E21</f>
        <v>3378.2400000000002</v>
      </c>
    </row>
    <row r="30" spans="2:12" x14ac:dyDescent="0.25">
      <c r="J30" s="317" t="s">
        <v>822</v>
      </c>
      <c r="K30" s="348">
        <f>L25</f>
        <v>3198.72</v>
      </c>
    </row>
    <row r="31" spans="2:12" x14ac:dyDescent="0.25">
      <c r="J31" s="317" t="s">
        <v>823</v>
      </c>
      <c r="K31" s="348">
        <f>L16</f>
        <v>3606.3999999999996</v>
      </c>
    </row>
  </sheetData>
  <mergeCells count="8">
    <mergeCell ref="C20:D20"/>
    <mergeCell ref="C21:D21"/>
    <mergeCell ref="I2:L2"/>
    <mergeCell ref="C4:F4"/>
    <mergeCell ref="C5:D5"/>
    <mergeCell ref="I8:J8"/>
    <mergeCell ref="I10:M10"/>
    <mergeCell ref="I19:L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505A7-5DCF-4B26-91DD-E4F67EE1FF42}">
  <sheetPr>
    <pageSetUpPr fitToPage="1"/>
  </sheetPr>
  <dimension ref="A1:HV195"/>
  <sheetViews>
    <sheetView workbookViewId="0">
      <pane ySplit="1" topLeftCell="A176" activePane="bottomLeft" state="frozen"/>
      <selection pane="bottomLeft" activeCell="N196" sqref="N196"/>
    </sheetView>
  </sheetViews>
  <sheetFormatPr defaultColWidth="9.140625" defaultRowHeight="11.25" customHeight="1" x14ac:dyDescent="0.2"/>
  <cols>
    <col min="1" max="1" width="8.85546875" style="153" customWidth="1"/>
    <col min="2" max="2" width="20.140625" style="271" customWidth="1"/>
    <col min="3" max="3" width="60" style="271" customWidth="1"/>
    <col min="4" max="4" width="8.5703125" style="271" customWidth="1"/>
    <col min="5" max="5" width="10.7109375" style="271" customWidth="1"/>
    <col min="6" max="6" width="8.42578125" style="271" customWidth="1"/>
    <col min="7" max="7" width="13.140625" style="271" customWidth="1"/>
    <col min="8" max="8" width="12.28515625" style="271" customWidth="1"/>
    <col min="9" max="9" width="8.5703125" style="271" customWidth="1"/>
    <col min="10" max="10" width="13" style="271" customWidth="1"/>
    <col min="11" max="11" width="7.85546875" style="271" customWidth="1"/>
    <col min="12" max="12" width="13.28515625" style="271" customWidth="1"/>
    <col min="13" max="13" width="23.140625" style="306" customWidth="1"/>
    <col min="14" max="19" width="9.140625" style="271"/>
    <col min="20" max="35" width="87.28515625" style="201" hidden="1" customWidth="1"/>
    <col min="36" max="41" width="71.7109375" style="201" hidden="1" customWidth="1"/>
    <col min="42" max="49" width="87.28515625" style="201" hidden="1" customWidth="1"/>
    <col min="50" max="55" width="71.7109375" style="201" hidden="1" customWidth="1"/>
    <col min="56" max="63" width="87.28515625" style="201" hidden="1" customWidth="1"/>
    <col min="64" max="69" width="71.7109375" style="201" hidden="1" customWidth="1"/>
    <col min="70" max="77" width="87.28515625" style="201" hidden="1" customWidth="1"/>
    <col min="78" max="83" width="71.7109375" style="201" hidden="1" customWidth="1"/>
    <col min="84" max="91" width="87.28515625" style="201" hidden="1" customWidth="1"/>
    <col min="92" max="97" width="71.7109375" style="201" hidden="1" customWidth="1"/>
    <col min="98" max="105" width="87.28515625" style="201" hidden="1" customWidth="1"/>
    <col min="106" max="147" width="159" style="201" hidden="1" customWidth="1"/>
    <col min="148" max="150" width="32.28515625" style="201" hidden="1" customWidth="1"/>
    <col min="151" max="152" width="159" style="201" hidden="1" customWidth="1"/>
    <col min="153" max="155" width="34.140625" style="201" hidden="1" customWidth="1"/>
    <col min="156" max="157" width="130" style="201" hidden="1" customWidth="1"/>
    <col min="158" max="161" width="34.140625" style="201" hidden="1" customWidth="1"/>
    <col min="162" max="162" width="130" style="201" hidden="1" customWidth="1"/>
    <col min="163" max="168" width="95.85546875" style="201" hidden="1" customWidth="1"/>
    <col min="169" max="173" width="53.42578125" style="201" hidden="1" customWidth="1"/>
    <col min="174" max="178" width="55.42578125" style="201" hidden="1" customWidth="1"/>
    <col min="179" max="183" width="53.42578125" style="201" hidden="1" customWidth="1"/>
    <col min="184" max="188" width="55.42578125" style="201" hidden="1" customWidth="1"/>
    <col min="189" max="230" width="159" style="201" hidden="1" customWidth="1"/>
    <col min="231" max="16384" width="9.140625" style="271"/>
  </cols>
  <sheetData>
    <row r="1" spans="1:230" s="152" customFormat="1" ht="36" customHeight="1" x14ac:dyDescent="0.25">
      <c r="A1" s="280" t="s">
        <v>0</v>
      </c>
      <c r="B1" s="278" t="s">
        <v>327</v>
      </c>
      <c r="C1" s="278" t="s">
        <v>328</v>
      </c>
      <c r="D1" s="278" t="s">
        <v>329</v>
      </c>
      <c r="E1" s="278" t="s">
        <v>204</v>
      </c>
      <c r="F1" s="278"/>
      <c r="G1" s="278"/>
      <c r="H1" s="278" t="s">
        <v>330</v>
      </c>
      <c r="I1" s="278"/>
      <c r="J1" s="278"/>
      <c r="K1" s="278" t="s">
        <v>331</v>
      </c>
      <c r="L1" s="278" t="s">
        <v>332</v>
      </c>
      <c r="M1" s="305"/>
    </row>
    <row r="2" spans="1:230" s="152" customFormat="1" ht="11.25" customHeight="1" x14ac:dyDescent="0.25">
      <c r="A2" s="280"/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305"/>
    </row>
    <row r="3" spans="1:230" s="152" customFormat="1" ht="34.5" customHeight="1" x14ac:dyDescent="0.25">
      <c r="A3" s="280"/>
      <c r="B3" s="278"/>
      <c r="C3" s="278"/>
      <c r="D3" s="278"/>
      <c r="E3" s="185" t="s">
        <v>333</v>
      </c>
      <c r="F3" s="185" t="s">
        <v>334</v>
      </c>
      <c r="G3" s="185" t="s">
        <v>335</v>
      </c>
      <c r="H3" s="185" t="s">
        <v>333</v>
      </c>
      <c r="I3" s="185" t="s">
        <v>334</v>
      </c>
      <c r="J3" s="185" t="s">
        <v>336</v>
      </c>
      <c r="K3" s="278"/>
      <c r="L3" s="278"/>
      <c r="M3" s="305"/>
    </row>
    <row r="4" spans="1:230" s="152" customFormat="1" ht="15" x14ac:dyDescent="0.25">
      <c r="A4" s="186">
        <v>1</v>
      </c>
      <c r="B4" s="187">
        <v>2</v>
      </c>
      <c r="C4" s="279">
        <v>3</v>
      </c>
      <c r="D4" s="187">
        <v>4</v>
      </c>
      <c r="E4" s="187">
        <v>5</v>
      </c>
      <c r="F4" s="187">
        <v>6</v>
      </c>
      <c r="G4" s="187">
        <v>7</v>
      </c>
      <c r="H4" s="187">
        <v>8</v>
      </c>
      <c r="I4" s="187">
        <v>9</v>
      </c>
      <c r="J4" s="187">
        <v>10</v>
      </c>
      <c r="K4" s="187">
        <v>11</v>
      </c>
      <c r="L4" s="187">
        <v>12</v>
      </c>
      <c r="M4" s="305"/>
    </row>
    <row r="5" spans="1:230" s="152" customFormat="1" ht="15" customHeight="1" x14ac:dyDescent="0.25">
      <c r="A5" s="272" t="s">
        <v>337</v>
      </c>
      <c r="B5" s="273"/>
      <c r="C5" s="273"/>
      <c r="D5" s="273"/>
      <c r="E5" s="273"/>
      <c r="F5" s="273"/>
      <c r="G5" s="273"/>
      <c r="H5" s="273"/>
      <c r="I5" s="273"/>
      <c r="J5" s="273"/>
      <c r="K5" s="273"/>
      <c r="L5" s="274"/>
      <c r="M5" s="305"/>
      <c r="EU5" s="189" t="s">
        <v>337</v>
      </c>
    </row>
    <row r="6" spans="1:230" s="152" customFormat="1" ht="15" customHeight="1" x14ac:dyDescent="0.25">
      <c r="A6" s="275" t="s">
        <v>14</v>
      </c>
      <c r="B6" s="276"/>
      <c r="C6" s="276"/>
      <c r="D6" s="276"/>
      <c r="E6" s="276"/>
      <c r="F6" s="276"/>
      <c r="G6" s="276"/>
      <c r="H6" s="276"/>
      <c r="I6" s="276"/>
      <c r="J6" s="276"/>
      <c r="K6" s="276"/>
      <c r="L6" s="277"/>
      <c r="M6" s="305"/>
      <c r="EU6" s="189"/>
      <c r="EV6" s="190" t="s">
        <v>14</v>
      </c>
    </row>
    <row r="7" spans="1:230" s="152" customFormat="1" ht="15" customHeight="1" x14ac:dyDescent="0.25">
      <c r="A7" s="275" t="s">
        <v>338</v>
      </c>
      <c r="B7" s="276"/>
      <c r="C7" s="276"/>
      <c r="D7" s="276"/>
      <c r="E7" s="276"/>
      <c r="F7" s="276"/>
      <c r="G7" s="276"/>
      <c r="H7" s="276"/>
      <c r="I7" s="276"/>
      <c r="J7" s="276"/>
      <c r="K7" s="276"/>
      <c r="L7" s="277"/>
      <c r="M7" s="305"/>
      <c r="EU7" s="189"/>
      <c r="EV7" s="190" t="s">
        <v>338</v>
      </c>
    </row>
    <row r="8" spans="1:230" s="287" customFormat="1" ht="34.5" customHeight="1" x14ac:dyDescent="0.25">
      <c r="A8" s="290" t="s">
        <v>339</v>
      </c>
      <c r="B8" s="291" t="s">
        <v>340</v>
      </c>
      <c r="C8" s="281" t="s">
        <v>341</v>
      </c>
      <c r="D8" s="282" t="s">
        <v>195</v>
      </c>
      <c r="E8" s="283">
        <v>1.6799999999999999E-2</v>
      </c>
      <c r="F8" s="292">
        <v>1</v>
      </c>
      <c r="G8" s="293">
        <v>1.6799999999999999E-2</v>
      </c>
      <c r="H8" s="284"/>
      <c r="I8" s="283"/>
      <c r="J8" s="284"/>
      <c r="K8" s="283"/>
      <c r="L8" s="294"/>
      <c r="M8" s="307">
        <v>14255.29</v>
      </c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152"/>
      <c r="BK8" s="152"/>
      <c r="BL8" s="152"/>
      <c r="BM8" s="152"/>
      <c r="BN8" s="152"/>
      <c r="BO8" s="152"/>
      <c r="BP8" s="152"/>
      <c r="BQ8" s="152"/>
      <c r="BR8" s="152"/>
      <c r="BS8" s="152"/>
      <c r="BT8" s="152"/>
      <c r="BU8" s="152"/>
      <c r="BV8" s="152"/>
      <c r="BW8" s="152"/>
      <c r="BX8" s="152"/>
      <c r="BY8" s="152"/>
      <c r="BZ8" s="152"/>
      <c r="CA8" s="152"/>
      <c r="CB8" s="152"/>
      <c r="CC8" s="152"/>
      <c r="CD8" s="152"/>
      <c r="CE8" s="152"/>
      <c r="CF8" s="152"/>
      <c r="CG8" s="152"/>
      <c r="CH8" s="152"/>
      <c r="CI8" s="152"/>
      <c r="CJ8" s="152"/>
      <c r="CK8" s="152"/>
      <c r="CL8" s="152"/>
      <c r="CM8" s="152"/>
      <c r="CN8" s="152"/>
      <c r="CO8" s="152"/>
      <c r="CP8" s="152"/>
      <c r="CQ8" s="152"/>
      <c r="CR8" s="152"/>
      <c r="CS8" s="152"/>
      <c r="CT8" s="152"/>
      <c r="CU8" s="152"/>
      <c r="CV8" s="152"/>
      <c r="CW8" s="152"/>
      <c r="CX8" s="152"/>
      <c r="CY8" s="152"/>
      <c r="CZ8" s="152"/>
      <c r="DA8" s="152"/>
      <c r="DB8" s="152"/>
      <c r="DC8" s="152"/>
      <c r="DD8" s="152"/>
      <c r="DE8" s="152"/>
      <c r="DF8" s="152"/>
      <c r="DG8" s="152"/>
      <c r="DH8" s="152"/>
      <c r="DI8" s="152"/>
      <c r="DJ8" s="152"/>
      <c r="DK8" s="152"/>
      <c r="DL8" s="152"/>
      <c r="DM8" s="152"/>
      <c r="DN8" s="152"/>
      <c r="DO8" s="152"/>
      <c r="DP8" s="152"/>
      <c r="DQ8" s="152"/>
      <c r="DR8" s="152"/>
      <c r="DS8" s="152"/>
      <c r="DT8" s="152"/>
      <c r="DU8" s="152"/>
      <c r="DV8" s="152"/>
      <c r="DW8" s="152"/>
      <c r="DX8" s="152"/>
      <c r="DY8" s="152"/>
      <c r="DZ8" s="152"/>
      <c r="EA8" s="152"/>
      <c r="EB8" s="152"/>
      <c r="EC8" s="152"/>
      <c r="ED8" s="152"/>
      <c r="EE8" s="152"/>
      <c r="EF8" s="152"/>
      <c r="EG8" s="152"/>
      <c r="EH8" s="152"/>
      <c r="EI8" s="152"/>
      <c r="EJ8" s="152"/>
      <c r="EK8" s="152"/>
      <c r="EL8" s="152"/>
      <c r="EM8" s="152"/>
      <c r="EN8" s="152"/>
      <c r="EO8" s="152"/>
      <c r="EP8" s="152"/>
      <c r="EQ8" s="152"/>
      <c r="ER8" s="152"/>
      <c r="ES8" s="152"/>
      <c r="ET8" s="152"/>
      <c r="EU8" s="189"/>
      <c r="EV8" s="190"/>
      <c r="EW8" s="190" t="s">
        <v>341</v>
      </c>
      <c r="EX8" s="190" t="s">
        <v>285</v>
      </c>
      <c r="EY8" s="190" t="s">
        <v>285</v>
      </c>
      <c r="EZ8" s="152"/>
      <c r="FA8" s="152"/>
      <c r="FB8" s="152"/>
      <c r="FC8" s="152"/>
      <c r="FD8" s="152"/>
      <c r="FE8" s="152"/>
      <c r="FF8" s="152"/>
      <c r="FG8" s="152"/>
      <c r="FH8" s="152"/>
      <c r="FI8" s="152"/>
      <c r="FJ8" s="152"/>
      <c r="FK8" s="152"/>
      <c r="FL8" s="152"/>
      <c r="FM8" s="152"/>
      <c r="FN8" s="152"/>
      <c r="FO8" s="152"/>
      <c r="FP8" s="152"/>
      <c r="FQ8" s="152"/>
      <c r="FR8" s="152"/>
      <c r="FS8" s="152"/>
      <c r="FT8" s="152"/>
      <c r="FU8" s="152"/>
      <c r="FV8" s="152"/>
      <c r="FW8" s="152"/>
      <c r="FX8" s="152"/>
      <c r="FY8" s="152"/>
      <c r="FZ8" s="152"/>
      <c r="GA8" s="152"/>
      <c r="GB8" s="152"/>
      <c r="GC8" s="152"/>
      <c r="GD8" s="152"/>
      <c r="GE8" s="152"/>
      <c r="GF8" s="152"/>
      <c r="GG8" s="152"/>
      <c r="GH8" s="152"/>
      <c r="GI8" s="152"/>
      <c r="GJ8" s="152"/>
      <c r="GK8" s="152"/>
      <c r="GL8" s="152"/>
      <c r="GM8" s="152"/>
      <c r="GN8" s="152"/>
      <c r="GO8" s="152"/>
      <c r="GP8" s="152"/>
      <c r="GQ8" s="152"/>
      <c r="GR8" s="152"/>
      <c r="GS8" s="152"/>
      <c r="GT8" s="152"/>
      <c r="GU8" s="152"/>
      <c r="GV8" s="152"/>
      <c r="GW8" s="152"/>
      <c r="GX8" s="152"/>
      <c r="GY8" s="152"/>
      <c r="GZ8" s="152"/>
      <c r="HA8" s="152"/>
      <c r="HB8" s="152"/>
      <c r="HC8" s="152"/>
      <c r="HD8" s="152"/>
      <c r="HE8" s="152"/>
      <c r="HF8" s="152"/>
      <c r="HG8" s="152"/>
      <c r="HH8" s="152"/>
      <c r="HI8" s="152"/>
      <c r="HJ8" s="152"/>
      <c r="HK8" s="152"/>
      <c r="HL8" s="152"/>
      <c r="HM8" s="152"/>
      <c r="HN8" s="152"/>
      <c r="HO8" s="152"/>
      <c r="HP8" s="152"/>
      <c r="HQ8" s="152"/>
      <c r="HR8" s="152"/>
      <c r="HS8" s="152"/>
      <c r="HT8" s="152"/>
      <c r="HU8" s="152"/>
      <c r="HV8" s="152"/>
    </row>
    <row r="9" spans="1:230" s="287" customFormat="1" ht="33.75" customHeight="1" x14ac:dyDescent="0.25">
      <c r="A9" s="290" t="s">
        <v>205</v>
      </c>
      <c r="B9" s="291" t="s">
        <v>364</v>
      </c>
      <c r="C9" s="281" t="s">
        <v>18</v>
      </c>
      <c r="D9" s="282" t="s">
        <v>16</v>
      </c>
      <c r="E9" s="283">
        <v>16</v>
      </c>
      <c r="F9" s="292">
        <v>1</v>
      </c>
      <c r="G9" s="292">
        <v>16</v>
      </c>
      <c r="H9" s="285">
        <v>142.16999999999999</v>
      </c>
      <c r="I9" s="295">
        <v>1.04236</v>
      </c>
      <c r="J9" s="288">
        <v>2371.08</v>
      </c>
      <c r="K9" s="296">
        <v>9.1199999999999992</v>
      </c>
      <c r="L9" s="286">
        <v>21624.25</v>
      </c>
      <c r="M9" s="307">
        <v>21624.25</v>
      </c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2"/>
      <c r="AO9" s="152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52"/>
      <c r="BI9" s="152"/>
      <c r="BJ9" s="152"/>
      <c r="BK9" s="152"/>
      <c r="BL9" s="152"/>
      <c r="BM9" s="152"/>
      <c r="BN9" s="152"/>
      <c r="BO9" s="152"/>
      <c r="BP9" s="152"/>
      <c r="BQ9" s="152"/>
      <c r="BR9" s="152"/>
      <c r="BS9" s="152"/>
      <c r="BT9" s="152"/>
      <c r="BU9" s="152"/>
      <c r="BV9" s="152"/>
      <c r="BW9" s="152"/>
      <c r="BX9" s="152"/>
      <c r="BY9" s="152"/>
      <c r="BZ9" s="152"/>
      <c r="CA9" s="152"/>
      <c r="CB9" s="152"/>
      <c r="CC9" s="152"/>
      <c r="CD9" s="152"/>
      <c r="CE9" s="152"/>
      <c r="CF9" s="152"/>
      <c r="CG9" s="152"/>
      <c r="CH9" s="152"/>
      <c r="CI9" s="152"/>
      <c r="CJ9" s="152"/>
      <c r="CK9" s="152"/>
      <c r="CL9" s="152"/>
      <c r="CM9" s="152"/>
      <c r="CN9" s="152"/>
      <c r="CO9" s="152"/>
      <c r="CP9" s="152"/>
      <c r="CQ9" s="152"/>
      <c r="CR9" s="152"/>
      <c r="CS9" s="152"/>
      <c r="CT9" s="152"/>
      <c r="CU9" s="152"/>
      <c r="CV9" s="152"/>
      <c r="CW9" s="152"/>
      <c r="CX9" s="152"/>
      <c r="CY9" s="152"/>
      <c r="CZ9" s="152"/>
      <c r="DA9" s="152"/>
      <c r="DB9" s="152"/>
      <c r="DC9" s="152"/>
      <c r="DD9" s="152"/>
      <c r="DE9" s="152"/>
      <c r="DF9" s="152"/>
      <c r="DG9" s="152"/>
      <c r="DH9" s="152"/>
      <c r="DI9" s="152"/>
      <c r="DJ9" s="152"/>
      <c r="DK9" s="152"/>
      <c r="DL9" s="152"/>
      <c r="DM9" s="152"/>
      <c r="DN9" s="152"/>
      <c r="DO9" s="152"/>
      <c r="DP9" s="152"/>
      <c r="DQ9" s="152"/>
      <c r="DR9" s="152"/>
      <c r="DS9" s="152"/>
      <c r="DT9" s="152"/>
      <c r="DU9" s="152"/>
      <c r="DV9" s="152"/>
      <c r="DW9" s="152"/>
      <c r="DX9" s="152"/>
      <c r="DY9" s="152"/>
      <c r="DZ9" s="152"/>
      <c r="EA9" s="152"/>
      <c r="EB9" s="152"/>
      <c r="EC9" s="152"/>
      <c r="ED9" s="152"/>
      <c r="EE9" s="152"/>
      <c r="EF9" s="152"/>
      <c r="EG9" s="152"/>
      <c r="EH9" s="152"/>
      <c r="EI9" s="152"/>
      <c r="EJ9" s="152"/>
      <c r="EK9" s="152"/>
      <c r="EL9" s="152"/>
      <c r="EM9" s="152"/>
      <c r="EN9" s="152"/>
      <c r="EO9" s="152"/>
      <c r="EP9" s="152"/>
      <c r="EQ9" s="152"/>
      <c r="ER9" s="152"/>
      <c r="ES9" s="152"/>
      <c r="ET9" s="152"/>
      <c r="EU9" s="189"/>
      <c r="EV9" s="190"/>
      <c r="EW9" s="190" t="s">
        <v>18</v>
      </c>
      <c r="EX9" s="190" t="s">
        <v>285</v>
      </c>
      <c r="EY9" s="190" t="s">
        <v>285</v>
      </c>
      <c r="EZ9" s="152"/>
      <c r="FA9" s="152"/>
      <c r="FB9" s="152"/>
      <c r="FC9" s="152"/>
      <c r="FD9" s="152"/>
      <c r="FE9" s="190"/>
      <c r="FF9" s="152"/>
      <c r="FG9" s="152"/>
      <c r="FH9" s="152"/>
      <c r="FI9" s="152"/>
      <c r="FJ9" s="152"/>
      <c r="FK9" s="152"/>
      <c r="FL9" s="152"/>
      <c r="FM9" s="152"/>
      <c r="FN9" s="152"/>
      <c r="FO9" s="152"/>
      <c r="FP9" s="152"/>
      <c r="FQ9" s="152"/>
      <c r="FR9" s="152"/>
      <c r="FS9" s="152"/>
      <c r="FT9" s="152"/>
      <c r="FU9" s="152"/>
      <c r="FV9" s="152"/>
      <c r="FW9" s="152"/>
      <c r="FX9" s="152"/>
      <c r="FY9" s="152"/>
      <c r="FZ9" s="152"/>
      <c r="GA9" s="152"/>
      <c r="GB9" s="152"/>
      <c r="GC9" s="152"/>
      <c r="GD9" s="152"/>
      <c r="GE9" s="152"/>
      <c r="GF9" s="152"/>
      <c r="GG9" s="152"/>
      <c r="GH9" s="152"/>
      <c r="GI9" s="152"/>
      <c r="GJ9" s="152"/>
      <c r="GK9" s="152"/>
      <c r="GL9" s="152"/>
      <c r="GM9" s="152"/>
      <c r="GN9" s="152"/>
      <c r="GO9" s="152"/>
      <c r="GP9" s="152"/>
      <c r="GQ9" s="152"/>
      <c r="GR9" s="152"/>
      <c r="GS9" s="152"/>
      <c r="GT9" s="152"/>
      <c r="GU9" s="152"/>
      <c r="GV9" s="152"/>
      <c r="GW9" s="152"/>
      <c r="GX9" s="152"/>
      <c r="GY9" s="152"/>
      <c r="GZ9" s="152"/>
      <c r="HA9" s="152"/>
      <c r="HB9" s="152"/>
      <c r="HC9" s="152"/>
      <c r="HD9" s="152"/>
      <c r="HE9" s="152"/>
      <c r="HF9" s="152"/>
      <c r="HG9" s="152"/>
      <c r="HH9" s="152"/>
      <c r="HI9" s="152"/>
      <c r="HJ9" s="152"/>
      <c r="HK9" s="152"/>
      <c r="HL9" s="152"/>
      <c r="HM9" s="152"/>
      <c r="HN9" s="152"/>
      <c r="HO9" s="152"/>
      <c r="HP9" s="152"/>
      <c r="HQ9" s="152"/>
      <c r="HR9" s="152"/>
      <c r="HS9" s="152"/>
      <c r="HT9" s="152"/>
      <c r="HU9" s="152"/>
      <c r="HV9" s="152"/>
    </row>
    <row r="10" spans="1:230" s="287" customFormat="1" ht="34.5" customHeight="1" x14ac:dyDescent="0.25">
      <c r="A10" s="290" t="s">
        <v>349</v>
      </c>
      <c r="B10" s="291" t="s">
        <v>368</v>
      </c>
      <c r="C10" s="281" t="s">
        <v>369</v>
      </c>
      <c r="D10" s="282" t="s">
        <v>370</v>
      </c>
      <c r="E10" s="283">
        <v>1.1399999999999999</v>
      </c>
      <c r="F10" s="292">
        <v>1</v>
      </c>
      <c r="G10" s="296">
        <v>1.1399999999999999</v>
      </c>
      <c r="H10" s="284"/>
      <c r="I10" s="283"/>
      <c r="J10" s="284"/>
      <c r="K10" s="283"/>
      <c r="L10" s="294"/>
      <c r="M10" s="307">
        <v>308505.44</v>
      </c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52"/>
      <c r="BN10" s="152"/>
      <c r="BO10" s="152"/>
      <c r="BP10" s="152"/>
      <c r="BQ10" s="152"/>
      <c r="BR10" s="152"/>
      <c r="BS10" s="152"/>
      <c r="BT10" s="152"/>
      <c r="BU10" s="152"/>
      <c r="BV10" s="152"/>
      <c r="BW10" s="152"/>
      <c r="BX10" s="152"/>
      <c r="BY10" s="152"/>
      <c r="BZ10" s="152"/>
      <c r="CA10" s="152"/>
      <c r="CB10" s="152"/>
      <c r="CC10" s="152"/>
      <c r="CD10" s="152"/>
      <c r="CE10" s="152"/>
      <c r="CF10" s="152"/>
      <c r="CG10" s="152"/>
      <c r="CH10" s="152"/>
      <c r="CI10" s="152"/>
      <c r="CJ10" s="152"/>
      <c r="CK10" s="152"/>
      <c r="CL10" s="152"/>
      <c r="CM10" s="152"/>
      <c r="CN10" s="152"/>
      <c r="CO10" s="152"/>
      <c r="CP10" s="152"/>
      <c r="CQ10" s="152"/>
      <c r="CR10" s="152"/>
      <c r="CS10" s="152"/>
      <c r="CT10" s="152"/>
      <c r="CU10" s="152"/>
      <c r="CV10" s="152"/>
      <c r="CW10" s="152"/>
      <c r="CX10" s="152"/>
      <c r="CY10" s="152"/>
      <c r="CZ10" s="152"/>
      <c r="DA10" s="152"/>
      <c r="DB10" s="152"/>
      <c r="DC10" s="152"/>
      <c r="DD10" s="152"/>
      <c r="DE10" s="152"/>
      <c r="DF10" s="152"/>
      <c r="DG10" s="152"/>
      <c r="DH10" s="152"/>
      <c r="DI10" s="152"/>
      <c r="DJ10" s="152"/>
      <c r="DK10" s="152"/>
      <c r="DL10" s="152"/>
      <c r="DM10" s="152"/>
      <c r="DN10" s="152"/>
      <c r="DO10" s="152"/>
      <c r="DP10" s="152"/>
      <c r="DQ10" s="152"/>
      <c r="DR10" s="152"/>
      <c r="DS10" s="152"/>
      <c r="DT10" s="152"/>
      <c r="DU10" s="152"/>
      <c r="DV10" s="152"/>
      <c r="DW10" s="152"/>
      <c r="DX10" s="152"/>
      <c r="DY10" s="152"/>
      <c r="DZ10" s="152"/>
      <c r="EA10" s="152"/>
      <c r="EB10" s="152"/>
      <c r="EC10" s="152"/>
      <c r="ED10" s="152"/>
      <c r="EE10" s="152"/>
      <c r="EF10" s="152"/>
      <c r="EG10" s="152"/>
      <c r="EH10" s="152"/>
      <c r="EI10" s="152"/>
      <c r="EJ10" s="152"/>
      <c r="EK10" s="152"/>
      <c r="EL10" s="152"/>
      <c r="EM10" s="152"/>
      <c r="EN10" s="152"/>
      <c r="EO10" s="152"/>
      <c r="EP10" s="152"/>
      <c r="EQ10" s="152"/>
      <c r="ER10" s="152"/>
      <c r="ES10" s="152"/>
      <c r="ET10" s="152"/>
      <c r="EU10" s="189"/>
      <c r="EV10" s="190"/>
      <c r="EW10" s="190" t="s">
        <v>369</v>
      </c>
      <c r="EX10" s="190" t="s">
        <v>285</v>
      </c>
      <c r="EY10" s="190" t="s">
        <v>285</v>
      </c>
      <c r="EZ10" s="152"/>
      <c r="FA10" s="152"/>
      <c r="FB10" s="152"/>
      <c r="FC10" s="152"/>
      <c r="FD10" s="152"/>
      <c r="FE10" s="190"/>
      <c r="FF10" s="152"/>
      <c r="FG10" s="152"/>
      <c r="FH10" s="152"/>
      <c r="FI10" s="152"/>
      <c r="FJ10" s="152"/>
      <c r="FK10" s="152"/>
      <c r="FL10" s="152"/>
      <c r="FM10" s="152"/>
      <c r="FN10" s="152"/>
      <c r="FO10" s="152"/>
      <c r="FP10" s="152"/>
      <c r="FQ10" s="152"/>
      <c r="FR10" s="152"/>
      <c r="FS10" s="152"/>
      <c r="FT10" s="152"/>
      <c r="FU10" s="152"/>
      <c r="FV10" s="152"/>
      <c r="FW10" s="152"/>
      <c r="FX10" s="152"/>
      <c r="FY10" s="152"/>
      <c r="FZ10" s="152"/>
      <c r="GA10" s="152"/>
      <c r="GB10" s="152"/>
      <c r="GC10" s="152"/>
      <c r="GD10" s="152"/>
      <c r="GE10" s="152"/>
      <c r="GF10" s="152"/>
      <c r="GG10" s="152"/>
      <c r="GH10" s="152"/>
      <c r="GI10" s="152"/>
      <c r="GJ10" s="152"/>
      <c r="GK10" s="152"/>
      <c r="GL10" s="152"/>
      <c r="GM10" s="152"/>
      <c r="GN10" s="152"/>
      <c r="GO10" s="152"/>
      <c r="GP10" s="152"/>
      <c r="GQ10" s="152"/>
      <c r="GR10" s="152"/>
      <c r="GS10" s="152"/>
      <c r="GT10" s="152"/>
      <c r="GU10" s="152"/>
      <c r="GV10" s="152"/>
      <c r="GW10" s="152"/>
      <c r="GX10" s="152"/>
      <c r="GY10" s="152"/>
      <c r="GZ10" s="152"/>
      <c r="HA10" s="152"/>
      <c r="HB10" s="152"/>
      <c r="HC10" s="152"/>
      <c r="HD10" s="152"/>
      <c r="HE10" s="152"/>
      <c r="HF10" s="152"/>
      <c r="HG10" s="152"/>
      <c r="HH10" s="152"/>
      <c r="HI10" s="152"/>
      <c r="HJ10" s="152"/>
      <c r="HK10" s="152"/>
      <c r="HL10" s="152"/>
      <c r="HM10" s="152"/>
      <c r="HN10" s="152"/>
      <c r="HO10" s="152"/>
      <c r="HP10" s="152"/>
      <c r="HQ10" s="152"/>
      <c r="HR10" s="152"/>
      <c r="HS10" s="152"/>
      <c r="HT10" s="152"/>
      <c r="HU10" s="152"/>
      <c r="HV10" s="152"/>
    </row>
    <row r="11" spans="1:230" s="287" customFormat="1" ht="34.5" customHeight="1" x14ac:dyDescent="0.25">
      <c r="A11" s="290" t="s">
        <v>351</v>
      </c>
      <c r="B11" s="291" t="s">
        <v>340</v>
      </c>
      <c r="C11" s="281" t="s">
        <v>341</v>
      </c>
      <c r="D11" s="282" t="s">
        <v>195</v>
      </c>
      <c r="E11" s="283">
        <v>5.3999999999999999E-2</v>
      </c>
      <c r="F11" s="292">
        <v>1</v>
      </c>
      <c r="G11" s="297">
        <v>5.3999999999999999E-2</v>
      </c>
      <c r="H11" s="284"/>
      <c r="I11" s="283"/>
      <c r="J11" s="284"/>
      <c r="K11" s="283"/>
      <c r="L11" s="294"/>
      <c r="M11" s="307">
        <v>45821.58</v>
      </c>
      <c r="T11" s="152"/>
      <c r="U11" s="152"/>
      <c r="V11" s="152"/>
      <c r="W11" s="152"/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152"/>
      <c r="BI11" s="152"/>
      <c r="BJ11" s="152"/>
      <c r="BK11" s="152"/>
      <c r="BL11" s="152"/>
      <c r="BM11" s="152"/>
      <c r="BN11" s="152"/>
      <c r="BO11" s="152"/>
      <c r="BP11" s="152"/>
      <c r="BQ11" s="152"/>
      <c r="BR11" s="152"/>
      <c r="BS11" s="152"/>
      <c r="BT11" s="152"/>
      <c r="BU11" s="152"/>
      <c r="BV11" s="152"/>
      <c r="BW11" s="152"/>
      <c r="BX11" s="152"/>
      <c r="BY11" s="152"/>
      <c r="BZ11" s="152"/>
      <c r="CA11" s="152"/>
      <c r="CB11" s="152"/>
      <c r="CC11" s="152"/>
      <c r="CD11" s="152"/>
      <c r="CE11" s="152"/>
      <c r="CF11" s="152"/>
      <c r="CG11" s="152"/>
      <c r="CH11" s="152"/>
      <c r="CI11" s="152"/>
      <c r="CJ11" s="152"/>
      <c r="CK11" s="152"/>
      <c r="CL11" s="152"/>
      <c r="CM11" s="152"/>
      <c r="CN11" s="152"/>
      <c r="CO11" s="152"/>
      <c r="CP11" s="152"/>
      <c r="CQ11" s="152"/>
      <c r="CR11" s="152"/>
      <c r="CS11" s="152"/>
      <c r="CT11" s="152"/>
      <c r="CU11" s="152"/>
      <c r="CV11" s="152"/>
      <c r="CW11" s="152"/>
      <c r="CX11" s="152"/>
      <c r="CY11" s="152"/>
      <c r="CZ11" s="152"/>
      <c r="DA11" s="152"/>
      <c r="DB11" s="152"/>
      <c r="DC11" s="152"/>
      <c r="DD11" s="152"/>
      <c r="DE11" s="152"/>
      <c r="DF11" s="152"/>
      <c r="DG11" s="152"/>
      <c r="DH11" s="152"/>
      <c r="DI11" s="152"/>
      <c r="DJ11" s="152"/>
      <c r="DK11" s="152"/>
      <c r="DL11" s="152"/>
      <c r="DM11" s="152"/>
      <c r="DN11" s="152"/>
      <c r="DO11" s="152"/>
      <c r="DP11" s="152"/>
      <c r="DQ11" s="152"/>
      <c r="DR11" s="152"/>
      <c r="DS11" s="152"/>
      <c r="DT11" s="152"/>
      <c r="DU11" s="152"/>
      <c r="DV11" s="152"/>
      <c r="DW11" s="152"/>
      <c r="DX11" s="152"/>
      <c r="DY11" s="152"/>
      <c r="DZ11" s="152"/>
      <c r="EA11" s="152"/>
      <c r="EB11" s="152"/>
      <c r="EC11" s="152"/>
      <c r="ED11" s="152"/>
      <c r="EE11" s="152"/>
      <c r="EF11" s="152"/>
      <c r="EG11" s="152"/>
      <c r="EH11" s="152"/>
      <c r="EI11" s="152"/>
      <c r="EJ11" s="152"/>
      <c r="EK11" s="152"/>
      <c r="EL11" s="152"/>
      <c r="EM11" s="152"/>
      <c r="EN11" s="152"/>
      <c r="EO11" s="152"/>
      <c r="EP11" s="152"/>
      <c r="EQ11" s="152"/>
      <c r="ER11" s="152"/>
      <c r="ES11" s="152"/>
      <c r="ET11" s="152"/>
      <c r="EU11" s="189"/>
      <c r="EV11" s="190"/>
      <c r="EW11" s="190" t="s">
        <v>341</v>
      </c>
      <c r="EX11" s="190" t="s">
        <v>285</v>
      </c>
      <c r="EY11" s="190" t="s">
        <v>285</v>
      </c>
      <c r="EZ11" s="152"/>
      <c r="FA11" s="152"/>
      <c r="FB11" s="152"/>
      <c r="FC11" s="152"/>
      <c r="FD11" s="152"/>
      <c r="FE11" s="190"/>
      <c r="FF11" s="152"/>
      <c r="FG11" s="152"/>
      <c r="FH11" s="152"/>
      <c r="FI11" s="152"/>
      <c r="FJ11" s="152"/>
      <c r="FK11" s="152"/>
      <c r="FL11" s="152"/>
      <c r="FM11" s="152"/>
      <c r="FN11" s="152"/>
      <c r="FO11" s="152"/>
      <c r="FP11" s="152"/>
      <c r="FQ11" s="152"/>
      <c r="FR11" s="152"/>
      <c r="FS11" s="152"/>
      <c r="FT11" s="152"/>
      <c r="FU11" s="152"/>
      <c r="FV11" s="152"/>
      <c r="FW11" s="152"/>
      <c r="FX11" s="152"/>
      <c r="FY11" s="152"/>
      <c r="FZ11" s="152"/>
      <c r="GA11" s="152"/>
      <c r="GB11" s="152"/>
      <c r="GC11" s="152"/>
      <c r="GD11" s="152"/>
      <c r="GE11" s="152"/>
      <c r="GF11" s="152"/>
      <c r="GG11" s="152"/>
      <c r="GH11" s="152"/>
      <c r="GI11" s="152"/>
      <c r="GJ11" s="152"/>
      <c r="GK11" s="152"/>
      <c r="GL11" s="152"/>
      <c r="GM11" s="152"/>
      <c r="GN11" s="152"/>
      <c r="GO11" s="152"/>
      <c r="GP11" s="152"/>
      <c r="GQ11" s="152"/>
      <c r="GR11" s="152"/>
      <c r="GS11" s="152"/>
      <c r="GT11" s="152"/>
      <c r="GU11" s="152"/>
      <c r="GV11" s="152"/>
      <c r="GW11" s="152"/>
      <c r="GX11" s="152"/>
      <c r="GY11" s="152"/>
      <c r="GZ11" s="152"/>
      <c r="HA11" s="152"/>
      <c r="HB11" s="152"/>
      <c r="HC11" s="152"/>
      <c r="HD11" s="152"/>
      <c r="HE11" s="152"/>
      <c r="HF11" s="152"/>
      <c r="HG11" s="152"/>
      <c r="HH11" s="152"/>
      <c r="HI11" s="152"/>
      <c r="HJ11" s="152"/>
      <c r="HK11" s="152"/>
      <c r="HL11" s="152"/>
      <c r="HM11" s="152"/>
      <c r="HN11" s="152"/>
      <c r="HO11" s="152"/>
      <c r="HP11" s="152"/>
      <c r="HQ11" s="152"/>
      <c r="HR11" s="152"/>
      <c r="HS11" s="152"/>
      <c r="HT11" s="152"/>
      <c r="HU11" s="152"/>
      <c r="HV11" s="152"/>
    </row>
    <row r="12" spans="1:230" s="287" customFormat="1" ht="33.75" customHeight="1" x14ac:dyDescent="0.25">
      <c r="A12" s="290" t="s">
        <v>379</v>
      </c>
      <c r="B12" s="291" t="s">
        <v>364</v>
      </c>
      <c r="C12" s="281" t="s">
        <v>18</v>
      </c>
      <c r="D12" s="282" t="s">
        <v>16</v>
      </c>
      <c r="E12" s="283">
        <v>51</v>
      </c>
      <c r="F12" s="292">
        <v>1</v>
      </c>
      <c r="G12" s="292">
        <v>51</v>
      </c>
      <c r="H12" s="285">
        <v>142.16999999999999</v>
      </c>
      <c r="I12" s="295">
        <v>1.04236</v>
      </c>
      <c r="J12" s="288">
        <v>7557.81</v>
      </c>
      <c r="K12" s="296">
        <v>9.1199999999999992</v>
      </c>
      <c r="L12" s="286">
        <v>68927.23</v>
      </c>
      <c r="M12" s="307">
        <v>68927.23</v>
      </c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2"/>
      <c r="BE12" s="152"/>
      <c r="BF12" s="152"/>
      <c r="BG12" s="152"/>
      <c r="BH12" s="152"/>
      <c r="BI12" s="152"/>
      <c r="BJ12" s="152"/>
      <c r="BK12" s="152"/>
      <c r="BL12" s="152"/>
      <c r="BM12" s="152"/>
      <c r="BN12" s="152"/>
      <c r="BO12" s="152"/>
      <c r="BP12" s="152"/>
      <c r="BQ12" s="152"/>
      <c r="BR12" s="152"/>
      <c r="BS12" s="152"/>
      <c r="BT12" s="152"/>
      <c r="BU12" s="152"/>
      <c r="BV12" s="152"/>
      <c r="BW12" s="152"/>
      <c r="BX12" s="152"/>
      <c r="BY12" s="152"/>
      <c r="BZ12" s="152"/>
      <c r="CA12" s="152"/>
      <c r="CB12" s="152"/>
      <c r="CC12" s="152"/>
      <c r="CD12" s="152"/>
      <c r="CE12" s="152"/>
      <c r="CF12" s="152"/>
      <c r="CG12" s="152"/>
      <c r="CH12" s="152"/>
      <c r="CI12" s="152"/>
      <c r="CJ12" s="152"/>
      <c r="CK12" s="152"/>
      <c r="CL12" s="152"/>
      <c r="CM12" s="152"/>
      <c r="CN12" s="152"/>
      <c r="CO12" s="152"/>
      <c r="CP12" s="152"/>
      <c r="CQ12" s="152"/>
      <c r="CR12" s="152"/>
      <c r="CS12" s="152"/>
      <c r="CT12" s="152"/>
      <c r="CU12" s="152"/>
      <c r="CV12" s="152"/>
      <c r="CW12" s="152"/>
      <c r="CX12" s="152"/>
      <c r="CY12" s="152"/>
      <c r="CZ12" s="152"/>
      <c r="DA12" s="152"/>
      <c r="DB12" s="152"/>
      <c r="DC12" s="152"/>
      <c r="DD12" s="152"/>
      <c r="DE12" s="152"/>
      <c r="DF12" s="152"/>
      <c r="DG12" s="152"/>
      <c r="DH12" s="152"/>
      <c r="DI12" s="152"/>
      <c r="DJ12" s="152"/>
      <c r="DK12" s="152"/>
      <c r="DL12" s="152"/>
      <c r="DM12" s="152"/>
      <c r="DN12" s="152"/>
      <c r="DO12" s="152"/>
      <c r="DP12" s="152"/>
      <c r="DQ12" s="152"/>
      <c r="DR12" s="152"/>
      <c r="DS12" s="152"/>
      <c r="DT12" s="152"/>
      <c r="DU12" s="152"/>
      <c r="DV12" s="152"/>
      <c r="DW12" s="152"/>
      <c r="DX12" s="152"/>
      <c r="DY12" s="152"/>
      <c r="DZ12" s="152"/>
      <c r="EA12" s="152"/>
      <c r="EB12" s="152"/>
      <c r="EC12" s="152"/>
      <c r="ED12" s="152"/>
      <c r="EE12" s="152"/>
      <c r="EF12" s="152"/>
      <c r="EG12" s="152"/>
      <c r="EH12" s="152"/>
      <c r="EI12" s="152"/>
      <c r="EJ12" s="152"/>
      <c r="EK12" s="152"/>
      <c r="EL12" s="152"/>
      <c r="EM12" s="152"/>
      <c r="EN12" s="152"/>
      <c r="EO12" s="152"/>
      <c r="EP12" s="152"/>
      <c r="EQ12" s="152"/>
      <c r="ER12" s="152"/>
      <c r="ES12" s="152"/>
      <c r="ET12" s="152"/>
      <c r="EU12" s="189"/>
      <c r="EV12" s="190"/>
      <c r="EW12" s="190" t="s">
        <v>18</v>
      </c>
      <c r="EX12" s="190" t="s">
        <v>285</v>
      </c>
      <c r="EY12" s="190" t="s">
        <v>285</v>
      </c>
      <c r="EZ12" s="152"/>
      <c r="FA12" s="152"/>
      <c r="FB12" s="152"/>
      <c r="FC12" s="152"/>
      <c r="FD12" s="152"/>
      <c r="FE12" s="190"/>
      <c r="FF12" s="152"/>
      <c r="FG12" s="152"/>
      <c r="FH12" s="152"/>
      <c r="FI12" s="152"/>
      <c r="FJ12" s="152"/>
      <c r="FK12" s="152"/>
      <c r="FL12" s="152"/>
      <c r="FM12" s="152"/>
      <c r="FN12" s="152"/>
      <c r="FO12" s="152"/>
      <c r="FP12" s="152"/>
      <c r="FQ12" s="152"/>
      <c r="FR12" s="152"/>
      <c r="FS12" s="152"/>
      <c r="FT12" s="152"/>
      <c r="FU12" s="152"/>
      <c r="FV12" s="152"/>
      <c r="FW12" s="152"/>
      <c r="FX12" s="152"/>
      <c r="FY12" s="152"/>
      <c r="FZ12" s="152"/>
      <c r="GA12" s="152"/>
      <c r="GB12" s="152"/>
      <c r="GC12" s="152"/>
      <c r="GD12" s="152"/>
      <c r="GE12" s="152"/>
      <c r="GF12" s="152"/>
      <c r="GG12" s="152"/>
      <c r="GH12" s="152"/>
      <c r="GI12" s="152"/>
      <c r="GJ12" s="152"/>
      <c r="GK12" s="152"/>
      <c r="GL12" s="152"/>
      <c r="GM12" s="152"/>
      <c r="GN12" s="152"/>
      <c r="GO12" s="152"/>
      <c r="GP12" s="152"/>
      <c r="GQ12" s="152"/>
      <c r="GR12" s="152"/>
      <c r="GS12" s="152"/>
      <c r="GT12" s="152"/>
      <c r="GU12" s="152"/>
      <c r="GV12" s="152"/>
      <c r="GW12" s="152"/>
      <c r="GX12" s="152"/>
      <c r="GY12" s="152"/>
      <c r="GZ12" s="152"/>
      <c r="HA12" s="152"/>
      <c r="HB12" s="152"/>
      <c r="HC12" s="152"/>
      <c r="HD12" s="152"/>
      <c r="HE12" s="152"/>
      <c r="HF12" s="152"/>
      <c r="HG12" s="152"/>
      <c r="HH12" s="152"/>
      <c r="HI12" s="152"/>
      <c r="HJ12" s="152"/>
      <c r="HK12" s="152"/>
      <c r="HL12" s="152"/>
      <c r="HM12" s="152"/>
      <c r="HN12" s="152"/>
      <c r="HO12" s="152"/>
      <c r="HP12" s="152"/>
      <c r="HQ12" s="152"/>
      <c r="HR12" s="152"/>
      <c r="HS12" s="152"/>
      <c r="HT12" s="152"/>
      <c r="HU12" s="152"/>
      <c r="HV12" s="152"/>
    </row>
    <row r="13" spans="1:230" s="287" customFormat="1" ht="45.75" customHeight="1" x14ac:dyDescent="0.25">
      <c r="A13" s="290" t="s">
        <v>380</v>
      </c>
      <c r="B13" s="291" t="s">
        <v>368</v>
      </c>
      <c r="C13" s="281" t="s">
        <v>381</v>
      </c>
      <c r="D13" s="282" t="s">
        <v>370</v>
      </c>
      <c r="E13" s="283">
        <v>1.1399999999999999</v>
      </c>
      <c r="F13" s="292">
        <v>1</v>
      </c>
      <c r="G13" s="296">
        <v>1.1399999999999999</v>
      </c>
      <c r="H13" s="284"/>
      <c r="I13" s="283"/>
      <c r="J13" s="284"/>
      <c r="K13" s="283"/>
      <c r="L13" s="294"/>
      <c r="M13" s="307">
        <v>443850.33</v>
      </c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2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  <c r="BF13" s="152"/>
      <c r="BG13" s="152"/>
      <c r="BH13" s="152"/>
      <c r="BI13" s="152"/>
      <c r="BJ13" s="152"/>
      <c r="BK13" s="152"/>
      <c r="BL13" s="152"/>
      <c r="BM13" s="152"/>
      <c r="BN13" s="152"/>
      <c r="BO13" s="152"/>
      <c r="BP13" s="152"/>
      <c r="BQ13" s="152"/>
      <c r="BR13" s="152"/>
      <c r="BS13" s="152"/>
      <c r="BT13" s="152"/>
      <c r="BU13" s="152"/>
      <c r="BV13" s="152"/>
      <c r="BW13" s="152"/>
      <c r="BX13" s="152"/>
      <c r="BY13" s="152"/>
      <c r="BZ13" s="152"/>
      <c r="CA13" s="152"/>
      <c r="CB13" s="152"/>
      <c r="CC13" s="152"/>
      <c r="CD13" s="152"/>
      <c r="CE13" s="152"/>
      <c r="CF13" s="152"/>
      <c r="CG13" s="152"/>
      <c r="CH13" s="152"/>
      <c r="CI13" s="152"/>
      <c r="CJ13" s="152"/>
      <c r="CK13" s="152"/>
      <c r="CL13" s="152"/>
      <c r="CM13" s="152"/>
      <c r="CN13" s="152"/>
      <c r="CO13" s="152"/>
      <c r="CP13" s="152"/>
      <c r="CQ13" s="152"/>
      <c r="CR13" s="152"/>
      <c r="CS13" s="152"/>
      <c r="CT13" s="152"/>
      <c r="CU13" s="152"/>
      <c r="CV13" s="152"/>
      <c r="CW13" s="152"/>
      <c r="CX13" s="152"/>
      <c r="CY13" s="152"/>
      <c r="CZ13" s="152"/>
      <c r="DA13" s="152"/>
      <c r="DB13" s="152"/>
      <c r="DC13" s="152"/>
      <c r="DD13" s="152"/>
      <c r="DE13" s="152"/>
      <c r="DF13" s="152"/>
      <c r="DG13" s="152"/>
      <c r="DH13" s="152"/>
      <c r="DI13" s="152"/>
      <c r="DJ13" s="152"/>
      <c r="DK13" s="152"/>
      <c r="DL13" s="152"/>
      <c r="DM13" s="152"/>
      <c r="DN13" s="152"/>
      <c r="DO13" s="152"/>
      <c r="DP13" s="152"/>
      <c r="DQ13" s="152"/>
      <c r="DR13" s="152"/>
      <c r="DS13" s="152"/>
      <c r="DT13" s="152"/>
      <c r="DU13" s="152"/>
      <c r="DV13" s="152"/>
      <c r="DW13" s="152"/>
      <c r="DX13" s="152"/>
      <c r="DY13" s="152"/>
      <c r="DZ13" s="152"/>
      <c r="EA13" s="152"/>
      <c r="EB13" s="152"/>
      <c r="EC13" s="152"/>
      <c r="ED13" s="152"/>
      <c r="EE13" s="152"/>
      <c r="EF13" s="152"/>
      <c r="EG13" s="152"/>
      <c r="EH13" s="152"/>
      <c r="EI13" s="152"/>
      <c r="EJ13" s="152"/>
      <c r="EK13" s="152"/>
      <c r="EL13" s="152"/>
      <c r="EM13" s="152"/>
      <c r="EN13" s="152"/>
      <c r="EO13" s="152"/>
      <c r="EP13" s="152"/>
      <c r="EQ13" s="152"/>
      <c r="ER13" s="152"/>
      <c r="ES13" s="152"/>
      <c r="ET13" s="152"/>
      <c r="EU13" s="189"/>
      <c r="EV13" s="190"/>
      <c r="EW13" s="190" t="s">
        <v>381</v>
      </c>
      <c r="EX13" s="190" t="s">
        <v>285</v>
      </c>
      <c r="EY13" s="190" t="s">
        <v>285</v>
      </c>
      <c r="EZ13" s="152"/>
      <c r="FA13" s="152"/>
      <c r="FB13" s="152"/>
      <c r="FC13" s="152"/>
      <c r="FD13" s="152"/>
      <c r="FE13" s="190"/>
      <c r="FF13" s="152"/>
      <c r="FG13" s="152"/>
      <c r="FH13" s="152"/>
      <c r="FI13" s="152"/>
      <c r="FJ13" s="152"/>
      <c r="FK13" s="152"/>
      <c r="FL13" s="152"/>
      <c r="FM13" s="152"/>
      <c r="FN13" s="152"/>
      <c r="FO13" s="152"/>
      <c r="FP13" s="152"/>
      <c r="FQ13" s="152"/>
      <c r="FR13" s="152"/>
      <c r="FS13" s="152"/>
      <c r="FT13" s="152"/>
      <c r="FU13" s="152"/>
      <c r="FV13" s="152"/>
      <c r="FW13" s="152"/>
      <c r="FX13" s="152"/>
      <c r="FY13" s="152"/>
      <c r="FZ13" s="152"/>
      <c r="GA13" s="152"/>
      <c r="GB13" s="152"/>
      <c r="GC13" s="152"/>
      <c r="GD13" s="152"/>
      <c r="GE13" s="152"/>
      <c r="GF13" s="152"/>
      <c r="GG13" s="152"/>
      <c r="GH13" s="152"/>
      <c r="GI13" s="152"/>
      <c r="GJ13" s="152"/>
      <c r="GK13" s="152"/>
      <c r="GL13" s="152"/>
      <c r="GM13" s="152"/>
      <c r="GN13" s="152"/>
      <c r="GO13" s="152"/>
      <c r="GP13" s="152"/>
      <c r="GQ13" s="152"/>
      <c r="GR13" s="152"/>
      <c r="GS13" s="152"/>
      <c r="GT13" s="152"/>
      <c r="GU13" s="152"/>
      <c r="GV13" s="152"/>
      <c r="GW13" s="152"/>
      <c r="GX13" s="152"/>
      <c r="GY13" s="152"/>
      <c r="GZ13" s="152"/>
      <c r="HA13" s="152"/>
      <c r="HB13" s="152"/>
      <c r="HC13" s="152"/>
      <c r="HD13" s="152"/>
      <c r="HE13" s="152"/>
      <c r="HF13" s="152"/>
      <c r="HG13" s="152"/>
      <c r="HH13" s="152"/>
      <c r="HI13" s="152"/>
      <c r="HJ13" s="152"/>
      <c r="HK13" s="152"/>
      <c r="HL13" s="152"/>
      <c r="HM13" s="152"/>
      <c r="HN13" s="152"/>
      <c r="HO13" s="152"/>
      <c r="HP13" s="152"/>
      <c r="HQ13" s="152"/>
      <c r="HR13" s="152"/>
      <c r="HS13" s="152"/>
      <c r="HT13" s="152"/>
      <c r="HU13" s="152"/>
      <c r="HV13" s="152"/>
    </row>
    <row r="14" spans="1:230" s="287" customFormat="1" ht="34.5" customHeight="1" x14ac:dyDescent="0.25">
      <c r="A14" s="290" t="s">
        <v>382</v>
      </c>
      <c r="B14" s="291" t="s">
        <v>340</v>
      </c>
      <c r="C14" s="281" t="s">
        <v>341</v>
      </c>
      <c r="D14" s="282" t="s">
        <v>195</v>
      </c>
      <c r="E14" s="283">
        <v>2.8000000000000001E-2</v>
      </c>
      <c r="F14" s="292">
        <v>1</v>
      </c>
      <c r="G14" s="297">
        <v>2.8000000000000001E-2</v>
      </c>
      <c r="H14" s="284"/>
      <c r="I14" s="283"/>
      <c r="J14" s="284"/>
      <c r="K14" s="283"/>
      <c r="L14" s="294"/>
      <c r="M14" s="307">
        <v>23758.74</v>
      </c>
      <c r="T14" s="152"/>
      <c r="U14" s="152"/>
      <c r="V14" s="152"/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2"/>
      <c r="AU14" s="152"/>
      <c r="AV14" s="152"/>
      <c r="AW14" s="152"/>
      <c r="AX14" s="152"/>
      <c r="AY14" s="152"/>
      <c r="AZ14" s="152"/>
      <c r="BA14" s="152"/>
      <c r="BB14" s="152"/>
      <c r="BC14" s="152"/>
      <c r="BD14" s="152"/>
      <c r="BE14" s="152"/>
      <c r="BF14" s="152"/>
      <c r="BG14" s="152"/>
      <c r="BH14" s="152"/>
      <c r="BI14" s="152"/>
      <c r="BJ14" s="152"/>
      <c r="BK14" s="152"/>
      <c r="BL14" s="152"/>
      <c r="BM14" s="152"/>
      <c r="BN14" s="152"/>
      <c r="BO14" s="152"/>
      <c r="BP14" s="152"/>
      <c r="BQ14" s="152"/>
      <c r="BR14" s="152"/>
      <c r="BS14" s="152"/>
      <c r="BT14" s="152"/>
      <c r="BU14" s="152"/>
      <c r="BV14" s="152"/>
      <c r="BW14" s="152"/>
      <c r="BX14" s="152"/>
      <c r="BY14" s="152"/>
      <c r="BZ14" s="152"/>
      <c r="CA14" s="152"/>
      <c r="CB14" s="152"/>
      <c r="CC14" s="152"/>
      <c r="CD14" s="152"/>
      <c r="CE14" s="152"/>
      <c r="CF14" s="152"/>
      <c r="CG14" s="152"/>
      <c r="CH14" s="152"/>
      <c r="CI14" s="152"/>
      <c r="CJ14" s="152"/>
      <c r="CK14" s="152"/>
      <c r="CL14" s="152"/>
      <c r="CM14" s="152"/>
      <c r="CN14" s="152"/>
      <c r="CO14" s="152"/>
      <c r="CP14" s="152"/>
      <c r="CQ14" s="152"/>
      <c r="CR14" s="152"/>
      <c r="CS14" s="152"/>
      <c r="CT14" s="152"/>
      <c r="CU14" s="152"/>
      <c r="CV14" s="152"/>
      <c r="CW14" s="152"/>
      <c r="CX14" s="152"/>
      <c r="CY14" s="152"/>
      <c r="CZ14" s="152"/>
      <c r="DA14" s="152"/>
      <c r="DB14" s="152"/>
      <c r="DC14" s="152"/>
      <c r="DD14" s="152"/>
      <c r="DE14" s="152"/>
      <c r="DF14" s="152"/>
      <c r="DG14" s="152"/>
      <c r="DH14" s="152"/>
      <c r="DI14" s="152"/>
      <c r="DJ14" s="152"/>
      <c r="DK14" s="152"/>
      <c r="DL14" s="152"/>
      <c r="DM14" s="152"/>
      <c r="DN14" s="152"/>
      <c r="DO14" s="152"/>
      <c r="DP14" s="152"/>
      <c r="DQ14" s="152"/>
      <c r="DR14" s="152"/>
      <c r="DS14" s="152"/>
      <c r="DT14" s="152"/>
      <c r="DU14" s="152"/>
      <c r="DV14" s="152"/>
      <c r="DW14" s="152"/>
      <c r="DX14" s="152"/>
      <c r="DY14" s="152"/>
      <c r="DZ14" s="152"/>
      <c r="EA14" s="152"/>
      <c r="EB14" s="152"/>
      <c r="EC14" s="152"/>
      <c r="ED14" s="152"/>
      <c r="EE14" s="152"/>
      <c r="EF14" s="152"/>
      <c r="EG14" s="152"/>
      <c r="EH14" s="152"/>
      <c r="EI14" s="152"/>
      <c r="EJ14" s="152"/>
      <c r="EK14" s="152"/>
      <c r="EL14" s="152"/>
      <c r="EM14" s="152"/>
      <c r="EN14" s="152"/>
      <c r="EO14" s="152"/>
      <c r="EP14" s="152"/>
      <c r="EQ14" s="152"/>
      <c r="ER14" s="152"/>
      <c r="ES14" s="152"/>
      <c r="ET14" s="152"/>
      <c r="EU14" s="189"/>
      <c r="EV14" s="190"/>
      <c r="EW14" s="190" t="s">
        <v>341</v>
      </c>
      <c r="EX14" s="190" t="s">
        <v>285</v>
      </c>
      <c r="EY14" s="190" t="s">
        <v>285</v>
      </c>
      <c r="EZ14" s="152"/>
      <c r="FA14" s="152"/>
      <c r="FB14" s="152"/>
      <c r="FC14" s="152"/>
      <c r="FD14" s="152"/>
      <c r="FE14" s="190"/>
      <c r="FF14" s="152"/>
      <c r="FG14" s="152"/>
      <c r="FH14" s="152"/>
      <c r="FI14" s="152"/>
      <c r="FJ14" s="152"/>
      <c r="FK14" s="152"/>
      <c r="FL14" s="152"/>
      <c r="FM14" s="152"/>
      <c r="FN14" s="152"/>
      <c r="FO14" s="152"/>
      <c r="FP14" s="152"/>
      <c r="FQ14" s="152"/>
      <c r="FR14" s="152"/>
      <c r="FS14" s="152"/>
      <c r="FT14" s="152"/>
      <c r="FU14" s="152"/>
      <c r="FV14" s="152"/>
      <c r="FW14" s="152"/>
      <c r="FX14" s="152"/>
      <c r="FY14" s="152"/>
      <c r="FZ14" s="152"/>
      <c r="GA14" s="152"/>
      <c r="GB14" s="152"/>
      <c r="GC14" s="152"/>
      <c r="GD14" s="152"/>
      <c r="GE14" s="152"/>
      <c r="GF14" s="152"/>
      <c r="GG14" s="152"/>
      <c r="GH14" s="152"/>
      <c r="GI14" s="152"/>
      <c r="GJ14" s="152"/>
      <c r="GK14" s="152"/>
      <c r="GL14" s="152"/>
      <c r="GM14" s="152"/>
      <c r="GN14" s="152"/>
      <c r="GO14" s="152"/>
      <c r="GP14" s="152"/>
      <c r="GQ14" s="152"/>
      <c r="GR14" s="152"/>
      <c r="GS14" s="152"/>
      <c r="GT14" s="152"/>
      <c r="GU14" s="152"/>
      <c r="GV14" s="152"/>
      <c r="GW14" s="152"/>
      <c r="GX14" s="152"/>
      <c r="GY14" s="152"/>
      <c r="GZ14" s="152"/>
      <c r="HA14" s="152"/>
      <c r="HB14" s="152"/>
      <c r="HC14" s="152"/>
      <c r="HD14" s="152"/>
      <c r="HE14" s="152"/>
      <c r="HF14" s="152"/>
      <c r="HG14" s="152"/>
      <c r="HH14" s="152"/>
      <c r="HI14" s="152"/>
      <c r="HJ14" s="152"/>
      <c r="HK14" s="152"/>
      <c r="HL14" s="152"/>
      <c r="HM14" s="152"/>
      <c r="HN14" s="152"/>
      <c r="HO14" s="152"/>
      <c r="HP14" s="152"/>
      <c r="HQ14" s="152"/>
      <c r="HR14" s="152"/>
      <c r="HS14" s="152"/>
      <c r="HT14" s="152"/>
      <c r="HU14" s="152"/>
      <c r="HV14" s="152"/>
    </row>
    <row r="15" spans="1:230" s="287" customFormat="1" ht="33.75" customHeight="1" x14ac:dyDescent="0.25">
      <c r="A15" s="290" t="s">
        <v>384</v>
      </c>
      <c r="B15" s="291" t="s">
        <v>364</v>
      </c>
      <c r="C15" s="281" t="s">
        <v>18</v>
      </c>
      <c r="D15" s="282" t="s">
        <v>16</v>
      </c>
      <c r="E15" s="283">
        <v>27</v>
      </c>
      <c r="F15" s="292">
        <v>1</v>
      </c>
      <c r="G15" s="292">
        <v>27</v>
      </c>
      <c r="H15" s="285">
        <v>142.16999999999999</v>
      </c>
      <c r="I15" s="295">
        <v>1.04236</v>
      </c>
      <c r="J15" s="288">
        <v>4001.19</v>
      </c>
      <c r="K15" s="296">
        <v>9.1199999999999992</v>
      </c>
      <c r="L15" s="286">
        <v>36490.85</v>
      </c>
      <c r="M15" s="307">
        <v>36490.85</v>
      </c>
      <c r="T15" s="152"/>
      <c r="U15" s="152"/>
      <c r="V15" s="152"/>
      <c r="W15" s="152"/>
      <c r="X15" s="152"/>
      <c r="Y15" s="152"/>
      <c r="Z15" s="152"/>
      <c r="AA15" s="152"/>
      <c r="AB15" s="152"/>
      <c r="AC15" s="152"/>
      <c r="AD15" s="152"/>
      <c r="AE15" s="152"/>
      <c r="AF15" s="152"/>
      <c r="AG15" s="152"/>
      <c r="AH15" s="152"/>
      <c r="AI15" s="152"/>
      <c r="AJ15" s="152"/>
      <c r="AK15" s="152"/>
      <c r="AL15" s="152"/>
      <c r="AM15" s="152"/>
      <c r="AN15" s="152"/>
      <c r="AO15" s="152"/>
      <c r="AP15" s="152"/>
      <c r="AQ15" s="152"/>
      <c r="AR15" s="152"/>
      <c r="AS15" s="152"/>
      <c r="AT15" s="152"/>
      <c r="AU15" s="152"/>
      <c r="AV15" s="152"/>
      <c r="AW15" s="152"/>
      <c r="AX15" s="152"/>
      <c r="AY15" s="152"/>
      <c r="AZ15" s="152"/>
      <c r="BA15" s="152"/>
      <c r="BB15" s="152"/>
      <c r="BC15" s="152"/>
      <c r="BD15" s="152"/>
      <c r="BE15" s="152"/>
      <c r="BF15" s="152"/>
      <c r="BG15" s="152"/>
      <c r="BH15" s="152"/>
      <c r="BI15" s="152"/>
      <c r="BJ15" s="152"/>
      <c r="BK15" s="152"/>
      <c r="BL15" s="152"/>
      <c r="BM15" s="152"/>
      <c r="BN15" s="152"/>
      <c r="BO15" s="152"/>
      <c r="BP15" s="152"/>
      <c r="BQ15" s="152"/>
      <c r="BR15" s="152"/>
      <c r="BS15" s="152"/>
      <c r="BT15" s="152"/>
      <c r="BU15" s="152"/>
      <c r="BV15" s="152"/>
      <c r="BW15" s="152"/>
      <c r="BX15" s="152"/>
      <c r="BY15" s="152"/>
      <c r="BZ15" s="152"/>
      <c r="CA15" s="152"/>
      <c r="CB15" s="152"/>
      <c r="CC15" s="152"/>
      <c r="CD15" s="152"/>
      <c r="CE15" s="152"/>
      <c r="CF15" s="152"/>
      <c r="CG15" s="152"/>
      <c r="CH15" s="152"/>
      <c r="CI15" s="152"/>
      <c r="CJ15" s="152"/>
      <c r="CK15" s="152"/>
      <c r="CL15" s="152"/>
      <c r="CM15" s="152"/>
      <c r="CN15" s="152"/>
      <c r="CO15" s="152"/>
      <c r="CP15" s="152"/>
      <c r="CQ15" s="152"/>
      <c r="CR15" s="152"/>
      <c r="CS15" s="152"/>
      <c r="CT15" s="152"/>
      <c r="CU15" s="152"/>
      <c r="CV15" s="152"/>
      <c r="CW15" s="152"/>
      <c r="CX15" s="152"/>
      <c r="CY15" s="152"/>
      <c r="CZ15" s="152"/>
      <c r="DA15" s="152"/>
      <c r="DB15" s="152"/>
      <c r="DC15" s="152"/>
      <c r="DD15" s="152"/>
      <c r="DE15" s="152"/>
      <c r="DF15" s="152"/>
      <c r="DG15" s="152"/>
      <c r="DH15" s="152"/>
      <c r="DI15" s="152"/>
      <c r="DJ15" s="152"/>
      <c r="DK15" s="152"/>
      <c r="DL15" s="152"/>
      <c r="DM15" s="152"/>
      <c r="DN15" s="152"/>
      <c r="DO15" s="152"/>
      <c r="DP15" s="152"/>
      <c r="DQ15" s="152"/>
      <c r="DR15" s="152"/>
      <c r="DS15" s="152"/>
      <c r="DT15" s="152"/>
      <c r="DU15" s="152"/>
      <c r="DV15" s="152"/>
      <c r="DW15" s="152"/>
      <c r="DX15" s="152"/>
      <c r="DY15" s="152"/>
      <c r="DZ15" s="152"/>
      <c r="EA15" s="152"/>
      <c r="EB15" s="152"/>
      <c r="EC15" s="152"/>
      <c r="ED15" s="152"/>
      <c r="EE15" s="152"/>
      <c r="EF15" s="152"/>
      <c r="EG15" s="152"/>
      <c r="EH15" s="152"/>
      <c r="EI15" s="152"/>
      <c r="EJ15" s="152"/>
      <c r="EK15" s="152"/>
      <c r="EL15" s="152"/>
      <c r="EM15" s="152"/>
      <c r="EN15" s="152"/>
      <c r="EO15" s="152"/>
      <c r="EP15" s="152"/>
      <c r="EQ15" s="152"/>
      <c r="ER15" s="152"/>
      <c r="ES15" s="152"/>
      <c r="ET15" s="152"/>
      <c r="EU15" s="189"/>
      <c r="EV15" s="190"/>
      <c r="EW15" s="190" t="s">
        <v>18</v>
      </c>
      <c r="EX15" s="190" t="s">
        <v>285</v>
      </c>
      <c r="EY15" s="190" t="s">
        <v>285</v>
      </c>
      <c r="EZ15" s="152"/>
      <c r="FA15" s="152"/>
      <c r="FB15" s="152"/>
      <c r="FC15" s="152"/>
      <c r="FD15" s="152"/>
      <c r="FE15" s="190"/>
      <c r="FF15" s="152"/>
      <c r="FG15" s="152"/>
      <c r="FH15" s="152"/>
      <c r="FI15" s="152"/>
      <c r="FJ15" s="152"/>
      <c r="FK15" s="152"/>
      <c r="FL15" s="152"/>
      <c r="FM15" s="152"/>
      <c r="FN15" s="152"/>
      <c r="FO15" s="152"/>
      <c r="FP15" s="152"/>
      <c r="FQ15" s="152"/>
      <c r="FR15" s="152"/>
      <c r="FS15" s="152"/>
      <c r="FT15" s="152"/>
      <c r="FU15" s="152"/>
      <c r="FV15" s="152"/>
      <c r="FW15" s="152"/>
      <c r="FX15" s="152"/>
      <c r="FY15" s="152"/>
      <c r="FZ15" s="152"/>
      <c r="GA15" s="152"/>
      <c r="GB15" s="152"/>
      <c r="GC15" s="152"/>
      <c r="GD15" s="152"/>
      <c r="GE15" s="152"/>
      <c r="GF15" s="152"/>
      <c r="GG15" s="152"/>
      <c r="GH15" s="152"/>
      <c r="GI15" s="152"/>
      <c r="GJ15" s="152"/>
      <c r="GK15" s="152"/>
      <c r="GL15" s="152"/>
      <c r="GM15" s="152"/>
      <c r="GN15" s="152"/>
      <c r="GO15" s="152"/>
      <c r="GP15" s="152"/>
      <c r="GQ15" s="152"/>
      <c r="GR15" s="152"/>
      <c r="GS15" s="152"/>
      <c r="GT15" s="152"/>
      <c r="GU15" s="152"/>
      <c r="GV15" s="152"/>
      <c r="GW15" s="152"/>
      <c r="GX15" s="152"/>
      <c r="GY15" s="152"/>
      <c r="GZ15" s="152"/>
      <c r="HA15" s="152"/>
      <c r="HB15" s="152"/>
      <c r="HC15" s="152"/>
      <c r="HD15" s="152"/>
      <c r="HE15" s="152"/>
      <c r="HF15" s="152"/>
      <c r="HG15" s="152"/>
      <c r="HH15" s="152"/>
      <c r="HI15" s="152"/>
      <c r="HJ15" s="152"/>
      <c r="HK15" s="152"/>
      <c r="HL15" s="152"/>
      <c r="HM15" s="152"/>
      <c r="HN15" s="152"/>
      <c r="HO15" s="152"/>
      <c r="HP15" s="152"/>
      <c r="HQ15" s="152"/>
      <c r="HR15" s="152"/>
      <c r="HS15" s="152"/>
      <c r="HT15" s="152"/>
      <c r="HU15" s="152"/>
      <c r="HV15" s="152"/>
    </row>
    <row r="16" spans="1:230" s="287" customFormat="1" ht="23.25" customHeight="1" x14ac:dyDescent="0.25">
      <c r="A16" s="290" t="s">
        <v>385</v>
      </c>
      <c r="B16" s="291" t="s">
        <v>386</v>
      </c>
      <c r="C16" s="281" t="s">
        <v>387</v>
      </c>
      <c r="D16" s="282" t="s">
        <v>388</v>
      </c>
      <c r="E16" s="283">
        <v>0.54</v>
      </c>
      <c r="F16" s="292">
        <v>1</v>
      </c>
      <c r="G16" s="296">
        <v>0.54</v>
      </c>
      <c r="H16" s="284"/>
      <c r="I16" s="283"/>
      <c r="J16" s="284"/>
      <c r="K16" s="283"/>
      <c r="L16" s="294"/>
      <c r="M16" s="307">
        <v>41103.68</v>
      </c>
      <c r="T16" s="152"/>
      <c r="U16" s="152"/>
      <c r="V16" s="152"/>
      <c r="W16" s="152"/>
      <c r="X16" s="152"/>
      <c r="Y16" s="152"/>
      <c r="Z16" s="152"/>
      <c r="AA16" s="152"/>
      <c r="AB16" s="152"/>
      <c r="AC16" s="152"/>
      <c r="AD16" s="152"/>
      <c r="AE16" s="152"/>
      <c r="AF16" s="152"/>
      <c r="AG16" s="152"/>
      <c r="AH16" s="152"/>
      <c r="AI16" s="152"/>
      <c r="AJ16" s="152"/>
      <c r="AK16" s="152"/>
      <c r="AL16" s="152"/>
      <c r="AM16" s="152"/>
      <c r="AN16" s="152"/>
      <c r="AO16" s="152"/>
      <c r="AP16" s="152"/>
      <c r="AQ16" s="152"/>
      <c r="AR16" s="152"/>
      <c r="AS16" s="152"/>
      <c r="AT16" s="152"/>
      <c r="AU16" s="152"/>
      <c r="AV16" s="152"/>
      <c r="AW16" s="152"/>
      <c r="AX16" s="152"/>
      <c r="AY16" s="152"/>
      <c r="AZ16" s="152"/>
      <c r="BA16" s="152"/>
      <c r="BB16" s="152"/>
      <c r="BC16" s="152"/>
      <c r="BD16" s="152"/>
      <c r="BE16" s="152"/>
      <c r="BF16" s="152"/>
      <c r="BG16" s="152"/>
      <c r="BH16" s="152"/>
      <c r="BI16" s="152"/>
      <c r="BJ16" s="152"/>
      <c r="BK16" s="152"/>
      <c r="BL16" s="152"/>
      <c r="BM16" s="152"/>
      <c r="BN16" s="152"/>
      <c r="BO16" s="152"/>
      <c r="BP16" s="152"/>
      <c r="BQ16" s="152"/>
      <c r="BR16" s="152"/>
      <c r="BS16" s="152"/>
      <c r="BT16" s="152"/>
      <c r="BU16" s="152"/>
      <c r="BV16" s="152"/>
      <c r="BW16" s="152"/>
      <c r="BX16" s="152"/>
      <c r="BY16" s="152"/>
      <c r="BZ16" s="152"/>
      <c r="CA16" s="152"/>
      <c r="CB16" s="152"/>
      <c r="CC16" s="152"/>
      <c r="CD16" s="152"/>
      <c r="CE16" s="152"/>
      <c r="CF16" s="152"/>
      <c r="CG16" s="152"/>
      <c r="CH16" s="152"/>
      <c r="CI16" s="152"/>
      <c r="CJ16" s="152"/>
      <c r="CK16" s="152"/>
      <c r="CL16" s="152"/>
      <c r="CM16" s="152"/>
      <c r="CN16" s="152"/>
      <c r="CO16" s="152"/>
      <c r="CP16" s="152"/>
      <c r="CQ16" s="152"/>
      <c r="CR16" s="152"/>
      <c r="CS16" s="152"/>
      <c r="CT16" s="152"/>
      <c r="CU16" s="152"/>
      <c r="CV16" s="152"/>
      <c r="CW16" s="152"/>
      <c r="CX16" s="152"/>
      <c r="CY16" s="152"/>
      <c r="CZ16" s="152"/>
      <c r="DA16" s="152"/>
      <c r="DB16" s="152"/>
      <c r="DC16" s="152"/>
      <c r="DD16" s="152"/>
      <c r="DE16" s="152"/>
      <c r="DF16" s="152"/>
      <c r="DG16" s="152"/>
      <c r="DH16" s="152"/>
      <c r="DI16" s="152"/>
      <c r="DJ16" s="152"/>
      <c r="DK16" s="152"/>
      <c r="DL16" s="152"/>
      <c r="DM16" s="152"/>
      <c r="DN16" s="152"/>
      <c r="DO16" s="152"/>
      <c r="DP16" s="152"/>
      <c r="DQ16" s="152"/>
      <c r="DR16" s="152"/>
      <c r="DS16" s="152"/>
      <c r="DT16" s="152"/>
      <c r="DU16" s="152"/>
      <c r="DV16" s="152"/>
      <c r="DW16" s="152"/>
      <c r="DX16" s="152"/>
      <c r="DY16" s="152"/>
      <c r="DZ16" s="152"/>
      <c r="EA16" s="152"/>
      <c r="EB16" s="152"/>
      <c r="EC16" s="152"/>
      <c r="ED16" s="152"/>
      <c r="EE16" s="152"/>
      <c r="EF16" s="152"/>
      <c r="EG16" s="152"/>
      <c r="EH16" s="152"/>
      <c r="EI16" s="152"/>
      <c r="EJ16" s="152"/>
      <c r="EK16" s="152"/>
      <c r="EL16" s="152"/>
      <c r="EM16" s="152"/>
      <c r="EN16" s="152"/>
      <c r="EO16" s="152"/>
      <c r="EP16" s="152"/>
      <c r="EQ16" s="152"/>
      <c r="ER16" s="152"/>
      <c r="ES16" s="152"/>
      <c r="ET16" s="152"/>
      <c r="EU16" s="189"/>
      <c r="EV16" s="190"/>
      <c r="EW16" s="190" t="s">
        <v>387</v>
      </c>
      <c r="EX16" s="190" t="s">
        <v>285</v>
      </c>
      <c r="EY16" s="190" t="s">
        <v>285</v>
      </c>
      <c r="EZ16" s="152"/>
      <c r="FA16" s="152"/>
      <c r="FB16" s="152"/>
      <c r="FC16" s="152"/>
      <c r="FD16" s="152"/>
      <c r="FE16" s="190"/>
      <c r="FF16" s="152"/>
      <c r="FG16" s="152"/>
      <c r="FH16" s="152"/>
      <c r="FI16" s="152"/>
      <c r="FJ16" s="152"/>
      <c r="FK16" s="152"/>
      <c r="FL16" s="152"/>
      <c r="FM16" s="152"/>
      <c r="FN16" s="152"/>
      <c r="FO16" s="152"/>
      <c r="FP16" s="152"/>
      <c r="FQ16" s="152"/>
      <c r="FR16" s="152"/>
      <c r="FS16" s="152"/>
      <c r="FT16" s="152"/>
      <c r="FU16" s="152"/>
      <c r="FV16" s="152"/>
      <c r="FW16" s="152"/>
      <c r="FX16" s="152"/>
      <c r="FY16" s="152"/>
      <c r="FZ16" s="152"/>
      <c r="GA16" s="152"/>
      <c r="GB16" s="152"/>
      <c r="GC16" s="152"/>
      <c r="GD16" s="152"/>
      <c r="GE16" s="152"/>
      <c r="GF16" s="152"/>
      <c r="GG16" s="152"/>
      <c r="GH16" s="152"/>
      <c r="GI16" s="152"/>
      <c r="GJ16" s="152"/>
      <c r="GK16" s="152"/>
      <c r="GL16" s="152"/>
      <c r="GM16" s="152"/>
      <c r="GN16" s="152"/>
      <c r="GO16" s="152"/>
      <c r="GP16" s="152"/>
      <c r="GQ16" s="152"/>
      <c r="GR16" s="152"/>
      <c r="GS16" s="152"/>
      <c r="GT16" s="152"/>
      <c r="GU16" s="152"/>
      <c r="GV16" s="152"/>
      <c r="GW16" s="152"/>
      <c r="GX16" s="152"/>
      <c r="GY16" s="152"/>
      <c r="GZ16" s="152"/>
      <c r="HA16" s="152"/>
      <c r="HB16" s="152"/>
      <c r="HC16" s="152"/>
      <c r="HD16" s="152"/>
      <c r="HE16" s="152"/>
      <c r="HF16" s="152"/>
      <c r="HG16" s="152"/>
      <c r="HH16" s="152"/>
      <c r="HI16" s="152"/>
      <c r="HJ16" s="152"/>
      <c r="HK16" s="152"/>
      <c r="HL16" s="152"/>
      <c r="HM16" s="152"/>
      <c r="HN16" s="152"/>
      <c r="HO16" s="152"/>
      <c r="HP16" s="152"/>
      <c r="HQ16" s="152"/>
      <c r="HR16" s="152"/>
      <c r="HS16" s="152"/>
      <c r="HT16" s="152"/>
      <c r="HU16" s="152"/>
      <c r="HV16" s="152"/>
    </row>
    <row r="17" spans="1:230" s="287" customFormat="1" ht="45" customHeight="1" x14ac:dyDescent="0.25">
      <c r="A17" s="290" t="s">
        <v>394</v>
      </c>
      <c r="B17" s="291" t="s">
        <v>395</v>
      </c>
      <c r="C17" s="281" t="s">
        <v>396</v>
      </c>
      <c r="D17" s="282" t="s">
        <v>16</v>
      </c>
      <c r="E17" s="283">
        <v>18</v>
      </c>
      <c r="F17" s="292">
        <v>1</v>
      </c>
      <c r="G17" s="292">
        <v>18</v>
      </c>
      <c r="H17" s="288">
        <v>1480.17</v>
      </c>
      <c r="I17" s="295">
        <v>1.04236</v>
      </c>
      <c r="J17" s="288">
        <v>27771.66</v>
      </c>
      <c r="K17" s="296">
        <v>9.1199999999999992</v>
      </c>
      <c r="L17" s="286">
        <v>253277.54</v>
      </c>
      <c r="M17" s="307">
        <v>253277.54</v>
      </c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52"/>
      <c r="AJ17" s="152"/>
      <c r="AK17" s="152"/>
      <c r="AL17" s="152"/>
      <c r="AM17" s="152"/>
      <c r="AN17" s="152"/>
      <c r="AO17" s="152"/>
      <c r="AP17" s="152"/>
      <c r="AQ17" s="152"/>
      <c r="AR17" s="152"/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  <c r="BI17" s="152"/>
      <c r="BJ17" s="152"/>
      <c r="BK17" s="152"/>
      <c r="BL17" s="152"/>
      <c r="BM17" s="152"/>
      <c r="BN17" s="152"/>
      <c r="BO17" s="152"/>
      <c r="BP17" s="152"/>
      <c r="BQ17" s="152"/>
      <c r="BR17" s="152"/>
      <c r="BS17" s="152"/>
      <c r="BT17" s="152"/>
      <c r="BU17" s="152"/>
      <c r="BV17" s="152"/>
      <c r="BW17" s="152"/>
      <c r="BX17" s="152"/>
      <c r="BY17" s="152"/>
      <c r="BZ17" s="152"/>
      <c r="CA17" s="152"/>
      <c r="CB17" s="152"/>
      <c r="CC17" s="152"/>
      <c r="CD17" s="152"/>
      <c r="CE17" s="152"/>
      <c r="CF17" s="152"/>
      <c r="CG17" s="152"/>
      <c r="CH17" s="152"/>
      <c r="CI17" s="152"/>
      <c r="CJ17" s="152"/>
      <c r="CK17" s="152"/>
      <c r="CL17" s="152"/>
      <c r="CM17" s="152"/>
      <c r="CN17" s="152"/>
      <c r="CO17" s="152"/>
      <c r="CP17" s="152"/>
      <c r="CQ17" s="152"/>
      <c r="CR17" s="152"/>
      <c r="CS17" s="152"/>
      <c r="CT17" s="152"/>
      <c r="CU17" s="152"/>
      <c r="CV17" s="152"/>
      <c r="CW17" s="152"/>
      <c r="CX17" s="152"/>
      <c r="CY17" s="152"/>
      <c r="CZ17" s="152"/>
      <c r="DA17" s="152"/>
      <c r="DB17" s="152"/>
      <c r="DC17" s="152"/>
      <c r="DD17" s="152"/>
      <c r="DE17" s="152"/>
      <c r="DF17" s="152"/>
      <c r="DG17" s="152"/>
      <c r="DH17" s="152"/>
      <c r="DI17" s="152"/>
      <c r="DJ17" s="152"/>
      <c r="DK17" s="152"/>
      <c r="DL17" s="152"/>
      <c r="DM17" s="152"/>
      <c r="DN17" s="152"/>
      <c r="DO17" s="152"/>
      <c r="DP17" s="152"/>
      <c r="DQ17" s="152"/>
      <c r="DR17" s="152"/>
      <c r="DS17" s="152"/>
      <c r="DT17" s="152"/>
      <c r="DU17" s="152"/>
      <c r="DV17" s="152"/>
      <c r="DW17" s="152"/>
      <c r="DX17" s="152"/>
      <c r="DY17" s="152"/>
      <c r="DZ17" s="152"/>
      <c r="EA17" s="152"/>
      <c r="EB17" s="152"/>
      <c r="EC17" s="152"/>
      <c r="ED17" s="152"/>
      <c r="EE17" s="152"/>
      <c r="EF17" s="152"/>
      <c r="EG17" s="152"/>
      <c r="EH17" s="152"/>
      <c r="EI17" s="152"/>
      <c r="EJ17" s="152"/>
      <c r="EK17" s="152"/>
      <c r="EL17" s="152"/>
      <c r="EM17" s="152"/>
      <c r="EN17" s="152"/>
      <c r="EO17" s="152"/>
      <c r="EP17" s="152"/>
      <c r="EQ17" s="152"/>
      <c r="ER17" s="152"/>
      <c r="ES17" s="152"/>
      <c r="ET17" s="152"/>
      <c r="EU17" s="189"/>
      <c r="EV17" s="190"/>
      <c r="EW17" s="190" t="s">
        <v>396</v>
      </c>
      <c r="EX17" s="190" t="s">
        <v>285</v>
      </c>
      <c r="EY17" s="190" t="s">
        <v>285</v>
      </c>
      <c r="EZ17" s="152"/>
      <c r="FA17" s="152"/>
      <c r="FB17" s="152"/>
      <c r="FC17" s="152"/>
      <c r="FD17" s="152"/>
      <c r="FE17" s="190"/>
      <c r="FF17" s="152"/>
      <c r="FG17" s="152"/>
      <c r="FH17" s="152"/>
      <c r="FI17" s="152"/>
      <c r="FJ17" s="152"/>
      <c r="FK17" s="152"/>
      <c r="FL17" s="152"/>
      <c r="FM17" s="152"/>
      <c r="FN17" s="152"/>
      <c r="FO17" s="152"/>
      <c r="FP17" s="152"/>
      <c r="FQ17" s="152"/>
      <c r="FR17" s="152"/>
      <c r="FS17" s="152"/>
      <c r="FT17" s="152"/>
      <c r="FU17" s="152"/>
      <c r="FV17" s="152"/>
      <c r="FW17" s="152"/>
      <c r="FX17" s="152"/>
      <c r="FY17" s="152"/>
      <c r="FZ17" s="152"/>
      <c r="GA17" s="152"/>
      <c r="GB17" s="152"/>
      <c r="GC17" s="152"/>
      <c r="GD17" s="152"/>
      <c r="GE17" s="152"/>
      <c r="GF17" s="152"/>
      <c r="GG17" s="152"/>
      <c r="GH17" s="152"/>
      <c r="GI17" s="152"/>
      <c r="GJ17" s="152"/>
      <c r="GK17" s="152"/>
      <c r="GL17" s="152"/>
      <c r="GM17" s="152"/>
      <c r="GN17" s="152"/>
      <c r="GO17" s="152"/>
      <c r="GP17" s="152"/>
      <c r="GQ17" s="152"/>
      <c r="GR17" s="152"/>
      <c r="GS17" s="152"/>
      <c r="GT17" s="152"/>
      <c r="GU17" s="152"/>
      <c r="GV17" s="152"/>
      <c r="GW17" s="152"/>
      <c r="GX17" s="152"/>
      <c r="GY17" s="152"/>
      <c r="GZ17" s="152"/>
      <c r="HA17" s="152"/>
      <c r="HB17" s="152"/>
      <c r="HC17" s="152"/>
      <c r="HD17" s="152"/>
      <c r="HE17" s="152"/>
      <c r="HF17" s="152"/>
      <c r="HG17" s="152"/>
      <c r="HH17" s="152"/>
      <c r="HI17" s="152"/>
      <c r="HJ17" s="152"/>
      <c r="HK17" s="152"/>
      <c r="HL17" s="152"/>
      <c r="HM17" s="152"/>
      <c r="HN17" s="152"/>
      <c r="HO17" s="152"/>
      <c r="HP17" s="152"/>
      <c r="HQ17" s="152"/>
      <c r="HR17" s="152"/>
      <c r="HS17" s="152"/>
      <c r="HT17" s="152"/>
      <c r="HU17" s="152"/>
      <c r="HV17" s="152"/>
    </row>
    <row r="18" spans="1:230" s="287" customFormat="1" ht="45" customHeight="1" x14ac:dyDescent="0.25">
      <c r="A18" s="290" t="s">
        <v>398</v>
      </c>
      <c r="B18" s="291" t="s">
        <v>399</v>
      </c>
      <c r="C18" s="281" t="s">
        <v>400</v>
      </c>
      <c r="D18" s="282" t="s">
        <v>16</v>
      </c>
      <c r="E18" s="283">
        <v>18</v>
      </c>
      <c r="F18" s="292">
        <v>1</v>
      </c>
      <c r="G18" s="292">
        <v>18</v>
      </c>
      <c r="H18" s="285">
        <v>343.11</v>
      </c>
      <c r="I18" s="295">
        <v>1.04236</v>
      </c>
      <c r="J18" s="288">
        <v>6437.59</v>
      </c>
      <c r="K18" s="296">
        <v>9.1199999999999992</v>
      </c>
      <c r="L18" s="286">
        <v>58710.82</v>
      </c>
      <c r="M18" s="307">
        <v>58710.82</v>
      </c>
      <c r="T18" s="152"/>
      <c r="U18" s="152"/>
      <c r="V18" s="152"/>
      <c r="W18" s="152"/>
      <c r="X18" s="152"/>
      <c r="Y18" s="152"/>
      <c r="Z18" s="152"/>
      <c r="AA18" s="152"/>
      <c r="AB18" s="152"/>
      <c r="AC18" s="152"/>
      <c r="AD18" s="152"/>
      <c r="AE18" s="152"/>
      <c r="AF18" s="152"/>
      <c r="AG18" s="152"/>
      <c r="AH18" s="152"/>
      <c r="AI18" s="152"/>
      <c r="AJ18" s="152"/>
      <c r="AK18" s="152"/>
      <c r="AL18" s="152"/>
      <c r="AM18" s="152"/>
      <c r="AN18" s="152"/>
      <c r="AO18" s="152"/>
      <c r="AP18" s="152"/>
      <c r="AQ18" s="152"/>
      <c r="AR18" s="152"/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  <c r="BI18" s="152"/>
      <c r="BJ18" s="152"/>
      <c r="BK18" s="152"/>
      <c r="BL18" s="152"/>
      <c r="BM18" s="152"/>
      <c r="BN18" s="152"/>
      <c r="BO18" s="152"/>
      <c r="BP18" s="152"/>
      <c r="BQ18" s="152"/>
      <c r="BR18" s="152"/>
      <c r="BS18" s="152"/>
      <c r="BT18" s="152"/>
      <c r="BU18" s="152"/>
      <c r="BV18" s="152"/>
      <c r="BW18" s="152"/>
      <c r="BX18" s="152"/>
      <c r="BY18" s="152"/>
      <c r="BZ18" s="152"/>
      <c r="CA18" s="152"/>
      <c r="CB18" s="152"/>
      <c r="CC18" s="152"/>
      <c r="CD18" s="152"/>
      <c r="CE18" s="152"/>
      <c r="CF18" s="152"/>
      <c r="CG18" s="152"/>
      <c r="CH18" s="152"/>
      <c r="CI18" s="152"/>
      <c r="CJ18" s="152"/>
      <c r="CK18" s="152"/>
      <c r="CL18" s="152"/>
      <c r="CM18" s="152"/>
      <c r="CN18" s="152"/>
      <c r="CO18" s="152"/>
      <c r="CP18" s="152"/>
      <c r="CQ18" s="152"/>
      <c r="CR18" s="152"/>
      <c r="CS18" s="152"/>
      <c r="CT18" s="152"/>
      <c r="CU18" s="152"/>
      <c r="CV18" s="152"/>
      <c r="CW18" s="152"/>
      <c r="CX18" s="152"/>
      <c r="CY18" s="152"/>
      <c r="CZ18" s="152"/>
      <c r="DA18" s="152"/>
      <c r="DB18" s="152"/>
      <c r="DC18" s="152"/>
      <c r="DD18" s="152"/>
      <c r="DE18" s="152"/>
      <c r="DF18" s="152"/>
      <c r="DG18" s="152"/>
      <c r="DH18" s="152"/>
      <c r="DI18" s="152"/>
      <c r="DJ18" s="152"/>
      <c r="DK18" s="152"/>
      <c r="DL18" s="152"/>
      <c r="DM18" s="152"/>
      <c r="DN18" s="152"/>
      <c r="DO18" s="152"/>
      <c r="DP18" s="152"/>
      <c r="DQ18" s="152"/>
      <c r="DR18" s="152"/>
      <c r="DS18" s="152"/>
      <c r="DT18" s="152"/>
      <c r="DU18" s="152"/>
      <c r="DV18" s="152"/>
      <c r="DW18" s="152"/>
      <c r="DX18" s="152"/>
      <c r="DY18" s="152"/>
      <c r="DZ18" s="152"/>
      <c r="EA18" s="152"/>
      <c r="EB18" s="152"/>
      <c r="EC18" s="152"/>
      <c r="ED18" s="152"/>
      <c r="EE18" s="152"/>
      <c r="EF18" s="152"/>
      <c r="EG18" s="152"/>
      <c r="EH18" s="152"/>
      <c r="EI18" s="152"/>
      <c r="EJ18" s="152"/>
      <c r="EK18" s="152"/>
      <c r="EL18" s="152"/>
      <c r="EM18" s="152"/>
      <c r="EN18" s="152"/>
      <c r="EO18" s="152"/>
      <c r="EP18" s="152"/>
      <c r="EQ18" s="152"/>
      <c r="ER18" s="152"/>
      <c r="ES18" s="152"/>
      <c r="ET18" s="152"/>
      <c r="EU18" s="189"/>
      <c r="EV18" s="190"/>
      <c r="EW18" s="190" t="s">
        <v>400</v>
      </c>
      <c r="EX18" s="190" t="s">
        <v>285</v>
      </c>
      <c r="EY18" s="190" t="s">
        <v>285</v>
      </c>
      <c r="EZ18" s="152"/>
      <c r="FA18" s="152"/>
      <c r="FB18" s="152"/>
      <c r="FC18" s="152"/>
      <c r="FD18" s="152"/>
      <c r="FE18" s="190"/>
      <c r="FF18" s="152"/>
      <c r="FG18" s="152"/>
      <c r="FH18" s="152"/>
      <c r="FI18" s="152"/>
      <c r="FJ18" s="152"/>
      <c r="FK18" s="152"/>
      <c r="FL18" s="152"/>
      <c r="FM18" s="152"/>
      <c r="FN18" s="152"/>
      <c r="FO18" s="152"/>
      <c r="FP18" s="152"/>
      <c r="FQ18" s="152"/>
      <c r="FR18" s="152"/>
      <c r="FS18" s="152"/>
      <c r="FT18" s="152"/>
      <c r="FU18" s="152"/>
      <c r="FV18" s="152"/>
      <c r="FW18" s="152"/>
      <c r="FX18" s="152"/>
      <c r="FY18" s="152"/>
      <c r="FZ18" s="152"/>
      <c r="GA18" s="152"/>
      <c r="GB18" s="152"/>
      <c r="GC18" s="152"/>
      <c r="GD18" s="152"/>
      <c r="GE18" s="152"/>
      <c r="GF18" s="152"/>
      <c r="GG18" s="152"/>
      <c r="GH18" s="152"/>
      <c r="GI18" s="152"/>
      <c r="GJ18" s="152"/>
      <c r="GK18" s="152"/>
      <c r="GL18" s="152"/>
      <c r="GM18" s="152"/>
      <c r="GN18" s="152"/>
      <c r="GO18" s="152"/>
      <c r="GP18" s="152"/>
      <c r="GQ18" s="152"/>
      <c r="GR18" s="152"/>
      <c r="GS18" s="152"/>
      <c r="GT18" s="152"/>
      <c r="GU18" s="152"/>
      <c r="GV18" s="152"/>
      <c r="GW18" s="152"/>
      <c r="GX18" s="152"/>
      <c r="GY18" s="152"/>
      <c r="GZ18" s="152"/>
      <c r="HA18" s="152"/>
      <c r="HB18" s="152"/>
      <c r="HC18" s="152"/>
      <c r="HD18" s="152"/>
      <c r="HE18" s="152"/>
      <c r="HF18" s="152"/>
      <c r="HG18" s="152"/>
      <c r="HH18" s="152"/>
      <c r="HI18" s="152"/>
      <c r="HJ18" s="152"/>
      <c r="HK18" s="152"/>
      <c r="HL18" s="152"/>
      <c r="HM18" s="152"/>
      <c r="HN18" s="152"/>
      <c r="HO18" s="152"/>
      <c r="HP18" s="152"/>
      <c r="HQ18" s="152"/>
      <c r="HR18" s="152"/>
      <c r="HS18" s="152"/>
      <c r="HT18" s="152"/>
      <c r="HU18" s="152"/>
      <c r="HV18" s="152"/>
    </row>
    <row r="19" spans="1:230" s="287" customFormat="1" ht="45.75" customHeight="1" x14ac:dyDescent="0.25">
      <c r="A19" s="290" t="s">
        <v>402</v>
      </c>
      <c r="B19" s="291" t="s">
        <v>403</v>
      </c>
      <c r="C19" s="281" t="s">
        <v>404</v>
      </c>
      <c r="D19" s="282" t="s">
        <v>405</v>
      </c>
      <c r="E19" s="283">
        <v>0.02</v>
      </c>
      <c r="F19" s="292">
        <v>1</v>
      </c>
      <c r="G19" s="296">
        <v>0.02</v>
      </c>
      <c r="H19" s="284"/>
      <c r="I19" s="283"/>
      <c r="J19" s="284"/>
      <c r="K19" s="283"/>
      <c r="L19" s="294"/>
      <c r="M19" s="307">
        <v>1500.29</v>
      </c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  <c r="BI19" s="152"/>
      <c r="BJ19" s="152"/>
      <c r="BK19" s="152"/>
      <c r="BL19" s="152"/>
      <c r="BM19" s="152"/>
      <c r="BN19" s="152"/>
      <c r="BO19" s="152"/>
      <c r="BP19" s="152"/>
      <c r="BQ19" s="152"/>
      <c r="BR19" s="152"/>
      <c r="BS19" s="152"/>
      <c r="BT19" s="152"/>
      <c r="BU19" s="152"/>
      <c r="BV19" s="152"/>
      <c r="BW19" s="152"/>
      <c r="BX19" s="152"/>
      <c r="BY19" s="152"/>
      <c r="BZ19" s="152"/>
      <c r="CA19" s="152"/>
      <c r="CB19" s="152"/>
      <c r="CC19" s="152"/>
      <c r="CD19" s="152"/>
      <c r="CE19" s="152"/>
      <c r="CF19" s="152"/>
      <c r="CG19" s="152"/>
      <c r="CH19" s="152"/>
      <c r="CI19" s="152"/>
      <c r="CJ19" s="152"/>
      <c r="CK19" s="152"/>
      <c r="CL19" s="152"/>
      <c r="CM19" s="152"/>
      <c r="CN19" s="152"/>
      <c r="CO19" s="152"/>
      <c r="CP19" s="152"/>
      <c r="CQ19" s="152"/>
      <c r="CR19" s="152"/>
      <c r="CS19" s="152"/>
      <c r="CT19" s="152"/>
      <c r="CU19" s="152"/>
      <c r="CV19" s="152"/>
      <c r="CW19" s="152"/>
      <c r="CX19" s="152"/>
      <c r="CY19" s="152"/>
      <c r="CZ19" s="152"/>
      <c r="DA19" s="152"/>
      <c r="DB19" s="152"/>
      <c r="DC19" s="152"/>
      <c r="DD19" s="152"/>
      <c r="DE19" s="152"/>
      <c r="DF19" s="152"/>
      <c r="DG19" s="152"/>
      <c r="DH19" s="152"/>
      <c r="DI19" s="152"/>
      <c r="DJ19" s="152"/>
      <c r="DK19" s="152"/>
      <c r="DL19" s="152"/>
      <c r="DM19" s="152"/>
      <c r="DN19" s="152"/>
      <c r="DO19" s="152"/>
      <c r="DP19" s="152"/>
      <c r="DQ19" s="152"/>
      <c r="DR19" s="152"/>
      <c r="DS19" s="152"/>
      <c r="DT19" s="152"/>
      <c r="DU19" s="152"/>
      <c r="DV19" s="152"/>
      <c r="DW19" s="152"/>
      <c r="DX19" s="152"/>
      <c r="DY19" s="152"/>
      <c r="DZ19" s="152"/>
      <c r="EA19" s="152"/>
      <c r="EB19" s="152"/>
      <c r="EC19" s="152"/>
      <c r="ED19" s="152"/>
      <c r="EE19" s="152"/>
      <c r="EF19" s="152"/>
      <c r="EG19" s="152"/>
      <c r="EH19" s="152"/>
      <c r="EI19" s="152"/>
      <c r="EJ19" s="152"/>
      <c r="EK19" s="152"/>
      <c r="EL19" s="152"/>
      <c r="EM19" s="152"/>
      <c r="EN19" s="152"/>
      <c r="EO19" s="152"/>
      <c r="EP19" s="152"/>
      <c r="EQ19" s="152"/>
      <c r="ER19" s="152"/>
      <c r="ES19" s="152"/>
      <c r="ET19" s="152"/>
      <c r="EU19" s="189"/>
      <c r="EV19" s="190"/>
      <c r="EW19" s="190" t="s">
        <v>404</v>
      </c>
      <c r="EX19" s="190" t="s">
        <v>285</v>
      </c>
      <c r="EY19" s="190" t="s">
        <v>285</v>
      </c>
      <c r="EZ19" s="152"/>
      <c r="FA19" s="152"/>
      <c r="FB19" s="152"/>
      <c r="FC19" s="152"/>
      <c r="FD19" s="152"/>
      <c r="FE19" s="190"/>
      <c r="FF19" s="152"/>
      <c r="FG19" s="152"/>
      <c r="FH19" s="152"/>
      <c r="FI19" s="152"/>
      <c r="FJ19" s="152"/>
      <c r="FK19" s="152"/>
      <c r="FL19" s="152"/>
      <c r="FM19" s="152"/>
      <c r="FN19" s="152"/>
      <c r="FO19" s="152"/>
      <c r="FP19" s="152"/>
      <c r="FQ19" s="152"/>
      <c r="FR19" s="152"/>
      <c r="FS19" s="152"/>
      <c r="FT19" s="152"/>
      <c r="FU19" s="152"/>
      <c r="FV19" s="152"/>
      <c r="FW19" s="152"/>
      <c r="FX19" s="152"/>
      <c r="FY19" s="152"/>
      <c r="FZ19" s="152"/>
      <c r="GA19" s="152"/>
      <c r="GB19" s="152"/>
      <c r="GC19" s="152"/>
      <c r="GD19" s="152"/>
      <c r="GE19" s="152"/>
      <c r="GF19" s="152"/>
      <c r="GG19" s="152"/>
      <c r="GH19" s="152"/>
      <c r="GI19" s="152"/>
      <c r="GJ19" s="152"/>
      <c r="GK19" s="152"/>
      <c r="GL19" s="152"/>
      <c r="GM19" s="152"/>
      <c r="GN19" s="152"/>
      <c r="GO19" s="152"/>
      <c r="GP19" s="152"/>
      <c r="GQ19" s="152"/>
      <c r="GR19" s="152"/>
      <c r="GS19" s="152"/>
      <c r="GT19" s="152"/>
      <c r="GU19" s="152"/>
      <c r="GV19" s="152"/>
      <c r="GW19" s="152"/>
      <c r="GX19" s="152"/>
      <c r="GY19" s="152"/>
      <c r="GZ19" s="152"/>
      <c r="HA19" s="152"/>
      <c r="HB19" s="152"/>
      <c r="HC19" s="152"/>
      <c r="HD19" s="152"/>
      <c r="HE19" s="152"/>
      <c r="HF19" s="152"/>
      <c r="HG19" s="152"/>
      <c r="HH19" s="152"/>
      <c r="HI19" s="152"/>
      <c r="HJ19" s="152"/>
      <c r="HK19" s="152"/>
      <c r="HL19" s="152"/>
      <c r="HM19" s="152"/>
      <c r="HN19" s="152"/>
      <c r="HO19" s="152"/>
      <c r="HP19" s="152"/>
      <c r="HQ19" s="152"/>
      <c r="HR19" s="152"/>
      <c r="HS19" s="152"/>
      <c r="HT19" s="152"/>
      <c r="HU19" s="152"/>
      <c r="HV19" s="152"/>
    </row>
    <row r="20" spans="1:230" s="287" customFormat="1" ht="45.75" customHeight="1" x14ac:dyDescent="0.25">
      <c r="A20" s="290" t="s">
        <v>411</v>
      </c>
      <c r="B20" s="291" t="s">
        <v>412</v>
      </c>
      <c r="C20" s="281" t="s">
        <v>413</v>
      </c>
      <c r="D20" s="282" t="s">
        <v>405</v>
      </c>
      <c r="E20" s="283">
        <v>0.02</v>
      </c>
      <c r="F20" s="292">
        <v>1</v>
      </c>
      <c r="G20" s="296">
        <v>0.02</v>
      </c>
      <c r="H20" s="284"/>
      <c r="I20" s="283"/>
      <c r="J20" s="284"/>
      <c r="K20" s="283"/>
      <c r="L20" s="294"/>
      <c r="M20" s="307">
        <v>30004.58</v>
      </c>
      <c r="T20" s="152"/>
      <c r="U20" s="152"/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  <c r="BD20" s="152"/>
      <c r="BE20" s="152"/>
      <c r="BF20" s="152"/>
      <c r="BG20" s="152"/>
      <c r="BH20" s="152"/>
      <c r="BI20" s="152"/>
      <c r="BJ20" s="152"/>
      <c r="BK20" s="152"/>
      <c r="BL20" s="152"/>
      <c r="BM20" s="152"/>
      <c r="BN20" s="152"/>
      <c r="BO20" s="152"/>
      <c r="BP20" s="152"/>
      <c r="BQ20" s="152"/>
      <c r="BR20" s="152"/>
      <c r="BS20" s="152"/>
      <c r="BT20" s="152"/>
      <c r="BU20" s="152"/>
      <c r="BV20" s="152"/>
      <c r="BW20" s="152"/>
      <c r="BX20" s="152"/>
      <c r="BY20" s="152"/>
      <c r="BZ20" s="152"/>
      <c r="CA20" s="152"/>
      <c r="CB20" s="152"/>
      <c r="CC20" s="152"/>
      <c r="CD20" s="152"/>
      <c r="CE20" s="152"/>
      <c r="CF20" s="152"/>
      <c r="CG20" s="152"/>
      <c r="CH20" s="152"/>
      <c r="CI20" s="152"/>
      <c r="CJ20" s="152"/>
      <c r="CK20" s="152"/>
      <c r="CL20" s="152"/>
      <c r="CM20" s="152"/>
      <c r="CN20" s="152"/>
      <c r="CO20" s="152"/>
      <c r="CP20" s="152"/>
      <c r="CQ20" s="152"/>
      <c r="CR20" s="152"/>
      <c r="CS20" s="152"/>
      <c r="CT20" s="152"/>
      <c r="CU20" s="152"/>
      <c r="CV20" s="152"/>
      <c r="CW20" s="152"/>
      <c r="CX20" s="152"/>
      <c r="CY20" s="152"/>
      <c r="CZ20" s="152"/>
      <c r="DA20" s="152"/>
      <c r="DB20" s="152"/>
      <c r="DC20" s="152"/>
      <c r="DD20" s="152"/>
      <c r="DE20" s="152"/>
      <c r="DF20" s="152"/>
      <c r="DG20" s="152"/>
      <c r="DH20" s="152"/>
      <c r="DI20" s="152"/>
      <c r="DJ20" s="152"/>
      <c r="DK20" s="152"/>
      <c r="DL20" s="152"/>
      <c r="DM20" s="152"/>
      <c r="DN20" s="152"/>
      <c r="DO20" s="152"/>
      <c r="DP20" s="152"/>
      <c r="DQ20" s="152"/>
      <c r="DR20" s="152"/>
      <c r="DS20" s="152"/>
      <c r="DT20" s="152"/>
      <c r="DU20" s="152"/>
      <c r="DV20" s="152"/>
      <c r="DW20" s="152"/>
      <c r="DX20" s="152"/>
      <c r="DY20" s="152"/>
      <c r="DZ20" s="152"/>
      <c r="EA20" s="152"/>
      <c r="EB20" s="152"/>
      <c r="EC20" s="152"/>
      <c r="ED20" s="152"/>
      <c r="EE20" s="152"/>
      <c r="EF20" s="152"/>
      <c r="EG20" s="152"/>
      <c r="EH20" s="152"/>
      <c r="EI20" s="152"/>
      <c r="EJ20" s="152"/>
      <c r="EK20" s="152"/>
      <c r="EL20" s="152"/>
      <c r="EM20" s="152"/>
      <c r="EN20" s="152"/>
      <c r="EO20" s="152"/>
      <c r="EP20" s="152"/>
      <c r="EQ20" s="152"/>
      <c r="ER20" s="152"/>
      <c r="ES20" s="152"/>
      <c r="ET20" s="152"/>
      <c r="EU20" s="189"/>
      <c r="EV20" s="190"/>
      <c r="EW20" s="190" t="s">
        <v>413</v>
      </c>
      <c r="EX20" s="190" t="s">
        <v>285</v>
      </c>
      <c r="EY20" s="190" t="s">
        <v>285</v>
      </c>
      <c r="EZ20" s="152"/>
      <c r="FA20" s="152"/>
      <c r="FB20" s="152"/>
      <c r="FC20" s="152"/>
      <c r="FD20" s="152"/>
      <c r="FE20" s="190"/>
      <c r="FF20" s="152"/>
      <c r="FG20" s="152"/>
      <c r="FH20" s="152"/>
      <c r="FI20" s="152"/>
      <c r="FJ20" s="152"/>
      <c r="FK20" s="152"/>
      <c r="FL20" s="152"/>
      <c r="FM20" s="152"/>
      <c r="FN20" s="152"/>
      <c r="FO20" s="152"/>
      <c r="FP20" s="152"/>
      <c r="FQ20" s="152"/>
      <c r="FR20" s="152"/>
      <c r="FS20" s="152"/>
      <c r="FT20" s="152"/>
      <c r="FU20" s="152"/>
      <c r="FV20" s="152"/>
      <c r="FW20" s="152"/>
      <c r="FX20" s="152"/>
      <c r="FY20" s="152"/>
      <c r="FZ20" s="152"/>
      <c r="GA20" s="152"/>
      <c r="GB20" s="152"/>
      <c r="GC20" s="152"/>
      <c r="GD20" s="152"/>
      <c r="GE20" s="152"/>
      <c r="GF20" s="152"/>
      <c r="GG20" s="152"/>
      <c r="GH20" s="152"/>
      <c r="GI20" s="152"/>
      <c r="GJ20" s="152"/>
      <c r="GK20" s="152"/>
      <c r="GL20" s="152"/>
      <c r="GM20" s="152"/>
      <c r="GN20" s="152"/>
      <c r="GO20" s="152"/>
      <c r="GP20" s="152"/>
      <c r="GQ20" s="152"/>
      <c r="GR20" s="152"/>
      <c r="GS20" s="152"/>
      <c r="GT20" s="152"/>
      <c r="GU20" s="152"/>
      <c r="GV20" s="152"/>
      <c r="GW20" s="152"/>
      <c r="GX20" s="152"/>
      <c r="GY20" s="152"/>
      <c r="GZ20" s="152"/>
      <c r="HA20" s="152"/>
      <c r="HB20" s="152"/>
      <c r="HC20" s="152"/>
      <c r="HD20" s="152"/>
      <c r="HE20" s="152"/>
      <c r="HF20" s="152"/>
      <c r="HG20" s="152"/>
      <c r="HH20" s="152"/>
      <c r="HI20" s="152"/>
      <c r="HJ20" s="152"/>
      <c r="HK20" s="152"/>
      <c r="HL20" s="152"/>
      <c r="HM20" s="152"/>
      <c r="HN20" s="152"/>
      <c r="HO20" s="152"/>
      <c r="HP20" s="152"/>
      <c r="HQ20" s="152"/>
      <c r="HR20" s="152"/>
      <c r="HS20" s="152"/>
      <c r="HT20" s="152"/>
      <c r="HU20" s="152"/>
      <c r="HV20" s="152"/>
    </row>
    <row r="21" spans="1:230" s="287" customFormat="1" ht="23.25" customHeight="1" x14ac:dyDescent="0.25">
      <c r="A21" s="290" t="s">
        <v>415</v>
      </c>
      <c r="B21" s="291" t="s">
        <v>416</v>
      </c>
      <c r="C21" s="281" t="s">
        <v>417</v>
      </c>
      <c r="D21" s="282" t="s">
        <v>16</v>
      </c>
      <c r="E21" s="283">
        <v>1</v>
      </c>
      <c r="F21" s="292">
        <v>1</v>
      </c>
      <c r="G21" s="292">
        <v>1</v>
      </c>
      <c r="H21" s="288">
        <v>2632.8</v>
      </c>
      <c r="I21" s="283"/>
      <c r="J21" s="288">
        <v>2632.8</v>
      </c>
      <c r="K21" s="296">
        <v>9.1199999999999992</v>
      </c>
      <c r="L21" s="286">
        <v>24011.14</v>
      </c>
      <c r="M21" s="307">
        <v>24011.14</v>
      </c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  <c r="BI21" s="152"/>
      <c r="BJ21" s="152"/>
      <c r="BK21" s="152"/>
      <c r="BL21" s="152"/>
      <c r="BM21" s="152"/>
      <c r="BN21" s="152"/>
      <c r="BO21" s="152"/>
      <c r="BP21" s="152"/>
      <c r="BQ21" s="152"/>
      <c r="BR21" s="152"/>
      <c r="BS21" s="152"/>
      <c r="BT21" s="152"/>
      <c r="BU21" s="152"/>
      <c r="BV21" s="152"/>
      <c r="BW21" s="152"/>
      <c r="BX21" s="152"/>
      <c r="BY21" s="152"/>
      <c r="BZ21" s="152"/>
      <c r="CA21" s="152"/>
      <c r="CB21" s="152"/>
      <c r="CC21" s="152"/>
      <c r="CD21" s="152"/>
      <c r="CE21" s="152"/>
      <c r="CF21" s="152"/>
      <c r="CG21" s="152"/>
      <c r="CH21" s="152"/>
      <c r="CI21" s="152"/>
      <c r="CJ21" s="152"/>
      <c r="CK21" s="152"/>
      <c r="CL21" s="152"/>
      <c r="CM21" s="152"/>
      <c r="CN21" s="152"/>
      <c r="CO21" s="152"/>
      <c r="CP21" s="152"/>
      <c r="CQ21" s="152"/>
      <c r="CR21" s="152"/>
      <c r="CS21" s="152"/>
      <c r="CT21" s="152"/>
      <c r="CU21" s="152"/>
      <c r="CV21" s="152"/>
      <c r="CW21" s="152"/>
      <c r="CX21" s="152"/>
      <c r="CY21" s="152"/>
      <c r="CZ21" s="152"/>
      <c r="DA21" s="152"/>
      <c r="DB21" s="152"/>
      <c r="DC21" s="152"/>
      <c r="DD21" s="152"/>
      <c r="DE21" s="152"/>
      <c r="DF21" s="152"/>
      <c r="DG21" s="152"/>
      <c r="DH21" s="152"/>
      <c r="DI21" s="152"/>
      <c r="DJ21" s="152"/>
      <c r="DK21" s="152"/>
      <c r="DL21" s="152"/>
      <c r="DM21" s="152"/>
      <c r="DN21" s="152"/>
      <c r="DO21" s="152"/>
      <c r="DP21" s="152"/>
      <c r="DQ21" s="152"/>
      <c r="DR21" s="152"/>
      <c r="DS21" s="152"/>
      <c r="DT21" s="152"/>
      <c r="DU21" s="152"/>
      <c r="DV21" s="152"/>
      <c r="DW21" s="152"/>
      <c r="DX21" s="152"/>
      <c r="DY21" s="152"/>
      <c r="DZ21" s="152"/>
      <c r="EA21" s="152"/>
      <c r="EB21" s="152"/>
      <c r="EC21" s="152"/>
      <c r="ED21" s="152"/>
      <c r="EE21" s="152"/>
      <c r="EF21" s="152"/>
      <c r="EG21" s="152"/>
      <c r="EH21" s="152"/>
      <c r="EI21" s="152"/>
      <c r="EJ21" s="152"/>
      <c r="EK21" s="152"/>
      <c r="EL21" s="152"/>
      <c r="EM21" s="152"/>
      <c r="EN21" s="152"/>
      <c r="EO21" s="152"/>
      <c r="EP21" s="152"/>
      <c r="EQ21" s="152"/>
      <c r="ER21" s="152"/>
      <c r="ES21" s="152"/>
      <c r="ET21" s="152"/>
      <c r="EU21" s="189"/>
      <c r="EV21" s="190"/>
      <c r="EW21" s="190" t="s">
        <v>417</v>
      </c>
      <c r="EX21" s="190" t="s">
        <v>285</v>
      </c>
      <c r="EY21" s="190" t="s">
        <v>285</v>
      </c>
      <c r="EZ21" s="152"/>
      <c r="FA21" s="152"/>
      <c r="FB21" s="152"/>
      <c r="FC21" s="152"/>
      <c r="FD21" s="152"/>
      <c r="FE21" s="190"/>
      <c r="FF21" s="152"/>
      <c r="FG21" s="152"/>
      <c r="FH21" s="152"/>
      <c r="FI21" s="152"/>
      <c r="FJ21" s="152"/>
      <c r="FK21" s="152"/>
      <c r="FL21" s="152"/>
      <c r="FM21" s="152"/>
      <c r="FN21" s="152"/>
      <c r="FO21" s="152"/>
      <c r="FP21" s="152"/>
      <c r="FQ21" s="152"/>
      <c r="FR21" s="152"/>
      <c r="FS21" s="152"/>
      <c r="FT21" s="152"/>
      <c r="FU21" s="152"/>
      <c r="FV21" s="152"/>
      <c r="FW21" s="152"/>
      <c r="FX21" s="152"/>
      <c r="FY21" s="152"/>
      <c r="FZ21" s="152"/>
      <c r="GA21" s="152"/>
      <c r="GB21" s="152"/>
      <c r="GC21" s="152"/>
      <c r="GD21" s="152"/>
      <c r="GE21" s="152"/>
      <c r="GF21" s="152"/>
      <c r="GG21" s="152"/>
      <c r="GH21" s="152"/>
      <c r="GI21" s="152"/>
      <c r="GJ21" s="152"/>
      <c r="GK21" s="152"/>
      <c r="GL21" s="152"/>
      <c r="GM21" s="152"/>
      <c r="GN21" s="152"/>
      <c r="GO21" s="152"/>
      <c r="GP21" s="152"/>
      <c r="GQ21" s="152"/>
      <c r="GR21" s="152"/>
      <c r="GS21" s="152"/>
      <c r="GT21" s="152"/>
      <c r="GU21" s="152"/>
      <c r="GV21" s="152"/>
      <c r="GW21" s="152"/>
      <c r="GX21" s="152"/>
      <c r="GY21" s="152"/>
      <c r="GZ21" s="152"/>
      <c r="HA21" s="152"/>
      <c r="HB21" s="152"/>
      <c r="HC21" s="152"/>
      <c r="HD21" s="152"/>
      <c r="HE21" s="152"/>
      <c r="HF21" s="152"/>
      <c r="HG21" s="152"/>
      <c r="HH21" s="152"/>
      <c r="HI21" s="152"/>
      <c r="HJ21" s="152"/>
      <c r="HK21" s="152"/>
      <c r="HL21" s="152"/>
      <c r="HM21" s="152"/>
      <c r="HN21" s="152"/>
      <c r="HO21" s="152"/>
      <c r="HP21" s="152"/>
      <c r="HQ21" s="152"/>
      <c r="HR21" s="152"/>
      <c r="HS21" s="152"/>
      <c r="HT21" s="152"/>
      <c r="HU21" s="152"/>
      <c r="HV21" s="152"/>
    </row>
    <row r="22" spans="1:230" s="287" customFormat="1" ht="68.25" customHeight="1" x14ac:dyDescent="0.25">
      <c r="A22" s="290" t="s">
        <v>418</v>
      </c>
      <c r="B22" s="291" t="s">
        <v>419</v>
      </c>
      <c r="C22" s="281" t="s">
        <v>420</v>
      </c>
      <c r="D22" s="282" t="s">
        <v>388</v>
      </c>
      <c r="E22" s="283">
        <v>8.0000000000000002E-3</v>
      </c>
      <c r="F22" s="292">
        <v>1</v>
      </c>
      <c r="G22" s="297">
        <v>8.0000000000000002E-3</v>
      </c>
      <c r="H22" s="284"/>
      <c r="I22" s="283"/>
      <c r="J22" s="284"/>
      <c r="K22" s="283"/>
      <c r="L22" s="294"/>
      <c r="M22" s="307">
        <v>1616.93</v>
      </c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  <c r="AI22" s="152"/>
      <c r="AJ22" s="152"/>
      <c r="AK22" s="152"/>
      <c r="AL22" s="152"/>
      <c r="AM22" s="152"/>
      <c r="AN22" s="152"/>
      <c r="AO22" s="152"/>
      <c r="AP22" s="152"/>
      <c r="AQ22" s="152"/>
      <c r="AR22" s="152"/>
      <c r="AS22" s="152"/>
      <c r="AT22" s="152"/>
      <c r="AU22" s="152"/>
      <c r="AV22" s="152"/>
      <c r="AW22" s="152"/>
      <c r="AX22" s="152"/>
      <c r="AY22" s="152"/>
      <c r="AZ22" s="152"/>
      <c r="BA22" s="152"/>
      <c r="BB22" s="152"/>
      <c r="BC22" s="152"/>
      <c r="BD22" s="152"/>
      <c r="BE22" s="152"/>
      <c r="BF22" s="152"/>
      <c r="BG22" s="152"/>
      <c r="BH22" s="152"/>
      <c r="BI22" s="152"/>
      <c r="BJ22" s="152"/>
      <c r="BK22" s="152"/>
      <c r="BL22" s="152"/>
      <c r="BM22" s="152"/>
      <c r="BN22" s="152"/>
      <c r="BO22" s="152"/>
      <c r="BP22" s="152"/>
      <c r="BQ22" s="152"/>
      <c r="BR22" s="152"/>
      <c r="BS22" s="152"/>
      <c r="BT22" s="152"/>
      <c r="BU22" s="152"/>
      <c r="BV22" s="152"/>
      <c r="BW22" s="152"/>
      <c r="BX22" s="152"/>
      <c r="BY22" s="152"/>
      <c r="BZ22" s="152"/>
      <c r="CA22" s="152"/>
      <c r="CB22" s="152"/>
      <c r="CC22" s="152"/>
      <c r="CD22" s="152"/>
      <c r="CE22" s="152"/>
      <c r="CF22" s="152"/>
      <c r="CG22" s="152"/>
      <c r="CH22" s="152"/>
      <c r="CI22" s="152"/>
      <c r="CJ22" s="152"/>
      <c r="CK22" s="152"/>
      <c r="CL22" s="152"/>
      <c r="CM22" s="152"/>
      <c r="CN22" s="152"/>
      <c r="CO22" s="152"/>
      <c r="CP22" s="152"/>
      <c r="CQ22" s="152"/>
      <c r="CR22" s="152"/>
      <c r="CS22" s="152"/>
      <c r="CT22" s="152"/>
      <c r="CU22" s="152"/>
      <c r="CV22" s="152"/>
      <c r="CW22" s="152"/>
      <c r="CX22" s="152"/>
      <c r="CY22" s="152"/>
      <c r="CZ22" s="152"/>
      <c r="DA22" s="152"/>
      <c r="DB22" s="152"/>
      <c r="DC22" s="152"/>
      <c r="DD22" s="152"/>
      <c r="DE22" s="152"/>
      <c r="DF22" s="152"/>
      <c r="DG22" s="152"/>
      <c r="DH22" s="152"/>
      <c r="DI22" s="152"/>
      <c r="DJ22" s="152"/>
      <c r="DK22" s="152"/>
      <c r="DL22" s="152"/>
      <c r="DM22" s="152"/>
      <c r="DN22" s="152"/>
      <c r="DO22" s="152"/>
      <c r="DP22" s="152"/>
      <c r="DQ22" s="152"/>
      <c r="DR22" s="152"/>
      <c r="DS22" s="152"/>
      <c r="DT22" s="152"/>
      <c r="DU22" s="152"/>
      <c r="DV22" s="152"/>
      <c r="DW22" s="152"/>
      <c r="DX22" s="152"/>
      <c r="DY22" s="152"/>
      <c r="DZ22" s="152"/>
      <c r="EA22" s="152"/>
      <c r="EB22" s="152"/>
      <c r="EC22" s="152"/>
      <c r="ED22" s="152"/>
      <c r="EE22" s="152"/>
      <c r="EF22" s="152"/>
      <c r="EG22" s="152"/>
      <c r="EH22" s="152"/>
      <c r="EI22" s="152"/>
      <c r="EJ22" s="152"/>
      <c r="EK22" s="152"/>
      <c r="EL22" s="152"/>
      <c r="EM22" s="152"/>
      <c r="EN22" s="152"/>
      <c r="EO22" s="152"/>
      <c r="EP22" s="152"/>
      <c r="EQ22" s="152"/>
      <c r="ER22" s="152"/>
      <c r="ES22" s="152"/>
      <c r="ET22" s="152"/>
      <c r="EU22" s="189"/>
      <c r="EV22" s="190"/>
      <c r="EW22" s="190" t="s">
        <v>420</v>
      </c>
      <c r="EX22" s="190" t="s">
        <v>285</v>
      </c>
      <c r="EY22" s="190" t="s">
        <v>285</v>
      </c>
      <c r="EZ22" s="152"/>
      <c r="FA22" s="152"/>
      <c r="FB22" s="152"/>
      <c r="FC22" s="152"/>
      <c r="FD22" s="152"/>
      <c r="FE22" s="190"/>
      <c r="FF22" s="152"/>
      <c r="FG22" s="152"/>
      <c r="FH22" s="152"/>
      <c r="FI22" s="152"/>
      <c r="FJ22" s="152"/>
      <c r="FK22" s="152"/>
      <c r="FL22" s="152"/>
      <c r="FM22" s="152"/>
      <c r="FN22" s="152"/>
      <c r="FO22" s="152"/>
      <c r="FP22" s="152"/>
      <c r="FQ22" s="152"/>
      <c r="FR22" s="152"/>
      <c r="FS22" s="152"/>
      <c r="FT22" s="152"/>
      <c r="FU22" s="152"/>
      <c r="FV22" s="152"/>
      <c r="FW22" s="152"/>
      <c r="FX22" s="152"/>
      <c r="FY22" s="152"/>
      <c r="FZ22" s="152"/>
      <c r="GA22" s="152"/>
      <c r="GB22" s="152"/>
      <c r="GC22" s="152"/>
      <c r="GD22" s="152"/>
      <c r="GE22" s="152"/>
      <c r="GF22" s="152"/>
      <c r="GG22" s="152"/>
      <c r="GH22" s="152"/>
      <c r="GI22" s="152"/>
      <c r="GJ22" s="152"/>
      <c r="GK22" s="152"/>
      <c r="GL22" s="152"/>
      <c r="GM22" s="152"/>
      <c r="GN22" s="152"/>
      <c r="GO22" s="152"/>
      <c r="GP22" s="152"/>
      <c r="GQ22" s="152"/>
      <c r="GR22" s="152"/>
      <c r="GS22" s="152"/>
      <c r="GT22" s="152"/>
      <c r="GU22" s="152"/>
      <c r="GV22" s="152"/>
      <c r="GW22" s="152"/>
      <c r="GX22" s="152"/>
      <c r="GY22" s="152"/>
      <c r="GZ22" s="152"/>
      <c r="HA22" s="152"/>
      <c r="HB22" s="152"/>
      <c r="HC22" s="152"/>
      <c r="HD22" s="152"/>
      <c r="HE22" s="152"/>
      <c r="HF22" s="152"/>
      <c r="HG22" s="152"/>
      <c r="HH22" s="152"/>
      <c r="HI22" s="152"/>
      <c r="HJ22" s="152"/>
      <c r="HK22" s="152"/>
      <c r="HL22" s="152"/>
      <c r="HM22" s="152"/>
      <c r="HN22" s="152"/>
      <c r="HO22" s="152"/>
      <c r="HP22" s="152"/>
      <c r="HQ22" s="152"/>
      <c r="HR22" s="152"/>
      <c r="HS22" s="152"/>
      <c r="HT22" s="152"/>
      <c r="HU22" s="152"/>
      <c r="HV22" s="152"/>
    </row>
    <row r="23" spans="1:230" s="287" customFormat="1" ht="23.25" customHeight="1" x14ac:dyDescent="0.25">
      <c r="A23" s="290" t="s">
        <v>426</v>
      </c>
      <c r="B23" s="291" t="s">
        <v>427</v>
      </c>
      <c r="C23" s="281" t="s">
        <v>428</v>
      </c>
      <c r="D23" s="282" t="s">
        <v>37</v>
      </c>
      <c r="E23" s="283">
        <v>0.7984</v>
      </c>
      <c r="F23" s="292">
        <v>1</v>
      </c>
      <c r="G23" s="293">
        <v>0.7984</v>
      </c>
      <c r="H23" s="285">
        <v>182.5</v>
      </c>
      <c r="I23" s="283"/>
      <c r="J23" s="285">
        <v>145.71</v>
      </c>
      <c r="K23" s="296">
        <v>9.1199999999999992</v>
      </c>
      <c r="L23" s="286">
        <v>1328.88</v>
      </c>
      <c r="M23" s="307">
        <v>1328.88</v>
      </c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2"/>
      <c r="AI23" s="152"/>
      <c r="AJ23" s="152"/>
      <c r="AK23" s="152"/>
      <c r="AL23" s="152"/>
      <c r="AM23" s="152"/>
      <c r="AN23" s="152"/>
      <c r="AO23" s="152"/>
      <c r="AP23" s="152"/>
      <c r="AQ23" s="152"/>
      <c r="AR23" s="152"/>
      <c r="AS23" s="152"/>
      <c r="AT23" s="152"/>
      <c r="AU23" s="152"/>
      <c r="AV23" s="152"/>
      <c r="AW23" s="152"/>
      <c r="AX23" s="152"/>
      <c r="AY23" s="152"/>
      <c r="AZ23" s="152"/>
      <c r="BA23" s="152"/>
      <c r="BB23" s="152"/>
      <c r="BC23" s="152"/>
      <c r="BD23" s="152"/>
      <c r="BE23" s="152"/>
      <c r="BF23" s="152"/>
      <c r="BG23" s="152"/>
      <c r="BH23" s="152"/>
      <c r="BI23" s="152"/>
      <c r="BJ23" s="152"/>
      <c r="BK23" s="152"/>
      <c r="BL23" s="152"/>
      <c r="BM23" s="152"/>
      <c r="BN23" s="152"/>
      <c r="BO23" s="152"/>
      <c r="BP23" s="152"/>
      <c r="BQ23" s="152"/>
      <c r="BR23" s="152"/>
      <c r="BS23" s="152"/>
      <c r="BT23" s="152"/>
      <c r="BU23" s="152"/>
      <c r="BV23" s="152"/>
      <c r="BW23" s="152"/>
      <c r="BX23" s="152"/>
      <c r="BY23" s="152"/>
      <c r="BZ23" s="152"/>
      <c r="CA23" s="152"/>
      <c r="CB23" s="152"/>
      <c r="CC23" s="152"/>
      <c r="CD23" s="152"/>
      <c r="CE23" s="152"/>
      <c r="CF23" s="152"/>
      <c r="CG23" s="152"/>
      <c r="CH23" s="152"/>
      <c r="CI23" s="152"/>
      <c r="CJ23" s="152"/>
      <c r="CK23" s="152"/>
      <c r="CL23" s="152"/>
      <c r="CM23" s="152"/>
      <c r="CN23" s="152"/>
      <c r="CO23" s="152"/>
      <c r="CP23" s="152"/>
      <c r="CQ23" s="152"/>
      <c r="CR23" s="152"/>
      <c r="CS23" s="152"/>
      <c r="CT23" s="152"/>
      <c r="CU23" s="152"/>
      <c r="CV23" s="152"/>
      <c r="CW23" s="152"/>
      <c r="CX23" s="152"/>
      <c r="CY23" s="152"/>
      <c r="CZ23" s="152"/>
      <c r="DA23" s="152"/>
      <c r="DB23" s="152"/>
      <c r="DC23" s="152"/>
      <c r="DD23" s="152"/>
      <c r="DE23" s="152"/>
      <c r="DF23" s="152"/>
      <c r="DG23" s="152"/>
      <c r="DH23" s="152"/>
      <c r="DI23" s="152"/>
      <c r="DJ23" s="152"/>
      <c r="DK23" s="152"/>
      <c r="DL23" s="152"/>
      <c r="DM23" s="152"/>
      <c r="DN23" s="152"/>
      <c r="DO23" s="152"/>
      <c r="DP23" s="152"/>
      <c r="DQ23" s="152"/>
      <c r="DR23" s="152"/>
      <c r="DS23" s="152"/>
      <c r="DT23" s="152"/>
      <c r="DU23" s="152"/>
      <c r="DV23" s="152"/>
      <c r="DW23" s="152"/>
      <c r="DX23" s="152"/>
      <c r="DY23" s="152"/>
      <c r="DZ23" s="152"/>
      <c r="EA23" s="152"/>
      <c r="EB23" s="152"/>
      <c r="EC23" s="152"/>
      <c r="ED23" s="152"/>
      <c r="EE23" s="152"/>
      <c r="EF23" s="152"/>
      <c r="EG23" s="152"/>
      <c r="EH23" s="152"/>
      <c r="EI23" s="152"/>
      <c r="EJ23" s="152"/>
      <c r="EK23" s="152"/>
      <c r="EL23" s="152"/>
      <c r="EM23" s="152"/>
      <c r="EN23" s="152"/>
      <c r="EO23" s="152"/>
      <c r="EP23" s="152"/>
      <c r="EQ23" s="152"/>
      <c r="ER23" s="152"/>
      <c r="ES23" s="152"/>
      <c r="ET23" s="152"/>
      <c r="EU23" s="189"/>
      <c r="EV23" s="190"/>
      <c r="EW23" s="190" t="s">
        <v>428</v>
      </c>
      <c r="EX23" s="190" t="s">
        <v>285</v>
      </c>
      <c r="EY23" s="190" t="s">
        <v>285</v>
      </c>
      <c r="EZ23" s="152"/>
      <c r="FA23" s="152"/>
      <c r="FB23" s="152"/>
      <c r="FC23" s="152"/>
      <c r="FD23" s="152"/>
      <c r="FE23" s="190"/>
      <c r="FF23" s="152"/>
      <c r="FG23" s="152"/>
      <c r="FH23" s="152"/>
      <c r="FI23" s="152"/>
      <c r="FJ23" s="152"/>
      <c r="FK23" s="152"/>
      <c r="FL23" s="152"/>
      <c r="FM23" s="152"/>
      <c r="FN23" s="152"/>
      <c r="FO23" s="152"/>
      <c r="FP23" s="152"/>
      <c r="FQ23" s="152"/>
      <c r="FR23" s="152"/>
      <c r="FS23" s="152"/>
      <c r="FT23" s="152"/>
      <c r="FU23" s="152"/>
      <c r="FV23" s="152"/>
      <c r="FW23" s="152"/>
      <c r="FX23" s="152"/>
      <c r="FY23" s="152"/>
      <c r="FZ23" s="152"/>
      <c r="GA23" s="152"/>
      <c r="GB23" s="152"/>
      <c r="GC23" s="152"/>
      <c r="GD23" s="152"/>
      <c r="GE23" s="152"/>
      <c r="GF23" s="152"/>
      <c r="GG23" s="152"/>
      <c r="GH23" s="152"/>
      <c r="GI23" s="152"/>
      <c r="GJ23" s="152"/>
      <c r="GK23" s="152"/>
      <c r="GL23" s="152"/>
      <c r="GM23" s="152"/>
      <c r="GN23" s="152"/>
      <c r="GO23" s="152"/>
      <c r="GP23" s="152"/>
      <c r="GQ23" s="152"/>
      <c r="GR23" s="152"/>
      <c r="GS23" s="152"/>
      <c r="GT23" s="152"/>
      <c r="GU23" s="152"/>
      <c r="GV23" s="152"/>
      <c r="GW23" s="152"/>
      <c r="GX23" s="152"/>
      <c r="GY23" s="152"/>
      <c r="GZ23" s="152"/>
      <c r="HA23" s="152"/>
      <c r="HB23" s="152"/>
      <c r="HC23" s="152"/>
      <c r="HD23" s="152"/>
      <c r="HE23" s="152"/>
      <c r="HF23" s="152"/>
      <c r="HG23" s="152"/>
      <c r="HH23" s="152"/>
      <c r="HI23" s="152"/>
      <c r="HJ23" s="152"/>
      <c r="HK23" s="152"/>
      <c r="HL23" s="152"/>
      <c r="HM23" s="152"/>
      <c r="HN23" s="152"/>
      <c r="HO23" s="152"/>
      <c r="HP23" s="152"/>
      <c r="HQ23" s="152"/>
      <c r="HR23" s="152"/>
      <c r="HS23" s="152"/>
      <c r="HT23" s="152"/>
      <c r="HU23" s="152"/>
      <c r="HV23" s="152"/>
    </row>
    <row r="24" spans="1:230" s="287" customFormat="1" ht="34.5" customHeight="1" x14ac:dyDescent="0.25">
      <c r="A24" s="290" t="s">
        <v>429</v>
      </c>
      <c r="B24" s="291" t="s">
        <v>430</v>
      </c>
      <c r="C24" s="281" t="s">
        <v>431</v>
      </c>
      <c r="D24" s="282" t="s">
        <v>195</v>
      </c>
      <c r="E24" s="283">
        <v>2.76E-2</v>
      </c>
      <c r="F24" s="292">
        <v>1</v>
      </c>
      <c r="G24" s="293">
        <v>2.76E-2</v>
      </c>
      <c r="H24" s="284"/>
      <c r="I24" s="283"/>
      <c r="J24" s="284"/>
      <c r="K24" s="283"/>
      <c r="L24" s="294"/>
      <c r="M24" s="307">
        <v>5083.55</v>
      </c>
      <c r="T24" s="152"/>
      <c r="U24" s="152"/>
      <c r="V24" s="152"/>
      <c r="W24" s="152"/>
      <c r="X24" s="152"/>
      <c r="Y24" s="152"/>
      <c r="Z24" s="152"/>
      <c r="AA24" s="152"/>
      <c r="AB24" s="152"/>
      <c r="AC24" s="152"/>
      <c r="AD24" s="152"/>
      <c r="AE24" s="152"/>
      <c r="AF24" s="152"/>
      <c r="AG24" s="152"/>
      <c r="AH24" s="152"/>
      <c r="AI24" s="152"/>
      <c r="AJ24" s="152"/>
      <c r="AK24" s="152"/>
      <c r="AL24" s="152"/>
      <c r="AM24" s="152"/>
      <c r="AN24" s="152"/>
      <c r="AO24" s="152"/>
      <c r="AP24" s="152"/>
      <c r="AQ24" s="152"/>
      <c r="AR24" s="152"/>
      <c r="AS24" s="152"/>
      <c r="AT24" s="152"/>
      <c r="AU24" s="152"/>
      <c r="AV24" s="152"/>
      <c r="AW24" s="152"/>
      <c r="AX24" s="152"/>
      <c r="AY24" s="152"/>
      <c r="AZ24" s="152"/>
      <c r="BA24" s="152"/>
      <c r="BB24" s="152"/>
      <c r="BC24" s="152"/>
      <c r="BD24" s="152"/>
      <c r="BE24" s="152"/>
      <c r="BF24" s="152"/>
      <c r="BG24" s="152"/>
      <c r="BH24" s="152"/>
      <c r="BI24" s="152"/>
      <c r="BJ24" s="152"/>
      <c r="BK24" s="152"/>
      <c r="BL24" s="152"/>
      <c r="BM24" s="152"/>
      <c r="BN24" s="152"/>
      <c r="BO24" s="152"/>
      <c r="BP24" s="152"/>
      <c r="BQ24" s="152"/>
      <c r="BR24" s="152"/>
      <c r="BS24" s="152"/>
      <c r="BT24" s="152"/>
      <c r="BU24" s="152"/>
      <c r="BV24" s="152"/>
      <c r="BW24" s="152"/>
      <c r="BX24" s="152"/>
      <c r="BY24" s="152"/>
      <c r="BZ24" s="152"/>
      <c r="CA24" s="152"/>
      <c r="CB24" s="152"/>
      <c r="CC24" s="152"/>
      <c r="CD24" s="152"/>
      <c r="CE24" s="152"/>
      <c r="CF24" s="152"/>
      <c r="CG24" s="152"/>
      <c r="CH24" s="152"/>
      <c r="CI24" s="152"/>
      <c r="CJ24" s="152"/>
      <c r="CK24" s="152"/>
      <c r="CL24" s="152"/>
      <c r="CM24" s="152"/>
      <c r="CN24" s="152"/>
      <c r="CO24" s="152"/>
      <c r="CP24" s="152"/>
      <c r="CQ24" s="152"/>
      <c r="CR24" s="152"/>
      <c r="CS24" s="152"/>
      <c r="CT24" s="152"/>
      <c r="CU24" s="152"/>
      <c r="CV24" s="152"/>
      <c r="CW24" s="152"/>
      <c r="CX24" s="152"/>
      <c r="CY24" s="152"/>
      <c r="CZ24" s="152"/>
      <c r="DA24" s="152"/>
      <c r="DB24" s="152"/>
      <c r="DC24" s="152"/>
      <c r="DD24" s="152"/>
      <c r="DE24" s="152"/>
      <c r="DF24" s="152"/>
      <c r="DG24" s="152"/>
      <c r="DH24" s="152"/>
      <c r="DI24" s="152"/>
      <c r="DJ24" s="152"/>
      <c r="DK24" s="152"/>
      <c r="DL24" s="152"/>
      <c r="DM24" s="152"/>
      <c r="DN24" s="152"/>
      <c r="DO24" s="152"/>
      <c r="DP24" s="152"/>
      <c r="DQ24" s="152"/>
      <c r="DR24" s="152"/>
      <c r="DS24" s="152"/>
      <c r="DT24" s="152"/>
      <c r="DU24" s="152"/>
      <c r="DV24" s="152"/>
      <c r="DW24" s="152"/>
      <c r="DX24" s="152"/>
      <c r="DY24" s="152"/>
      <c r="DZ24" s="152"/>
      <c r="EA24" s="152"/>
      <c r="EB24" s="152"/>
      <c r="EC24" s="152"/>
      <c r="ED24" s="152"/>
      <c r="EE24" s="152"/>
      <c r="EF24" s="152"/>
      <c r="EG24" s="152"/>
      <c r="EH24" s="152"/>
      <c r="EI24" s="152"/>
      <c r="EJ24" s="152"/>
      <c r="EK24" s="152"/>
      <c r="EL24" s="152"/>
      <c r="EM24" s="152"/>
      <c r="EN24" s="152"/>
      <c r="EO24" s="152"/>
      <c r="EP24" s="152"/>
      <c r="EQ24" s="152"/>
      <c r="ER24" s="152"/>
      <c r="ES24" s="152"/>
      <c r="ET24" s="152"/>
      <c r="EU24" s="189"/>
      <c r="EV24" s="190"/>
      <c r="EW24" s="190" t="s">
        <v>431</v>
      </c>
      <c r="EX24" s="190" t="s">
        <v>285</v>
      </c>
      <c r="EY24" s="190" t="s">
        <v>285</v>
      </c>
      <c r="EZ24" s="152"/>
      <c r="FA24" s="152"/>
      <c r="FB24" s="152"/>
      <c r="FC24" s="152"/>
      <c r="FD24" s="152"/>
      <c r="FE24" s="190"/>
      <c r="FF24" s="152"/>
      <c r="FG24" s="152"/>
      <c r="FH24" s="152"/>
      <c r="FI24" s="152"/>
      <c r="FJ24" s="152"/>
      <c r="FK24" s="152"/>
      <c r="FL24" s="152"/>
      <c r="FM24" s="152"/>
      <c r="FN24" s="152"/>
      <c r="FO24" s="152"/>
      <c r="FP24" s="152"/>
      <c r="FQ24" s="152"/>
      <c r="FR24" s="152"/>
      <c r="FS24" s="152"/>
      <c r="FT24" s="152"/>
      <c r="FU24" s="152"/>
      <c r="FV24" s="152"/>
      <c r="FW24" s="152"/>
      <c r="FX24" s="152"/>
      <c r="FY24" s="152"/>
      <c r="FZ24" s="152"/>
      <c r="GA24" s="152"/>
      <c r="GB24" s="152"/>
      <c r="GC24" s="152"/>
      <c r="GD24" s="152"/>
      <c r="GE24" s="152"/>
      <c r="GF24" s="152"/>
      <c r="GG24" s="152"/>
      <c r="GH24" s="152"/>
      <c r="GI24" s="152"/>
      <c r="GJ24" s="152"/>
      <c r="GK24" s="152"/>
      <c r="GL24" s="152"/>
      <c r="GM24" s="152"/>
      <c r="GN24" s="152"/>
      <c r="GO24" s="152"/>
      <c r="GP24" s="152"/>
      <c r="GQ24" s="152"/>
      <c r="GR24" s="152"/>
      <c r="GS24" s="152"/>
      <c r="GT24" s="152"/>
      <c r="GU24" s="152"/>
      <c r="GV24" s="152"/>
      <c r="GW24" s="152"/>
      <c r="GX24" s="152"/>
      <c r="GY24" s="152"/>
      <c r="GZ24" s="152"/>
      <c r="HA24" s="152"/>
      <c r="HB24" s="152"/>
      <c r="HC24" s="152"/>
      <c r="HD24" s="152"/>
      <c r="HE24" s="152"/>
      <c r="HF24" s="152"/>
      <c r="HG24" s="152"/>
      <c r="HH24" s="152"/>
      <c r="HI24" s="152"/>
      <c r="HJ24" s="152"/>
      <c r="HK24" s="152"/>
      <c r="HL24" s="152"/>
      <c r="HM24" s="152"/>
      <c r="HN24" s="152"/>
      <c r="HO24" s="152"/>
      <c r="HP24" s="152"/>
      <c r="HQ24" s="152"/>
      <c r="HR24" s="152"/>
      <c r="HS24" s="152"/>
      <c r="HT24" s="152"/>
      <c r="HU24" s="152"/>
      <c r="HV24" s="152"/>
    </row>
    <row r="25" spans="1:230" s="287" customFormat="1" ht="45" customHeight="1" x14ac:dyDescent="0.25">
      <c r="A25" s="290" t="s">
        <v>433</v>
      </c>
      <c r="B25" s="291" t="s">
        <v>434</v>
      </c>
      <c r="C25" s="281" t="s">
        <v>435</v>
      </c>
      <c r="D25" s="282" t="s">
        <v>16</v>
      </c>
      <c r="E25" s="283">
        <v>3.3</v>
      </c>
      <c r="F25" s="292">
        <v>1</v>
      </c>
      <c r="G25" s="298">
        <v>3.3</v>
      </c>
      <c r="H25" s="285">
        <v>463.27</v>
      </c>
      <c r="I25" s="295">
        <v>1.04236</v>
      </c>
      <c r="J25" s="288">
        <v>1593.55</v>
      </c>
      <c r="K25" s="296">
        <v>9.1199999999999992</v>
      </c>
      <c r="L25" s="286">
        <v>14533.18</v>
      </c>
      <c r="M25" s="307">
        <v>14533.18</v>
      </c>
      <c r="T25" s="152"/>
      <c r="U25" s="152"/>
      <c r="V25" s="152"/>
      <c r="W25" s="152"/>
      <c r="X25" s="152"/>
      <c r="Y25" s="152"/>
      <c r="Z25" s="152"/>
      <c r="AA25" s="152"/>
      <c r="AB25" s="152"/>
      <c r="AC25" s="152"/>
      <c r="AD25" s="152"/>
      <c r="AE25" s="152"/>
      <c r="AF25" s="152"/>
      <c r="AG25" s="152"/>
      <c r="AH25" s="152"/>
      <c r="AI25" s="152"/>
      <c r="AJ25" s="152"/>
      <c r="AK25" s="152"/>
      <c r="AL25" s="152"/>
      <c r="AM25" s="152"/>
      <c r="AN25" s="152"/>
      <c r="AO25" s="152"/>
      <c r="AP25" s="152"/>
      <c r="AQ25" s="152"/>
      <c r="AR25" s="152"/>
      <c r="AS25" s="152"/>
      <c r="AT25" s="152"/>
      <c r="AU25" s="152"/>
      <c r="AV25" s="152"/>
      <c r="AW25" s="152"/>
      <c r="AX25" s="152"/>
      <c r="AY25" s="152"/>
      <c r="AZ25" s="152"/>
      <c r="BA25" s="152"/>
      <c r="BB25" s="152"/>
      <c r="BC25" s="152"/>
      <c r="BD25" s="152"/>
      <c r="BE25" s="152"/>
      <c r="BF25" s="152"/>
      <c r="BG25" s="152"/>
      <c r="BH25" s="152"/>
      <c r="BI25" s="152"/>
      <c r="BJ25" s="152"/>
      <c r="BK25" s="152"/>
      <c r="BL25" s="152"/>
      <c r="BM25" s="152"/>
      <c r="BN25" s="152"/>
      <c r="BO25" s="152"/>
      <c r="BP25" s="152"/>
      <c r="BQ25" s="152"/>
      <c r="BR25" s="152"/>
      <c r="BS25" s="152"/>
      <c r="BT25" s="152"/>
      <c r="BU25" s="152"/>
      <c r="BV25" s="152"/>
      <c r="BW25" s="152"/>
      <c r="BX25" s="152"/>
      <c r="BY25" s="152"/>
      <c r="BZ25" s="152"/>
      <c r="CA25" s="152"/>
      <c r="CB25" s="152"/>
      <c r="CC25" s="152"/>
      <c r="CD25" s="152"/>
      <c r="CE25" s="152"/>
      <c r="CF25" s="152"/>
      <c r="CG25" s="152"/>
      <c r="CH25" s="152"/>
      <c r="CI25" s="152"/>
      <c r="CJ25" s="152"/>
      <c r="CK25" s="152"/>
      <c r="CL25" s="152"/>
      <c r="CM25" s="152"/>
      <c r="CN25" s="152"/>
      <c r="CO25" s="152"/>
      <c r="CP25" s="152"/>
      <c r="CQ25" s="152"/>
      <c r="CR25" s="152"/>
      <c r="CS25" s="152"/>
      <c r="CT25" s="152"/>
      <c r="CU25" s="152"/>
      <c r="CV25" s="152"/>
      <c r="CW25" s="152"/>
      <c r="CX25" s="152"/>
      <c r="CY25" s="152"/>
      <c r="CZ25" s="152"/>
      <c r="DA25" s="152"/>
      <c r="DB25" s="152"/>
      <c r="DC25" s="152"/>
      <c r="DD25" s="152"/>
      <c r="DE25" s="152"/>
      <c r="DF25" s="152"/>
      <c r="DG25" s="152"/>
      <c r="DH25" s="152"/>
      <c r="DI25" s="152"/>
      <c r="DJ25" s="152"/>
      <c r="DK25" s="152"/>
      <c r="DL25" s="152"/>
      <c r="DM25" s="152"/>
      <c r="DN25" s="152"/>
      <c r="DO25" s="152"/>
      <c r="DP25" s="152"/>
      <c r="DQ25" s="152"/>
      <c r="DR25" s="152"/>
      <c r="DS25" s="152"/>
      <c r="DT25" s="152"/>
      <c r="DU25" s="152"/>
      <c r="DV25" s="152"/>
      <c r="DW25" s="152"/>
      <c r="DX25" s="152"/>
      <c r="DY25" s="152"/>
      <c r="DZ25" s="152"/>
      <c r="EA25" s="152"/>
      <c r="EB25" s="152"/>
      <c r="EC25" s="152"/>
      <c r="ED25" s="152"/>
      <c r="EE25" s="152"/>
      <c r="EF25" s="152"/>
      <c r="EG25" s="152"/>
      <c r="EH25" s="152"/>
      <c r="EI25" s="152"/>
      <c r="EJ25" s="152"/>
      <c r="EK25" s="152"/>
      <c r="EL25" s="152"/>
      <c r="EM25" s="152"/>
      <c r="EN25" s="152"/>
      <c r="EO25" s="152"/>
      <c r="EP25" s="152"/>
      <c r="EQ25" s="152"/>
      <c r="ER25" s="152"/>
      <c r="ES25" s="152"/>
      <c r="ET25" s="152"/>
      <c r="EU25" s="189"/>
      <c r="EV25" s="190"/>
      <c r="EW25" s="190" t="s">
        <v>435</v>
      </c>
      <c r="EX25" s="190" t="s">
        <v>285</v>
      </c>
      <c r="EY25" s="190" t="s">
        <v>285</v>
      </c>
      <c r="EZ25" s="152"/>
      <c r="FA25" s="152"/>
      <c r="FB25" s="152"/>
      <c r="FC25" s="152"/>
      <c r="FD25" s="152"/>
      <c r="FE25" s="190"/>
      <c r="FF25" s="152"/>
      <c r="FG25" s="152"/>
      <c r="FH25" s="152"/>
      <c r="FI25" s="152"/>
      <c r="FJ25" s="152"/>
      <c r="FK25" s="152"/>
      <c r="FL25" s="152"/>
      <c r="FM25" s="152"/>
      <c r="FN25" s="152"/>
      <c r="FO25" s="152"/>
      <c r="FP25" s="152"/>
      <c r="FQ25" s="152"/>
      <c r="FR25" s="152"/>
      <c r="FS25" s="152"/>
      <c r="FT25" s="152"/>
      <c r="FU25" s="152"/>
      <c r="FV25" s="152"/>
      <c r="FW25" s="152"/>
      <c r="FX25" s="152"/>
      <c r="FY25" s="152"/>
      <c r="FZ25" s="152"/>
      <c r="GA25" s="152"/>
      <c r="GB25" s="152"/>
      <c r="GC25" s="152"/>
      <c r="GD25" s="152"/>
      <c r="GE25" s="152"/>
      <c r="GF25" s="152"/>
      <c r="GG25" s="152"/>
      <c r="GH25" s="152"/>
      <c r="GI25" s="152"/>
      <c r="GJ25" s="152"/>
      <c r="GK25" s="152"/>
      <c r="GL25" s="152"/>
      <c r="GM25" s="152"/>
      <c r="GN25" s="152"/>
      <c r="GO25" s="152"/>
      <c r="GP25" s="152"/>
      <c r="GQ25" s="152"/>
      <c r="GR25" s="152"/>
      <c r="GS25" s="152"/>
      <c r="GT25" s="152"/>
      <c r="GU25" s="152"/>
      <c r="GV25" s="152"/>
      <c r="GW25" s="152"/>
      <c r="GX25" s="152"/>
      <c r="GY25" s="152"/>
      <c r="GZ25" s="152"/>
      <c r="HA25" s="152"/>
      <c r="HB25" s="152"/>
      <c r="HC25" s="152"/>
      <c r="HD25" s="152"/>
      <c r="HE25" s="152"/>
      <c r="HF25" s="152"/>
      <c r="HG25" s="152"/>
      <c r="HH25" s="152"/>
      <c r="HI25" s="152"/>
      <c r="HJ25" s="152"/>
      <c r="HK25" s="152"/>
      <c r="HL25" s="152"/>
      <c r="HM25" s="152"/>
      <c r="HN25" s="152"/>
      <c r="HO25" s="152"/>
      <c r="HP25" s="152"/>
      <c r="HQ25" s="152"/>
      <c r="HR25" s="152"/>
      <c r="HS25" s="152"/>
      <c r="HT25" s="152"/>
      <c r="HU25" s="152"/>
      <c r="HV25" s="152"/>
    </row>
    <row r="26" spans="1:230" s="287" customFormat="1" ht="34.5" customHeight="1" x14ac:dyDescent="0.25">
      <c r="A26" s="290" t="s">
        <v>437</v>
      </c>
      <c r="B26" s="291" t="s">
        <v>340</v>
      </c>
      <c r="C26" s="281" t="s">
        <v>341</v>
      </c>
      <c r="D26" s="282" t="s">
        <v>195</v>
      </c>
      <c r="E26" s="283">
        <v>1.1339999999999999E-2</v>
      </c>
      <c r="F26" s="292">
        <v>1</v>
      </c>
      <c r="G26" s="295">
        <v>1.1339999999999999E-2</v>
      </c>
      <c r="H26" s="284"/>
      <c r="I26" s="283"/>
      <c r="J26" s="284"/>
      <c r="K26" s="283"/>
      <c r="L26" s="294"/>
      <c r="M26" s="307">
        <v>9623.08</v>
      </c>
      <c r="T26" s="152"/>
      <c r="U26" s="152"/>
      <c r="V26" s="152"/>
      <c r="W26" s="152"/>
      <c r="X26" s="152"/>
      <c r="Y26" s="152"/>
      <c r="Z26" s="152"/>
      <c r="AA26" s="152"/>
      <c r="AB26" s="152"/>
      <c r="AC26" s="152"/>
      <c r="AD26" s="152"/>
      <c r="AE26" s="152"/>
      <c r="AF26" s="152"/>
      <c r="AG26" s="152"/>
      <c r="AH26" s="152"/>
      <c r="AI26" s="152"/>
      <c r="AJ26" s="152"/>
      <c r="AK26" s="152"/>
      <c r="AL26" s="152"/>
      <c r="AM26" s="152"/>
      <c r="AN26" s="152"/>
      <c r="AO26" s="152"/>
      <c r="AP26" s="152"/>
      <c r="AQ26" s="152"/>
      <c r="AR26" s="152"/>
      <c r="AS26" s="152"/>
      <c r="AT26" s="152"/>
      <c r="AU26" s="152"/>
      <c r="AV26" s="152"/>
      <c r="AW26" s="152"/>
      <c r="AX26" s="152"/>
      <c r="AY26" s="152"/>
      <c r="AZ26" s="152"/>
      <c r="BA26" s="152"/>
      <c r="BB26" s="152"/>
      <c r="BC26" s="152"/>
      <c r="BD26" s="152"/>
      <c r="BE26" s="152"/>
      <c r="BF26" s="152"/>
      <c r="BG26" s="152"/>
      <c r="BH26" s="152"/>
      <c r="BI26" s="152"/>
      <c r="BJ26" s="152"/>
      <c r="BK26" s="152"/>
      <c r="BL26" s="152"/>
      <c r="BM26" s="152"/>
      <c r="BN26" s="152"/>
      <c r="BO26" s="152"/>
      <c r="BP26" s="152"/>
      <c r="BQ26" s="152"/>
      <c r="BR26" s="152"/>
      <c r="BS26" s="152"/>
      <c r="BT26" s="152"/>
      <c r="BU26" s="152"/>
      <c r="BV26" s="152"/>
      <c r="BW26" s="152"/>
      <c r="BX26" s="152"/>
      <c r="BY26" s="152"/>
      <c r="BZ26" s="152"/>
      <c r="CA26" s="152"/>
      <c r="CB26" s="152"/>
      <c r="CC26" s="152"/>
      <c r="CD26" s="152"/>
      <c r="CE26" s="152"/>
      <c r="CF26" s="152"/>
      <c r="CG26" s="152"/>
      <c r="CH26" s="152"/>
      <c r="CI26" s="152"/>
      <c r="CJ26" s="152"/>
      <c r="CK26" s="152"/>
      <c r="CL26" s="152"/>
      <c r="CM26" s="152"/>
      <c r="CN26" s="152"/>
      <c r="CO26" s="152"/>
      <c r="CP26" s="152"/>
      <c r="CQ26" s="152"/>
      <c r="CR26" s="152"/>
      <c r="CS26" s="152"/>
      <c r="CT26" s="152"/>
      <c r="CU26" s="152"/>
      <c r="CV26" s="152"/>
      <c r="CW26" s="152"/>
      <c r="CX26" s="152"/>
      <c r="CY26" s="152"/>
      <c r="CZ26" s="152"/>
      <c r="DA26" s="152"/>
      <c r="DB26" s="152"/>
      <c r="DC26" s="152"/>
      <c r="DD26" s="152"/>
      <c r="DE26" s="152"/>
      <c r="DF26" s="152"/>
      <c r="DG26" s="152"/>
      <c r="DH26" s="152"/>
      <c r="DI26" s="152"/>
      <c r="DJ26" s="152"/>
      <c r="DK26" s="152"/>
      <c r="DL26" s="152"/>
      <c r="DM26" s="152"/>
      <c r="DN26" s="152"/>
      <c r="DO26" s="152"/>
      <c r="DP26" s="152"/>
      <c r="DQ26" s="152"/>
      <c r="DR26" s="152"/>
      <c r="DS26" s="152"/>
      <c r="DT26" s="152"/>
      <c r="DU26" s="152"/>
      <c r="DV26" s="152"/>
      <c r="DW26" s="152"/>
      <c r="DX26" s="152"/>
      <c r="DY26" s="152"/>
      <c r="DZ26" s="152"/>
      <c r="EA26" s="152"/>
      <c r="EB26" s="152"/>
      <c r="EC26" s="152"/>
      <c r="ED26" s="152"/>
      <c r="EE26" s="152"/>
      <c r="EF26" s="152"/>
      <c r="EG26" s="152"/>
      <c r="EH26" s="152"/>
      <c r="EI26" s="152"/>
      <c r="EJ26" s="152"/>
      <c r="EK26" s="152"/>
      <c r="EL26" s="152"/>
      <c r="EM26" s="152"/>
      <c r="EN26" s="152"/>
      <c r="EO26" s="152"/>
      <c r="EP26" s="152"/>
      <c r="EQ26" s="152"/>
      <c r="ER26" s="152"/>
      <c r="ES26" s="152"/>
      <c r="ET26" s="152"/>
      <c r="EU26" s="189"/>
      <c r="EV26" s="190"/>
      <c r="EW26" s="190" t="s">
        <v>341</v>
      </c>
      <c r="EX26" s="190" t="s">
        <v>285</v>
      </c>
      <c r="EY26" s="190" t="s">
        <v>285</v>
      </c>
      <c r="EZ26" s="152"/>
      <c r="FA26" s="152"/>
      <c r="FB26" s="152"/>
      <c r="FC26" s="152"/>
      <c r="FD26" s="152"/>
      <c r="FE26" s="190"/>
      <c r="FF26" s="152"/>
      <c r="FG26" s="152"/>
      <c r="FH26" s="152"/>
      <c r="FI26" s="152"/>
      <c r="FJ26" s="152"/>
      <c r="FK26" s="152"/>
      <c r="FL26" s="152"/>
      <c r="FM26" s="152"/>
      <c r="FN26" s="152"/>
      <c r="FO26" s="152"/>
      <c r="FP26" s="152"/>
      <c r="FQ26" s="152"/>
      <c r="FR26" s="152"/>
      <c r="FS26" s="152"/>
      <c r="FT26" s="152"/>
      <c r="FU26" s="152"/>
      <c r="FV26" s="152"/>
      <c r="FW26" s="152"/>
      <c r="FX26" s="152"/>
      <c r="FY26" s="152"/>
      <c r="FZ26" s="152"/>
      <c r="GA26" s="152"/>
      <c r="GB26" s="152"/>
      <c r="GC26" s="152"/>
      <c r="GD26" s="152"/>
      <c r="GE26" s="152"/>
      <c r="GF26" s="152"/>
      <c r="GG26" s="152"/>
      <c r="GH26" s="152"/>
      <c r="GI26" s="152"/>
      <c r="GJ26" s="152"/>
      <c r="GK26" s="152"/>
      <c r="GL26" s="152"/>
      <c r="GM26" s="152"/>
      <c r="GN26" s="152"/>
      <c r="GO26" s="152"/>
      <c r="GP26" s="152"/>
      <c r="GQ26" s="152"/>
      <c r="GR26" s="152"/>
      <c r="GS26" s="152"/>
      <c r="GT26" s="152"/>
      <c r="GU26" s="152"/>
      <c r="GV26" s="152"/>
      <c r="GW26" s="152"/>
      <c r="GX26" s="152"/>
      <c r="GY26" s="152"/>
      <c r="GZ26" s="152"/>
      <c r="HA26" s="152"/>
      <c r="HB26" s="152"/>
      <c r="HC26" s="152"/>
      <c r="HD26" s="152"/>
      <c r="HE26" s="152"/>
      <c r="HF26" s="152"/>
      <c r="HG26" s="152"/>
      <c r="HH26" s="152"/>
      <c r="HI26" s="152"/>
      <c r="HJ26" s="152"/>
      <c r="HK26" s="152"/>
      <c r="HL26" s="152"/>
      <c r="HM26" s="152"/>
      <c r="HN26" s="152"/>
      <c r="HO26" s="152"/>
      <c r="HP26" s="152"/>
      <c r="HQ26" s="152"/>
      <c r="HR26" s="152"/>
      <c r="HS26" s="152"/>
      <c r="HT26" s="152"/>
      <c r="HU26" s="152"/>
      <c r="HV26" s="152"/>
    </row>
    <row r="27" spans="1:230" s="287" customFormat="1" ht="33.75" customHeight="1" x14ac:dyDescent="0.25">
      <c r="A27" s="290" t="s">
        <v>439</v>
      </c>
      <c r="B27" s="291" t="s">
        <v>440</v>
      </c>
      <c r="C27" s="281" t="s">
        <v>43</v>
      </c>
      <c r="D27" s="282" t="s">
        <v>16</v>
      </c>
      <c r="E27" s="283">
        <v>21</v>
      </c>
      <c r="F27" s="292">
        <v>1</v>
      </c>
      <c r="G27" s="292">
        <v>21</v>
      </c>
      <c r="H27" s="285">
        <v>87.35</v>
      </c>
      <c r="I27" s="295">
        <v>1.04236</v>
      </c>
      <c r="J27" s="288">
        <v>1912.05</v>
      </c>
      <c r="K27" s="296">
        <v>9.1199999999999992</v>
      </c>
      <c r="L27" s="286">
        <v>17437.900000000001</v>
      </c>
      <c r="M27" s="307">
        <v>17437.900000000001</v>
      </c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  <c r="AF27" s="152"/>
      <c r="AG27" s="152"/>
      <c r="AH27" s="152"/>
      <c r="AI27" s="152"/>
      <c r="AJ27" s="152"/>
      <c r="AK27" s="152"/>
      <c r="AL27" s="152"/>
      <c r="AM27" s="152"/>
      <c r="AN27" s="152"/>
      <c r="AO27" s="152"/>
      <c r="AP27" s="152"/>
      <c r="AQ27" s="152"/>
      <c r="AR27" s="152"/>
      <c r="AS27" s="152"/>
      <c r="AT27" s="152"/>
      <c r="AU27" s="152"/>
      <c r="AV27" s="152"/>
      <c r="AW27" s="152"/>
      <c r="AX27" s="152"/>
      <c r="AY27" s="152"/>
      <c r="AZ27" s="152"/>
      <c r="BA27" s="152"/>
      <c r="BB27" s="152"/>
      <c r="BC27" s="152"/>
      <c r="BD27" s="152"/>
      <c r="BE27" s="152"/>
      <c r="BF27" s="152"/>
      <c r="BG27" s="152"/>
      <c r="BH27" s="152"/>
      <c r="BI27" s="152"/>
      <c r="BJ27" s="152"/>
      <c r="BK27" s="152"/>
      <c r="BL27" s="152"/>
      <c r="BM27" s="152"/>
      <c r="BN27" s="152"/>
      <c r="BO27" s="152"/>
      <c r="BP27" s="152"/>
      <c r="BQ27" s="152"/>
      <c r="BR27" s="152"/>
      <c r="BS27" s="152"/>
      <c r="BT27" s="152"/>
      <c r="BU27" s="152"/>
      <c r="BV27" s="152"/>
      <c r="BW27" s="152"/>
      <c r="BX27" s="152"/>
      <c r="BY27" s="152"/>
      <c r="BZ27" s="152"/>
      <c r="CA27" s="152"/>
      <c r="CB27" s="152"/>
      <c r="CC27" s="152"/>
      <c r="CD27" s="152"/>
      <c r="CE27" s="152"/>
      <c r="CF27" s="152"/>
      <c r="CG27" s="152"/>
      <c r="CH27" s="152"/>
      <c r="CI27" s="152"/>
      <c r="CJ27" s="152"/>
      <c r="CK27" s="152"/>
      <c r="CL27" s="152"/>
      <c r="CM27" s="152"/>
      <c r="CN27" s="152"/>
      <c r="CO27" s="152"/>
      <c r="CP27" s="152"/>
      <c r="CQ27" s="152"/>
      <c r="CR27" s="152"/>
      <c r="CS27" s="152"/>
      <c r="CT27" s="152"/>
      <c r="CU27" s="152"/>
      <c r="CV27" s="152"/>
      <c r="CW27" s="152"/>
      <c r="CX27" s="152"/>
      <c r="CY27" s="152"/>
      <c r="CZ27" s="152"/>
      <c r="DA27" s="152"/>
      <c r="DB27" s="152"/>
      <c r="DC27" s="152"/>
      <c r="DD27" s="152"/>
      <c r="DE27" s="152"/>
      <c r="DF27" s="152"/>
      <c r="DG27" s="152"/>
      <c r="DH27" s="152"/>
      <c r="DI27" s="152"/>
      <c r="DJ27" s="152"/>
      <c r="DK27" s="152"/>
      <c r="DL27" s="152"/>
      <c r="DM27" s="152"/>
      <c r="DN27" s="152"/>
      <c r="DO27" s="152"/>
      <c r="DP27" s="152"/>
      <c r="DQ27" s="152"/>
      <c r="DR27" s="152"/>
      <c r="DS27" s="152"/>
      <c r="DT27" s="152"/>
      <c r="DU27" s="152"/>
      <c r="DV27" s="152"/>
      <c r="DW27" s="152"/>
      <c r="DX27" s="152"/>
      <c r="DY27" s="152"/>
      <c r="DZ27" s="152"/>
      <c r="EA27" s="152"/>
      <c r="EB27" s="152"/>
      <c r="EC27" s="152"/>
      <c r="ED27" s="152"/>
      <c r="EE27" s="152"/>
      <c r="EF27" s="152"/>
      <c r="EG27" s="152"/>
      <c r="EH27" s="152"/>
      <c r="EI27" s="152"/>
      <c r="EJ27" s="152"/>
      <c r="EK27" s="152"/>
      <c r="EL27" s="152"/>
      <c r="EM27" s="152"/>
      <c r="EN27" s="152"/>
      <c r="EO27" s="152"/>
      <c r="EP27" s="152"/>
      <c r="EQ27" s="152"/>
      <c r="ER27" s="152"/>
      <c r="ES27" s="152"/>
      <c r="ET27" s="152"/>
      <c r="EU27" s="189"/>
      <c r="EV27" s="190"/>
      <c r="EW27" s="190" t="s">
        <v>43</v>
      </c>
      <c r="EX27" s="190" t="s">
        <v>285</v>
      </c>
      <c r="EY27" s="190" t="s">
        <v>285</v>
      </c>
      <c r="EZ27" s="152"/>
      <c r="FA27" s="152"/>
      <c r="FB27" s="152"/>
      <c r="FC27" s="152"/>
      <c r="FD27" s="152"/>
      <c r="FE27" s="190"/>
      <c r="FF27" s="152"/>
      <c r="FG27" s="152"/>
      <c r="FH27" s="152"/>
      <c r="FI27" s="152"/>
      <c r="FJ27" s="152"/>
      <c r="FK27" s="152"/>
      <c r="FL27" s="152"/>
      <c r="FM27" s="152"/>
      <c r="FN27" s="152"/>
      <c r="FO27" s="152"/>
      <c r="FP27" s="152"/>
      <c r="FQ27" s="152"/>
      <c r="FR27" s="152"/>
      <c r="FS27" s="152"/>
      <c r="FT27" s="152"/>
      <c r="FU27" s="152"/>
      <c r="FV27" s="152"/>
      <c r="FW27" s="152"/>
      <c r="FX27" s="152"/>
      <c r="FY27" s="152"/>
      <c r="FZ27" s="152"/>
      <c r="GA27" s="152"/>
      <c r="GB27" s="152"/>
      <c r="GC27" s="152"/>
      <c r="GD27" s="152"/>
      <c r="GE27" s="152"/>
      <c r="GF27" s="152"/>
      <c r="GG27" s="152"/>
      <c r="GH27" s="152"/>
      <c r="GI27" s="152"/>
      <c r="GJ27" s="152"/>
      <c r="GK27" s="152"/>
      <c r="GL27" s="152"/>
      <c r="GM27" s="152"/>
      <c r="GN27" s="152"/>
      <c r="GO27" s="152"/>
      <c r="GP27" s="152"/>
      <c r="GQ27" s="152"/>
      <c r="GR27" s="152"/>
      <c r="GS27" s="152"/>
      <c r="GT27" s="152"/>
      <c r="GU27" s="152"/>
      <c r="GV27" s="152"/>
      <c r="GW27" s="152"/>
      <c r="GX27" s="152"/>
      <c r="GY27" s="152"/>
      <c r="GZ27" s="152"/>
      <c r="HA27" s="152"/>
      <c r="HB27" s="152"/>
      <c r="HC27" s="152"/>
      <c r="HD27" s="152"/>
      <c r="HE27" s="152"/>
      <c r="HF27" s="152"/>
      <c r="HG27" s="152"/>
      <c r="HH27" s="152"/>
      <c r="HI27" s="152"/>
      <c r="HJ27" s="152"/>
      <c r="HK27" s="152"/>
      <c r="HL27" s="152"/>
      <c r="HM27" s="152"/>
      <c r="HN27" s="152"/>
      <c r="HO27" s="152"/>
      <c r="HP27" s="152"/>
      <c r="HQ27" s="152"/>
      <c r="HR27" s="152"/>
      <c r="HS27" s="152"/>
      <c r="HT27" s="152"/>
      <c r="HU27" s="152"/>
      <c r="HV27" s="152"/>
    </row>
    <row r="28" spans="1:230" s="287" customFormat="1" ht="15" customHeight="1" x14ac:dyDescent="0.25">
      <c r="A28" s="299" t="s">
        <v>44</v>
      </c>
      <c r="B28" s="300"/>
      <c r="C28" s="300"/>
      <c r="D28" s="300"/>
      <c r="E28" s="300"/>
      <c r="F28" s="300"/>
      <c r="G28" s="300"/>
      <c r="H28" s="300"/>
      <c r="I28" s="300"/>
      <c r="J28" s="300"/>
      <c r="K28" s="300"/>
      <c r="L28" s="301"/>
      <c r="M28" s="307">
        <v>0</v>
      </c>
      <c r="T28" s="152"/>
      <c r="U28" s="152"/>
      <c r="V28" s="152"/>
      <c r="W28" s="152"/>
      <c r="X28" s="152"/>
      <c r="Y28" s="152"/>
      <c r="Z28" s="152"/>
      <c r="AA28" s="152"/>
      <c r="AB28" s="152"/>
      <c r="AC28" s="152"/>
      <c r="AD28" s="152"/>
      <c r="AE28" s="152"/>
      <c r="AF28" s="152"/>
      <c r="AG28" s="152"/>
      <c r="AH28" s="152"/>
      <c r="AI28" s="152"/>
      <c r="AJ28" s="152"/>
      <c r="AK28" s="152"/>
      <c r="AL28" s="152"/>
      <c r="AM28" s="152"/>
      <c r="AN28" s="152"/>
      <c r="AO28" s="152"/>
      <c r="AP28" s="152"/>
      <c r="AQ28" s="152"/>
      <c r="AR28" s="152"/>
      <c r="AS28" s="152"/>
      <c r="AT28" s="152"/>
      <c r="AU28" s="152"/>
      <c r="AV28" s="152"/>
      <c r="AW28" s="152"/>
      <c r="AX28" s="152"/>
      <c r="AY28" s="152"/>
      <c r="AZ28" s="152"/>
      <c r="BA28" s="152"/>
      <c r="BB28" s="152"/>
      <c r="BC28" s="152"/>
      <c r="BD28" s="152"/>
      <c r="BE28" s="152"/>
      <c r="BF28" s="152"/>
      <c r="BG28" s="152"/>
      <c r="BH28" s="152"/>
      <c r="BI28" s="152"/>
      <c r="BJ28" s="152"/>
      <c r="BK28" s="152"/>
      <c r="BL28" s="152"/>
      <c r="BM28" s="152"/>
      <c r="BN28" s="152"/>
      <c r="BO28" s="152"/>
      <c r="BP28" s="152"/>
      <c r="BQ28" s="152"/>
      <c r="BR28" s="152"/>
      <c r="BS28" s="152"/>
      <c r="BT28" s="152"/>
      <c r="BU28" s="152"/>
      <c r="BV28" s="152"/>
      <c r="BW28" s="152"/>
      <c r="BX28" s="152"/>
      <c r="BY28" s="152"/>
      <c r="BZ28" s="152"/>
      <c r="CA28" s="152"/>
      <c r="CB28" s="152"/>
      <c r="CC28" s="152"/>
      <c r="CD28" s="152"/>
      <c r="CE28" s="152"/>
      <c r="CF28" s="152"/>
      <c r="CG28" s="152"/>
      <c r="CH28" s="152"/>
      <c r="CI28" s="152"/>
      <c r="CJ28" s="152"/>
      <c r="CK28" s="152"/>
      <c r="CL28" s="152"/>
      <c r="CM28" s="152"/>
      <c r="CN28" s="152"/>
      <c r="CO28" s="152"/>
      <c r="CP28" s="152"/>
      <c r="CQ28" s="152"/>
      <c r="CR28" s="152"/>
      <c r="CS28" s="152"/>
      <c r="CT28" s="152"/>
      <c r="CU28" s="152"/>
      <c r="CV28" s="152"/>
      <c r="CW28" s="152"/>
      <c r="CX28" s="152"/>
      <c r="CY28" s="152"/>
      <c r="CZ28" s="152"/>
      <c r="DA28" s="152"/>
      <c r="DB28" s="152"/>
      <c r="DC28" s="152"/>
      <c r="DD28" s="152"/>
      <c r="DE28" s="152"/>
      <c r="DF28" s="152"/>
      <c r="DG28" s="152"/>
      <c r="DH28" s="152"/>
      <c r="DI28" s="152"/>
      <c r="DJ28" s="152"/>
      <c r="DK28" s="152"/>
      <c r="DL28" s="152"/>
      <c r="DM28" s="152"/>
      <c r="DN28" s="152"/>
      <c r="DO28" s="152"/>
      <c r="DP28" s="152"/>
      <c r="DQ28" s="152"/>
      <c r="DR28" s="152"/>
      <c r="DS28" s="152"/>
      <c r="DT28" s="152"/>
      <c r="DU28" s="152"/>
      <c r="DV28" s="152"/>
      <c r="DW28" s="152"/>
      <c r="DX28" s="152"/>
      <c r="DY28" s="152"/>
      <c r="DZ28" s="152"/>
      <c r="EA28" s="152"/>
      <c r="EB28" s="152"/>
      <c r="EC28" s="152"/>
      <c r="ED28" s="152"/>
      <c r="EE28" s="152"/>
      <c r="EF28" s="152"/>
      <c r="EG28" s="152"/>
      <c r="EH28" s="152"/>
      <c r="EI28" s="152"/>
      <c r="EJ28" s="152"/>
      <c r="EK28" s="152"/>
      <c r="EL28" s="152"/>
      <c r="EM28" s="152"/>
      <c r="EN28" s="152"/>
      <c r="EO28" s="152"/>
      <c r="EP28" s="152"/>
      <c r="EQ28" s="152"/>
      <c r="ER28" s="152"/>
      <c r="ES28" s="152"/>
      <c r="ET28" s="152"/>
      <c r="EU28" s="189"/>
      <c r="EV28" s="190" t="s">
        <v>44</v>
      </c>
      <c r="EW28" s="190"/>
      <c r="EX28" s="190"/>
      <c r="EY28" s="190"/>
      <c r="EZ28" s="152"/>
      <c r="FA28" s="152"/>
      <c r="FB28" s="152"/>
      <c r="FC28" s="152"/>
      <c r="FD28" s="152"/>
      <c r="FE28" s="190"/>
      <c r="FF28" s="152"/>
      <c r="FG28" s="152"/>
      <c r="FH28" s="152"/>
      <c r="FI28" s="152"/>
      <c r="FJ28" s="152"/>
      <c r="FK28" s="152"/>
      <c r="FL28" s="152"/>
      <c r="FM28" s="152"/>
      <c r="FN28" s="152"/>
      <c r="FO28" s="152"/>
      <c r="FP28" s="152"/>
      <c r="FQ28" s="152"/>
      <c r="FR28" s="152"/>
      <c r="FS28" s="152"/>
      <c r="FT28" s="152"/>
      <c r="FU28" s="152"/>
      <c r="FV28" s="152"/>
      <c r="FW28" s="152"/>
      <c r="FX28" s="152"/>
      <c r="FY28" s="152"/>
      <c r="FZ28" s="152"/>
      <c r="GA28" s="152"/>
      <c r="GB28" s="152"/>
      <c r="GC28" s="152"/>
      <c r="GD28" s="152"/>
      <c r="GE28" s="152"/>
      <c r="GF28" s="152"/>
      <c r="GG28" s="152"/>
      <c r="GH28" s="152"/>
      <c r="GI28" s="152"/>
      <c r="GJ28" s="152"/>
      <c r="GK28" s="152"/>
      <c r="GL28" s="152"/>
      <c r="GM28" s="152"/>
      <c r="GN28" s="152"/>
      <c r="GO28" s="152"/>
      <c r="GP28" s="152"/>
      <c r="GQ28" s="152"/>
      <c r="GR28" s="152"/>
      <c r="GS28" s="152"/>
      <c r="GT28" s="152"/>
      <c r="GU28" s="152"/>
      <c r="GV28" s="152"/>
      <c r="GW28" s="152"/>
      <c r="GX28" s="152"/>
      <c r="GY28" s="152"/>
      <c r="GZ28" s="152"/>
      <c r="HA28" s="152"/>
      <c r="HB28" s="152"/>
      <c r="HC28" s="152"/>
      <c r="HD28" s="152"/>
      <c r="HE28" s="152"/>
      <c r="HF28" s="152"/>
      <c r="HG28" s="152"/>
      <c r="HH28" s="152"/>
      <c r="HI28" s="152"/>
      <c r="HJ28" s="152"/>
      <c r="HK28" s="152"/>
      <c r="HL28" s="152"/>
      <c r="HM28" s="152"/>
      <c r="HN28" s="152"/>
      <c r="HO28" s="152"/>
      <c r="HP28" s="152"/>
      <c r="HQ28" s="152"/>
      <c r="HR28" s="152"/>
      <c r="HS28" s="152"/>
      <c r="HT28" s="152"/>
      <c r="HU28" s="152"/>
      <c r="HV28" s="152"/>
    </row>
    <row r="29" spans="1:230" s="287" customFormat="1" ht="68.25" customHeight="1" x14ac:dyDescent="0.25">
      <c r="A29" s="290" t="s">
        <v>442</v>
      </c>
      <c r="B29" s="291" t="s">
        <v>443</v>
      </c>
      <c r="C29" s="281" t="s">
        <v>444</v>
      </c>
      <c r="D29" s="282" t="s">
        <v>16</v>
      </c>
      <c r="E29" s="283">
        <v>4</v>
      </c>
      <c r="F29" s="292">
        <v>1</v>
      </c>
      <c r="G29" s="292">
        <v>4</v>
      </c>
      <c r="H29" s="284"/>
      <c r="I29" s="283"/>
      <c r="J29" s="284"/>
      <c r="K29" s="283"/>
      <c r="L29" s="294"/>
      <c r="M29" s="307">
        <v>18762.05</v>
      </c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  <c r="AF29" s="152"/>
      <c r="AG29" s="152"/>
      <c r="AH29" s="152"/>
      <c r="AI29" s="152"/>
      <c r="AJ29" s="152"/>
      <c r="AK29" s="152"/>
      <c r="AL29" s="152"/>
      <c r="AM29" s="152"/>
      <c r="AN29" s="152"/>
      <c r="AO29" s="152"/>
      <c r="AP29" s="152"/>
      <c r="AQ29" s="152"/>
      <c r="AR29" s="152"/>
      <c r="AS29" s="152"/>
      <c r="AT29" s="152"/>
      <c r="AU29" s="152"/>
      <c r="AV29" s="152"/>
      <c r="AW29" s="152"/>
      <c r="AX29" s="152"/>
      <c r="AY29" s="152"/>
      <c r="AZ29" s="152"/>
      <c r="BA29" s="152"/>
      <c r="BB29" s="152"/>
      <c r="BC29" s="152"/>
      <c r="BD29" s="152"/>
      <c r="BE29" s="152"/>
      <c r="BF29" s="152"/>
      <c r="BG29" s="152"/>
      <c r="BH29" s="152"/>
      <c r="BI29" s="152"/>
      <c r="BJ29" s="152"/>
      <c r="BK29" s="152"/>
      <c r="BL29" s="152"/>
      <c r="BM29" s="152"/>
      <c r="BN29" s="152"/>
      <c r="BO29" s="152"/>
      <c r="BP29" s="152"/>
      <c r="BQ29" s="152"/>
      <c r="BR29" s="152"/>
      <c r="BS29" s="152"/>
      <c r="BT29" s="152"/>
      <c r="BU29" s="152"/>
      <c r="BV29" s="152"/>
      <c r="BW29" s="152"/>
      <c r="BX29" s="152"/>
      <c r="BY29" s="152"/>
      <c r="BZ29" s="152"/>
      <c r="CA29" s="152"/>
      <c r="CB29" s="152"/>
      <c r="CC29" s="152"/>
      <c r="CD29" s="152"/>
      <c r="CE29" s="152"/>
      <c r="CF29" s="152"/>
      <c r="CG29" s="152"/>
      <c r="CH29" s="152"/>
      <c r="CI29" s="152"/>
      <c r="CJ29" s="152"/>
      <c r="CK29" s="152"/>
      <c r="CL29" s="152"/>
      <c r="CM29" s="152"/>
      <c r="CN29" s="152"/>
      <c r="CO29" s="152"/>
      <c r="CP29" s="152"/>
      <c r="CQ29" s="152"/>
      <c r="CR29" s="152"/>
      <c r="CS29" s="152"/>
      <c r="CT29" s="152"/>
      <c r="CU29" s="152"/>
      <c r="CV29" s="152"/>
      <c r="CW29" s="152"/>
      <c r="CX29" s="152"/>
      <c r="CY29" s="152"/>
      <c r="CZ29" s="152"/>
      <c r="DA29" s="152"/>
      <c r="DB29" s="152"/>
      <c r="DC29" s="152"/>
      <c r="DD29" s="152"/>
      <c r="DE29" s="152"/>
      <c r="DF29" s="152"/>
      <c r="DG29" s="152"/>
      <c r="DH29" s="152"/>
      <c r="DI29" s="152"/>
      <c r="DJ29" s="152"/>
      <c r="DK29" s="152"/>
      <c r="DL29" s="152"/>
      <c r="DM29" s="152"/>
      <c r="DN29" s="152"/>
      <c r="DO29" s="152"/>
      <c r="DP29" s="152"/>
      <c r="DQ29" s="152"/>
      <c r="DR29" s="152"/>
      <c r="DS29" s="152"/>
      <c r="DT29" s="152"/>
      <c r="DU29" s="152"/>
      <c r="DV29" s="152"/>
      <c r="DW29" s="152"/>
      <c r="DX29" s="152"/>
      <c r="DY29" s="152"/>
      <c r="DZ29" s="152"/>
      <c r="EA29" s="152"/>
      <c r="EB29" s="152"/>
      <c r="EC29" s="152"/>
      <c r="ED29" s="152"/>
      <c r="EE29" s="152"/>
      <c r="EF29" s="152"/>
      <c r="EG29" s="152"/>
      <c r="EH29" s="152"/>
      <c r="EI29" s="152"/>
      <c r="EJ29" s="152"/>
      <c r="EK29" s="152"/>
      <c r="EL29" s="152"/>
      <c r="EM29" s="152"/>
      <c r="EN29" s="152"/>
      <c r="EO29" s="152"/>
      <c r="EP29" s="152"/>
      <c r="EQ29" s="152"/>
      <c r="ER29" s="152"/>
      <c r="ES29" s="152"/>
      <c r="ET29" s="152"/>
      <c r="EU29" s="189"/>
      <c r="EV29" s="190"/>
      <c r="EW29" s="190" t="s">
        <v>444</v>
      </c>
      <c r="EX29" s="190" t="s">
        <v>285</v>
      </c>
      <c r="EY29" s="190" t="s">
        <v>285</v>
      </c>
      <c r="EZ29" s="152"/>
      <c r="FA29" s="152"/>
      <c r="FB29" s="152"/>
      <c r="FC29" s="152"/>
      <c r="FD29" s="152"/>
      <c r="FE29" s="190"/>
      <c r="FF29" s="152"/>
      <c r="FG29" s="152"/>
      <c r="FH29" s="152"/>
      <c r="FI29" s="152"/>
      <c r="FJ29" s="152"/>
      <c r="FK29" s="152"/>
      <c r="FL29" s="152"/>
      <c r="FM29" s="152"/>
      <c r="FN29" s="152"/>
      <c r="FO29" s="152"/>
      <c r="FP29" s="152"/>
      <c r="FQ29" s="152"/>
      <c r="FR29" s="152"/>
      <c r="FS29" s="152"/>
      <c r="FT29" s="152"/>
      <c r="FU29" s="152"/>
      <c r="FV29" s="152"/>
      <c r="FW29" s="152"/>
      <c r="FX29" s="152"/>
      <c r="FY29" s="152"/>
      <c r="FZ29" s="152"/>
      <c r="GA29" s="152"/>
      <c r="GB29" s="152"/>
      <c r="GC29" s="152"/>
      <c r="GD29" s="152"/>
      <c r="GE29" s="152"/>
      <c r="GF29" s="152"/>
      <c r="GG29" s="152"/>
      <c r="GH29" s="152"/>
      <c r="GI29" s="152"/>
      <c r="GJ29" s="152"/>
      <c r="GK29" s="152"/>
      <c r="GL29" s="152"/>
      <c r="GM29" s="152"/>
      <c r="GN29" s="152"/>
      <c r="GO29" s="152"/>
      <c r="GP29" s="152"/>
      <c r="GQ29" s="152"/>
      <c r="GR29" s="152"/>
      <c r="GS29" s="152"/>
      <c r="GT29" s="152"/>
      <c r="GU29" s="152"/>
      <c r="GV29" s="152"/>
      <c r="GW29" s="152"/>
      <c r="GX29" s="152"/>
      <c r="GY29" s="152"/>
      <c r="GZ29" s="152"/>
      <c r="HA29" s="152"/>
      <c r="HB29" s="152"/>
      <c r="HC29" s="152"/>
      <c r="HD29" s="152"/>
      <c r="HE29" s="152"/>
      <c r="HF29" s="152"/>
      <c r="HG29" s="152"/>
      <c r="HH29" s="152"/>
      <c r="HI29" s="152"/>
      <c r="HJ29" s="152"/>
      <c r="HK29" s="152"/>
      <c r="HL29" s="152"/>
      <c r="HM29" s="152"/>
      <c r="HN29" s="152"/>
      <c r="HO29" s="152"/>
      <c r="HP29" s="152"/>
      <c r="HQ29" s="152"/>
      <c r="HR29" s="152"/>
      <c r="HS29" s="152"/>
      <c r="HT29" s="152"/>
      <c r="HU29" s="152"/>
      <c r="HV29" s="152"/>
    </row>
    <row r="30" spans="1:230" s="287" customFormat="1" ht="33.75" customHeight="1" x14ac:dyDescent="0.25">
      <c r="A30" s="290" t="s">
        <v>445</v>
      </c>
      <c r="B30" s="291" t="s">
        <v>446</v>
      </c>
      <c r="C30" s="281" t="s">
        <v>447</v>
      </c>
      <c r="D30" s="282" t="s">
        <v>16</v>
      </c>
      <c r="E30" s="283">
        <v>4</v>
      </c>
      <c r="F30" s="292">
        <v>1</v>
      </c>
      <c r="G30" s="292">
        <v>4</v>
      </c>
      <c r="H30" s="285">
        <v>450.93</v>
      </c>
      <c r="I30" s="295">
        <v>1.04236</v>
      </c>
      <c r="J30" s="288">
        <v>1880.13</v>
      </c>
      <c r="K30" s="296">
        <v>9.1199999999999992</v>
      </c>
      <c r="L30" s="286">
        <v>17146.79</v>
      </c>
      <c r="M30" s="307">
        <v>17146.79</v>
      </c>
      <c r="T30" s="152"/>
      <c r="U30" s="152"/>
      <c r="V30" s="152"/>
      <c r="W30" s="152"/>
      <c r="X30" s="152"/>
      <c r="Y30" s="152"/>
      <c r="Z30" s="152"/>
      <c r="AA30" s="152"/>
      <c r="AB30" s="152"/>
      <c r="AC30" s="152"/>
      <c r="AD30" s="152"/>
      <c r="AE30" s="152"/>
      <c r="AF30" s="152"/>
      <c r="AG30" s="152"/>
      <c r="AH30" s="152"/>
      <c r="AI30" s="152"/>
      <c r="AJ30" s="152"/>
      <c r="AK30" s="152"/>
      <c r="AL30" s="152"/>
      <c r="AM30" s="152"/>
      <c r="AN30" s="152"/>
      <c r="AO30" s="152"/>
      <c r="AP30" s="152"/>
      <c r="AQ30" s="152"/>
      <c r="AR30" s="152"/>
      <c r="AS30" s="152"/>
      <c r="AT30" s="152"/>
      <c r="AU30" s="152"/>
      <c r="AV30" s="152"/>
      <c r="AW30" s="152"/>
      <c r="AX30" s="152"/>
      <c r="AY30" s="152"/>
      <c r="AZ30" s="152"/>
      <c r="BA30" s="152"/>
      <c r="BB30" s="152"/>
      <c r="BC30" s="152"/>
      <c r="BD30" s="152"/>
      <c r="BE30" s="152"/>
      <c r="BF30" s="152"/>
      <c r="BG30" s="152"/>
      <c r="BH30" s="152"/>
      <c r="BI30" s="152"/>
      <c r="BJ30" s="152"/>
      <c r="BK30" s="152"/>
      <c r="BL30" s="152"/>
      <c r="BM30" s="152"/>
      <c r="BN30" s="152"/>
      <c r="BO30" s="152"/>
      <c r="BP30" s="152"/>
      <c r="BQ30" s="152"/>
      <c r="BR30" s="152"/>
      <c r="BS30" s="152"/>
      <c r="BT30" s="152"/>
      <c r="BU30" s="152"/>
      <c r="BV30" s="152"/>
      <c r="BW30" s="152"/>
      <c r="BX30" s="152"/>
      <c r="BY30" s="152"/>
      <c r="BZ30" s="152"/>
      <c r="CA30" s="152"/>
      <c r="CB30" s="152"/>
      <c r="CC30" s="152"/>
      <c r="CD30" s="152"/>
      <c r="CE30" s="152"/>
      <c r="CF30" s="152"/>
      <c r="CG30" s="152"/>
      <c r="CH30" s="152"/>
      <c r="CI30" s="152"/>
      <c r="CJ30" s="152"/>
      <c r="CK30" s="152"/>
      <c r="CL30" s="152"/>
      <c r="CM30" s="152"/>
      <c r="CN30" s="152"/>
      <c r="CO30" s="152"/>
      <c r="CP30" s="152"/>
      <c r="CQ30" s="152"/>
      <c r="CR30" s="152"/>
      <c r="CS30" s="152"/>
      <c r="CT30" s="152"/>
      <c r="CU30" s="152"/>
      <c r="CV30" s="152"/>
      <c r="CW30" s="152"/>
      <c r="CX30" s="152"/>
      <c r="CY30" s="152"/>
      <c r="CZ30" s="152"/>
      <c r="DA30" s="152"/>
      <c r="DB30" s="152"/>
      <c r="DC30" s="152"/>
      <c r="DD30" s="152"/>
      <c r="DE30" s="152"/>
      <c r="DF30" s="152"/>
      <c r="DG30" s="152"/>
      <c r="DH30" s="152"/>
      <c r="DI30" s="152"/>
      <c r="DJ30" s="152"/>
      <c r="DK30" s="152"/>
      <c r="DL30" s="152"/>
      <c r="DM30" s="152"/>
      <c r="DN30" s="152"/>
      <c r="DO30" s="152"/>
      <c r="DP30" s="152"/>
      <c r="DQ30" s="152"/>
      <c r="DR30" s="152"/>
      <c r="DS30" s="152"/>
      <c r="DT30" s="152"/>
      <c r="DU30" s="152"/>
      <c r="DV30" s="152"/>
      <c r="DW30" s="152"/>
      <c r="DX30" s="152"/>
      <c r="DY30" s="152"/>
      <c r="DZ30" s="152"/>
      <c r="EA30" s="152"/>
      <c r="EB30" s="152"/>
      <c r="EC30" s="152"/>
      <c r="ED30" s="152"/>
      <c r="EE30" s="152"/>
      <c r="EF30" s="152"/>
      <c r="EG30" s="152"/>
      <c r="EH30" s="152"/>
      <c r="EI30" s="152"/>
      <c r="EJ30" s="152"/>
      <c r="EK30" s="152"/>
      <c r="EL30" s="152"/>
      <c r="EM30" s="152"/>
      <c r="EN30" s="152"/>
      <c r="EO30" s="152"/>
      <c r="EP30" s="152"/>
      <c r="EQ30" s="152"/>
      <c r="ER30" s="152"/>
      <c r="ES30" s="152"/>
      <c r="ET30" s="152"/>
      <c r="EU30" s="189"/>
      <c r="EV30" s="190"/>
      <c r="EW30" s="190" t="s">
        <v>447</v>
      </c>
      <c r="EX30" s="190" t="s">
        <v>285</v>
      </c>
      <c r="EY30" s="190" t="s">
        <v>285</v>
      </c>
      <c r="EZ30" s="152"/>
      <c r="FA30" s="152"/>
      <c r="FB30" s="152"/>
      <c r="FC30" s="152"/>
      <c r="FD30" s="152"/>
      <c r="FE30" s="190"/>
      <c r="FF30" s="152"/>
      <c r="FG30" s="152"/>
      <c r="FH30" s="152"/>
      <c r="FI30" s="152"/>
      <c r="FJ30" s="152"/>
      <c r="FK30" s="152"/>
      <c r="FL30" s="152"/>
      <c r="FM30" s="152"/>
      <c r="FN30" s="152"/>
      <c r="FO30" s="152"/>
      <c r="FP30" s="152"/>
      <c r="FQ30" s="152"/>
      <c r="FR30" s="152"/>
      <c r="FS30" s="152"/>
      <c r="FT30" s="152"/>
      <c r="FU30" s="152"/>
      <c r="FV30" s="152"/>
      <c r="FW30" s="152"/>
      <c r="FX30" s="152"/>
      <c r="FY30" s="152"/>
      <c r="FZ30" s="152"/>
      <c r="GA30" s="152"/>
      <c r="GB30" s="152"/>
      <c r="GC30" s="152"/>
      <c r="GD30" s="152"/>
      <c r="GE30" s="152"/>
      <c r="GF30" s="152"/>
      <c r="GG30" s="152"/>
      <c r="GH30" s="152"/>
      <c r="GI30" s="152"/>
      <c r="GJ30" s="152"/>
      <c r="GK30" s="152"/>
      <c r="GL30" s="152"/>
      <c r="GM30" s="152"/>
      <c r="GN30" s="152"/>
      <c r="GO30" s="152"/>
      <c r="GP30" s="152"/>
      <c r="GQ30" s="152"/>
      <c r="GR30" s="152"/>
      <c r="GS30" s="152"/>
      <c r="GT30" s="152"/>
      <c r="GU30" s="152"/>
      <c r="GV30" s="152"/>
      <c r="GW30" s="152"/>
      <c r="GX30" s="152"/>
      <c r="GY30" s="152"/>
      <c r="GZ30" s="152"/>
      <c r="HA30" s="152"/>
      <c r="HB30" s="152"/>
      <c r="HC30" s="152"/>
      <c r="HD30" s="152"/>
      <c r="HE30" s="152"/>
      <c r="HF30" s="152"/>
      <c r="HG30" s="152"/>
      <c r="HH30" s="152"/>
      <c r="HI30" s="152"/>
      <c r="HJ30" s="152"/>
      <c r="HK30" s="152"/>
      <c r="HL30" s="152"/>
      <c r="HM30" s="152"/>
      <c r="HN30" s="152"/>
      <c r="HO30" s="152"/>
      <c r="HP30" s="152"/>
      <c r="HQ30" s="152"/>
      <c r="HR30" s="152"/>
      <c r="HS30" s="152"/>
      <c r="HT30" s="152"/>
      <c r="HU30" s="152"/>
      <c r="HV30" s="152"/>
    </row>
    <row r="31" spans="1:230" s="287" customFormat="1" ht="34.5" customHeight="1" x14ac:dyDescent="0.25">
      <c r="A31" s="290" t="s">
        <v>449</v>
      </c>
      <c r="B31" s="291" t="s">
        <v>450</v>
      </c>
      <c r="C31" s="281" t="s">
        <v>451</v>
      </c>
      <c r="D31" s="282" t="s">
        <v>388</v>
      </c>
      <c r="E31" s="283">
        <v>0.3</v>
      </c>
      <c r="F31" s="292">
        <v>1</v>
      </c>
      <c r="G31" s="298">
        <v>0.3</v>
      </c>
      <c r="H31" s="284"/>
      <c r="I31" s="283"/>
      <c r="J31" s="284"/>
      <c r="K31" s="283"/>
      <c r="L31" s="294"/>
      <c r="M31" s="307">
        <v>30774.57</v>
      </c>
      <c r="T31" s="152"/>
      <c r="U31" s="152"/>
      <c r="V31" s="152"/>
      <c r="W31" s="152"/>
      <c r="X31" s="152"/>
      <c r="Y31" s="152"/>
      <c r="Z31" s="152"/>
      <c r="AA31" s="152"/>
      <c r="AB31" s="152"/>
      <c r="AC31" s="152"/>
      <c r="AD31" s="152"/>
      <c r="AE31" s="152"/>
      <c r="AF31" s="152"/>
      <c r="AG31" s="152"/>
      <c r="AH31" s="152"/>
      <c r="AI31" s="152"/>
      <c r="AJ31" s="152"/>
      <c r="AK31" s="152"/>
      <c r="AL31" s="152"/>
      <c r="AM31" s="152"/>
      <c r="AN31" s="152"/>
      <c r="AO31" s="152"/>
      <c r="AP31" s="152"/>
      <c r="AQ31" s="152"/>
      <c r="AR31" s="152"/>
      <c r="AS31" s="152"/>
      <c r="AT31" s="152"/>
      <c r="AU31" s="152"/>
      <c r="AV31" s="152"/>
      <c r="AW31" s="152"/>
      <c r="AX31" s="152"/>
      <c r="AY31" s="152"/>
      <c r="AZ31" s="152"/>
      <c r="BA31" s="152"/>
      <c r="BB31" s="152"/>
      <c r="BC31" s="152"/>
      <c r="BD31" s="152"/>
      <c r="BE31" s="152"/>
      <c r="BF31" s="152"/>
      <c r="BG31" s="152"/>
      <c r="BH31" s="152"/>
      <c r="BI31" s="152"/>
      <c r="BJ31" s="152"/>
      <c r="BK31" s="152"/>
      <c r="BL31" s="152"/>
      <c r="BM31" s="152"/>
      <c r="BN31" s="152"/>
      <c r="BO31" s="152"/>
      <c r="BP31" s="152"/>
      <c r="BQ31" s="152"/>
      <c r="BR31" s="152"/>
      <c r="BS31" s="152"/>
      <c r="BT31" s="152"/>
      <c r="BU31" s="152"/>
      <c r="BV31" s="152"/>
      <c r="BW31" s="152"/>
      <c r="BX31" s="152"/>
      <c r="BY31" s="152"/>
      <c r="BZ31" s="152"/>
      <c r="CA31" s="152"/>
      <c r="CB31" s="152"/>
      <c r="CC31" s="152"/>
      <c r="CD31" s="152"/>
      <c r="CE31" s="152"/>
      <c r="CF31" s="152"/>
      <c r="CG31" s="152"/>
      <c r="CH31" s="152"/>
      <c r="CI31" s="152"/>
      <c r="CJ31" s="152"/>
      <c r="CK31" s="152"/>
      <c r="CL31" s="152"/>
      <c r="CM31" s="152"/>
      <c r="CN31" s="152"/>
      <c r="CO31" s="152"/>
      <c r="CP31" s="152"/>
      <c r="CQ31" s="152"/>
      <c r="CR31" s="152"/>
      <c r="CS31" s="152"/>
      <c r="CT31" s="152"/>
      <c r="CU31" s="152"/>
      <c r="CV31" s="152"/>
      <c r="CW31" s="152"/>
      <c r="CX31" s="152"/>
      <c r="CY31" s="152"/>
      <c r="CZ31" s="152"/>
      <c r="DA31" s="152"/>
      <c r="DB31" s="152"/>
      <c r="DC31" s="152"/>
      <c r="DD31" s="152"/>
      <c r="DE31" s="152"/>
      <c r="DF31" s="152"/>
      <c r="DG31" s="152"/>
      <c r="DH31" s="152"/>
      <c r="DI31" s="152"/>
      <c r="DJ31" s="152"/>
      <c r="DK31" s="152"/>
      <c r="DL31" s="152"/>
      <c r="DM31" s="152"/>
      <c r="DN31" s="152"/>
      <c r="DO31" s="152"/>
      <c r="DP31" s="152"/>
      <c r="DQ31" s="152"/>
      <c r="DR31" s="152"/>
      <c r="DS31" s="152"/>
      <c r="DT31" s="152"/>
      <c r="DU31" s="152"/>
      <c r="DV31" s="152"/>
      <c r="DW31" s="152"/>
      <c r="DX31" s="152"/>
      <c r="DY31" s="152"/>
      <c r="DZ31" s="152"/>
      <c r="EA31" s="152"/>
      <c r="EB31" s="152"/>
      <c r="EC31" s="152"/>
      <c r="ED31" s="152"/>
      <c r="EE31" s="152"/>
      <c r="EF31" s="152"/>
      <c r="EG31" s="152"/>
      <c r="EH31" s="152"/>
      <c r="EI31" s="152"/>
      <c r="EJ31" s="152"/>
      <c r="EK31" s="152"/>
      <c r="EL31" s="152"/>
      <c r="EM31" s="152"/>
      <c r="EN31" s="152"/>
      <c r="EO31" s="152"/>
      <c r="EP31" s="152"/>
      <c r="EQ31" s="152"/>
      <c r="ER31" s="152"/>
      <c r="ES31" s="152"/>
      <c r="ET31" s="152"/>
      <c r="EU31" s="189"/>
      <c r="EV31" s="190"/>
      <c r="EW31" s="190" t="s">
        <v>451</v>
      </c>
      <c r="EX31" s="190" t="s">
        <v>285</v>
      </c>
      <c r="EY31" s="190" t="s">
        <v>285</v>
      </c>
      <c r="EZ31" s="152"/>
      <c r="FA31" s="152"/>
      <c r="FB31" s="152"/>
      <c r="FC31" s="152"/>
      <c r="FD31" s="152"/>
      <c r="FE31" s="190"/>
      <c r="FF31" s="152"/>
      <c r="FG31" s="152"/>
      <c r="FH31" s="152"/>
      <c r="FI31" s="152"/>
      <c r="FJ31" s="152"/>
      <c r="FK31" s="152"/>
      <c r="FL31" s="152"/>
      <c r="FM31" s="152"/>
      <c r="FN31" s="152"/>
      <c r="FO31" s="152"/>
      <c r="FP31" s="152"/>
      <c r="FQ31" s="152"/>
      <c r="FR31" s="152"/>
      <c r="FS31" s="152"/>
      <c r="FT31" s="152"/>
      <c r="FU31" s="152"/>
      <c r="FV31" s="152"/>
      <c r="FW31" s="152"/>
      <c r="FX31" s="152"/>
      <c r="FY31" s="152"/>
      <c r="FZ31" s="152"/>
      <c r="GA31" s="152"/>
      <c r="GB31" s="152"/>
      <c r="GC31" s="152"/>
      <c r="GD31" s="152"/>
      <c r="GE31" s="152"/>
      <c r="GF31" s="152"/>
      <c r="GG31" s="152"/>
      <c r="GH31" s="152"/>
      <c r="GI31" s="152"/>
      <c r="GJ31" s="152"/>
      <c r="GK31" s="152"/>
      <c r="GL31" s="152"/>
      <c r="GM31" s="152"/>
      <c r="GN31" s="152"/>
      <c r="GO31" s="152"/>
      <c r="GP31" s="152"/>
      <c r="GQ31" s="152"/>
      <c r="GR31" s="152"/>
      <c r="GS31" s="152"/>
      <c r="GT31" s="152"/>
      <c r="GU31" s="152"/>
      <c r="GV31" s="152"/>
      <c r="GW31" s="152"/>
      <c r="GX31" s="152"/>
      <c r="GY31" s="152"/>
      <c r="GZ31" s="152"/>
      <c r="HA31" s="152"/>
      <c r="HB31" s="152"/>
      <c r="HC31" s="152"/>
      <c r="HD31" s="152"/>
      <c r="HE31" s="152"/>
      <c r="HF31" s="152"/>
      <c r="HG31" s="152"/>
      <c r="HH31" s="152"/>
      <c r="HI31" s="152"/>
      <c r="HJ31" s="152"/>
      <c r="HK31" s="152"/>
      <c r="HL31" s="152"/>
      <c r="HM31" s="152"/>
      <c r="HN31" s="152"/>
      <c r="HO31" s="152"/>
      <c r="HP31" s="152"/>
      <c r="HQ31" s="152"/>
      <c r="HR31" s="152"/>
      <c r="HS31" s="152"/>
      <c r="HT31" s="152"/>
      <c r="HU31" s="152"/>
      <c r="HV31" s="152"/>
    </row>
    <row r="32" spans="1:230" s="287" customFormat="1" ht="45" x14ac:dyDescent="0.25">
      <c r="A32" s="290" t="s">
        <v>453</v>
      </c>
      <c r="B32" s="291" t="s">
        <v>454</v>
      </c>
      <c r="C32" s="281" t="s">
        <v>455</v>
      </c>
      <c r="D32" s="282" t="s">
        <v>37</v>
      </c>
      <c r="E32" s="283">
        <v>30.6</v>
      </c>
      <c r="F32" s="292">
        <v>1</v>
      </c>
      <c r="G32" s="298">
        <v>30.6</v>
      </c>
      <c r="H32" s="285">
        <v>169.63</v>
      </c>
      <c r="I32" s="295">
        <v>1.04236</v>
      </c>
      <c r="J32" s="288">
        <v>5410.56</v>
      </c>
      <c r="K32" s="296">
        <v>9.1199999999999992</v>
      </c>
      <c r="L32" s="286">
        <v>49344.31</v>
      </c>
      <c r="M32" s="307">
        <v>49344.31</v>
      </c>
      <c r="T32" s="152"/>
      <c r="U32" s="152"/>
      <c r="V32" s="152"/>
      <c r="W32" s="152"/>
      <c r="X32" s="152"/>
      <c r="Y32" s="152"/>
      <c r="Z32" s="152"/>
      <c r="AA32" s="152"/>
      <c r="AB32" s="152"/>
      <c r="AC32" s="152"/>
      <c r="AD32" s="152"/>
      <c r="AE32" s="152"/>
      <c r="AF32" s="152"/>
      <c r="AG32" s="152"/>
      <c r="AH32" s="152"/>
      <c r="AI32" s="152"/>
      <c r="AJ32" s="152"/>
      <c r="AK32" s="152"/>
      <c r="AL32" s="152"/>
      <c r="AM32" s="152"/>
      <c r="AN32" s="152"/>
      <c r="AO32" s="152"/>
      <c r="AP32" s="152"/>
      <c r="AQ32" s="152"/>
      <c r="AR32" s="152"/>
      <c r="AS32" s="152"/>
      <c r="AT32" s="152"/>
      <c r="AU32" s="152"/>
      <c r="AV32" s="152"/>
      <c r="AW32" s="152"/>
      <c r="AX32" s="152"/>
      <c r="AY32" s="152"/>
      <c r="AZ32" s="152"/>
      <c r="BA32" s="152"/>
      <c r="BB32" s="152"/>
      <c r="BC32" s="152"/>
      <c r="BD32" s="152"/>
      <c r="BE32" s="152"/>
      <c r="BF32" s="152"/>
      <c r="BG32" s="152"/>
      <c r="BH32" s="152"/>
      <c r="BI32" s="152"/>
      <c r="BJ32" s="152"/>
      <c r="BK32" s="152"/>
      <c r="BL32" s="152"/>
      <c r="BM32" s="152"/>
      <c r="BN32" s="152"/>
      <c r="BO32" s="152"/>
      <c r="BP32" s="152"/>
      <c r="BQ32" s="152"/>
      <c r="BR32" s="152"/>
      <c r="BS32" s="152"/>
      <c r="BT32" s="152"/>
      <c r="BU32" s="152"/>
      <c r="BV32" s="152"/>
      <c r="BW32" s="152"/>
      <c r="BX32" s="152"/>
      <c r="BY32" s="152"/>
      <c r="BZ32" s="152"/>
      <c r="CA32" s="152"/>
      <c r="CB32" s="152"/>
      <c r="CC32" s="152"/>
      <c r="CD32" s="152"/>
      <c r="CE32" s="152"/>
      <c r="CF32" s="152"/>
      <c r="CG32" s="152"/>
      <c r="CH32" s="152"/>
      <c r="CI32" s="152"/>
      <c r="CJ32" s="152"/>
      <c r="CK32" s="152"/>
      <c r="CL32" s="152"/>
      <c r="CM32" s="152"/>
      <c r="CN32" s="152"/>
      <c r="CO32" s="152"/>
      <c r="CP32" s="152"/>
      <c r="CQ32" s="152"/>
      <c r="CR32" s="152"/>
      <c r="CS32" s="152"/>
      <c r="CT32" s="152"/>
      <c r="CU32" s="152"/>
      <c r="CV32" s="152"/>
      <c r="CW32" s="152"/>
      <c r="CX32" s="152"/>
      <c r="CY32" s="152"/>
      <c r="CZ32" s="152"/>
      <c r="DA32" s="152"/>
      <c r="DB32" s="152"/>
      <c r="DC32" s="152"/>
      <c r="DD32" s="152"/>
      <c r="DE32" s="152"/>
      <c r="DF32" s="152"/>
      <c r="DG32" s="152"/>
      <c r="DH32" s="152"/>
      <c r="DI32" s="152"/>
      <c r="DJ32" s="152"/>
      <c r="DK32" s="152"/>
      <c r="DL32" s="152"/>
      <c r="DM32" s="152"/>
      <c r="DN32" s="152"/>
      <c r="DO32" s="152"/>
      <c r="DP32" s="152"/>
      <c r="DQ32" s="152"/>
      <c r="DR32" s="152"/>
      <c r="DS32" s="152"/>
      <c r="DT32" s="152"/>
      <c r="DU32" s="152"/>
      <c r="DV32" s="152"/>
      <c r="DW32" s="152"/>
      <c r="DX32" s="152"/>
      <c r="DY32" s="152"/>
      <c r="DZ32" s="152"/>
      <c r="EA32" s="152"/>
      <c r="EB32" s="152"/>
      <c r="EC32" s="152"/>
      <c r="ED32" s="152"/>
      <c r="EE32" s="152"/>
      <c r="EF32" s="152"/>
      <c r="EG32" s="152"/>
      <c r="EH32" s="152"/>
      <c r="EI32" s="152"/>
      <c r="EJ32" s="152"/>
      <c r="EK32" s="152"/>
      <c r="EL32" s="152"/>
      <c r="EM32" s="152"/>
      <c r="EN32" s="152"/>
      <c r="EO32" s="152"/>
      <c r="EP32" s="152"/>
      <c r="EQ32" s="152"/>
      <c r="ER32" s="152"/>
      <c r="ES32" s="152"/>
      <c r="ET32" s="152"/>
      <c r="EU32" s="189"/>
      <c r="EV32" s="190"/>
      <c r="EW32" s="190" t="s">
        <v>455</v>
      </c>
      <c r="EX32" s="190" t="s">
        <v>285</v>
      </c>
      <c r="EY32" s="190" t="s">
        <v>285</v>
      </c>
      <c r="EZ32" s="152"/>
      <c r="FA32" s="152"/>
      <c r="FB32" s="152"/>
      <c r="FC32" s="152"/>
      <c r="FD32" s="152"/>
      <c r="FE32" s="190"/>
      <c r="FF32" s="152"/>
      <c r="FG32" s="152"/>
      <c r="FH32" s="152"/>
      <c r="FI32" s="152"/>
      <c r="FJ32" s="152"/>
      <c r="FK32" s="152"/>
      <c r="FL32" s="152"/>
      <c r="FM32" s="152"/>
      <c r="FN32" s="152"/>
      <c r="FO32" s="152"/>
      <c r="FP32" s="152"/>
      <c r="FQ32" s="152"/>
      <c r="FR32" s="152"/>
      <c r="FS32" s="152"/>
      <c r="FT32" s="152"/>
      <c r="FU32" s="152"/>
      <c r="FV32" s="152"/>
      <c r="FW32" s="152"/>
      <c r="FX32" s="152"/>
      <c r="FY32" s="152"/>
      <c r="FZ32" s="152"/>
      <c r="GA32" s="152"/>
      <c r="GB32" s="152"/>
      <c r="GC32" s="152"/>
      <c r="GD32" s="152"/>
      <c r="GE32" s="152"/>
      <c r="GF32" s="152"/>
      <c r="GG32" s="152"/>
      <c r="GH32" s="152"/>
      <c r="GI32" s="152"/>
      <c r="GJ32" s="152"/>
      <c r="GK32" s="152"/>
      <c r="GL32" s="152"/>
      <c r="GM32" s="152"/>
      <c r="GN32" s="152"/>
      <c r="GO32" s="152"/>
      <c r="GP32" s="152"/>
      <c r="GQ32" s="152"/>
      <c r="GR32" s="152"/>
      <c r="GS32" s="152"/>
      <c r="GT32" s="152"/>
      <c r="GU32" s="152"/>
      <c r="GV32" s="152"/>
      <c r="GW32" s="152"/>
      <c r="GX32" s="152"/>
      <c r="GY32" s="152"/>
      <c r="GZ32" s="152"/>
      <c r="HA32" s="152"/>
      <c r="HB32" s="152"/>
      <c r="HC32" s="152"/>
      <c r="HD32" s="152"/>
      <c r="HE32" s="152"/>
      <c r="HF32" s="152"/>
      <c r="HG32" s="152"/>
      <c r="HH32" s="152"/>
      <c r="HI32" s="152"/>
      <c r="HJ32" s="152"/>
      <c r="HK32" s="152"/>
      <c r="HL32" s="152"/>
      <c r="HM32" s="152"/>
      <c r="HN32" s="152"/>
      <c r="HO32" s="152"/>
      <c r="HP32" s="152"/>
      <c r="HQ32" s="152"/>
      <c r="HR32" s="152"/>
      <c r="HS32" s="152"/>
      <c r="HT32" s="152"/>
      <c r="HU32" s="152"/>
      <c r="HV32" s="152"/>
    </row>
    <row r="33" spans="1:230" s="287" customFormat="1" ht="23.25" customHeight="1" x14ac:dyDescent="0.25">
      <c r="A33" s="290" t="s">
        <v>458</v>
      </c>
      <c r="B33" s="291" t="s">
        <v>459</v>
      </c>
      <c r="C33" s="281" t="s">
        <v>460</v>
      </c>
      <c r="D33" s="282" t="s">
        <v>370</v>
      </c>
      <c r="E33" s="283">
        <v>4.2000000000000003E-2</v>
      </c>
      <c r="F33" s="292">
        <v>1</v>
      </c>
      <c r="G33" s="297">
        <v>4.2000000000000003E-2</v>
      </c>
      <c r="H33" s="284"/>
      <c r="I33" s="283"/>
      <c r="J33" s="284"/>
      <c r="K33" s="283"/>
      <c r="L33" s="294"/>
      <c r="M33" s="307">
        <v>8768.14</v>
      </c>
      <c r="T33" s="152"/>
      <c r="U33" s="152"/>
      <c r="V33" s="152"/>
      <c r="W33" s="152"/>
      <c r="X33" s="152"/>
      <c r="Y33" s="152"/>
      <c r="Z33" s="152"/>
      <c r="AA33" s="152"/>
      <c r="AB33" s="152"/>
      <c r="AC33" s="152"/>
      <c r="AD33" s="152"/>
      <c r="AE33" s="152"/>
      <c r="AF33" s="152"/>
      <c r="AG33" s="152"/>
      <c r="AH33" s="152"/>
      <c r="AI33" s="152"/>
      <c r="AJ33" s="152"/>
      <c r="AK33" s="152"/>
      <c r="AL33" s="152"/>
      <c r="AM33" s="152"/>
      <c r="AN33" s="152"/>
      <c r="AO33" s="152"/>
      <c r="AP33" s="152"/>
      <c r="AQ33" s="152"/>
      <c r="AR33" s="152"/>
      <c r="AS33" s="152"/>
      <c r="AT33" s="152"/>
      <c r="AU33" s="152"/>
      <c r="AV33" s="152"/>
      <c r="AW33" s="152"/>
      <c r="AX33" s="152"/>
      <c r="AY33" s="152"/>
      <c r="AZ33" s="152"/>
      <c r="BA33" s="152"/>
      <c r="BB33" s="152"/>
      <c r="BC33" s="152"/>
      <c r="BD33" s="152"/>
      <c r="BE33" s="152"/>
      <c r="BF33" s="152"/>
      <c r="BG33" s="152"/>
      <c r="BH33" s="152"/>
      <c r="BI33" s="152"/>
      <c r="BJ33" s="152"/>
      <c r="BK33" s="152"/>
      <c r="BL33" s="152"/>
      <c r="BM33" s="152"/>
      <c r="BN33" s="152"/>
      <c r="BO33" s="152"/>
      <c r="BP33" s="152"/>
      <c r="BQ33" s="152"/>
      <c r="BR33" s="152"/>
      <c r="BS33" s="152"/>
      <c r="BT33" s="152"/>
      <c r="BU33" s="152"/>
      <c r="BV33" s="152"/>
      <c r="BW33" s="152"/>
      <c r="BX33" s="152"/>
      <c r="BY33" s="152"/>
      <c r="BZ33" s="152"/>
      <c r="CA33" s="152"/>
      <c r="CB33" s="152"/>
      <c r="CC33" s="152"/>
      <c r="CD33" s="152"/>
      <c r="CE33" s="152"/>
      <c r="CF33" s="152"/>
      <c r="CG33" s="152"/>
      <c r="CH33" s="152"/>
      <c r="CI33" s="152"/>
      <c r="CJ33" s="152"/>
      <c r="CK33" s="152"/>
      <c r="CL33" s="152"/>
      <c r="CM33" s="152"/>
      <c r="CN33" s="152"/>
      <c r="CO33" s="152"/>
      <c r="CP33" s="152"/>
      <c r="CQ33" s="152"/>
      <c r="CR33" s="152"/>
      <c r="CS33" s="152"/>
      <c r="CT33" s="152"/>
      <c r="CU33" s="152"/>
      <c r="CV33" s="152"/>
      <c r="CW33" s="152"/>
      <c r="CX33" s="152"/>
      <c r="CY33" s="152"/>
      <c r="CZ33" s="152"/>
      <c r="DA33" s="152"/>
      <c r="DB33" s="152"/>
      <c r="DC33" s="152"/>
      <c r="DD33" s="152"/>
      <c r="DE33" s="152"/>
      <c r="DF33" s="152"/>
      <c r="DG33" s="152"/>
      <c r="DH33" s="152"/>
      <c r="DI33" s="152"/>
      <c r="DJ33" s="152"/>
      <c r="DK33" s="152"/>
      <c r="DL33" s="152"/>
      <c r="DM33" s="152"/>
      <c r="DN33" s="152"/>
      <c r="DO33" s="152"/>
      <c r="DP33" s="152"/>
      <c r="DQ33" s="152"/>
      <c r="DR33" s="152"/>
      <c r="DS33" s="152"/>
      <c r="DT33" s="152"/>
      <c r="DU33" s="152"/>
      <c r="DV33" s="152"/>
      <c r="DW33" s="152"/>
      <c r="DX33" s="152"/>
      <c r="DY33" s="152"/>
      <c r="DZ33" s="152"/>
      <c r="EA33" s="152"/>
      <c r="EB33" s="152"/>
      <c r="EC33" s="152"/>
      <c r="ED33" s="152"/>
      <c r="EE33" s="152"/>
      <c r="EF33" s="152"/>
      <c r="EG33" s="152"/>
      <c r="EH33" s="152"/>
      <c r="EI33" s="152"/>
      <c r="EJ33" s="152"/>
      <c r="EK33" s="152"/>
      <c r="EL33" s="152"/>
      <c r="EM33" s="152"/>
      <c r="EN33" s="152"/>
      <c r="EO33" s="152"/>
      <c r="EP33" s="152"/>
      <c r="EQ33" s="152"/>
      <c r="ER33" s="152"/>
      <c r="ES33" s="152"/>
      <c r="ET33" s="152"/>
      <c r="EU33" s="189"/>
      <c r="EV33" s="190"/>
      <c r="EW33" s="190" t="s">
        <v>460</v>
      </c>
      <c r="EX33" s="190" t="s">
        <v>285</v>
      </c>
      <c r="EY33" s="190" t="s">
        <v>285</v>
      </c>
      <c r="EZ33" s="152"/>
      <c r="FA33" s="152"/>
      <c r="FB33" s="152"/>
      <c r="FC33" s="152"/>
      <c r="FD33" s="152"/>
      <c r="FE33" s="190"/>
      <c r="FF33" s="152"/>
      <c r="FG33" s="152"/>
      <c r="FH33" s="152"/>
      <c r="FI33" s="152"/>
      <c r="FJ33" s="152"/>
      <c r="FK33" s="152"/>
      <c r="FL33" s="152"/>
      <c r="FM33" s="152"/>
      <c r="FN33" s="152"/>
      <c r="FO33" s="152"/>
      <c r="FP33" s="152"/>
      <c r="FQ33" s="152"/>
      <c r="FR33" s="152"/>
      <c r="FS33" s="152"/>
      <c r="FT33" s="152"/>
      <c r="FU33" s="152"/>
      <c r="FV33" s="152"/>
      <c r="FW33" s="152"/>
      <c r="FX33" s="152"/>
      <c r="FY33" s="152"/>
      <c r="FZ33" s="152"/>
      <c r="GA33" s="152"/>
      <c r="GB33" s="152"/>
      <c r="GC33" s="152"/>
      <c r="GD33" s="152"/>
      <c r="GE33" s="152"/>
      <c r="GF33" s="152"/>
      <c r="GG33" s="152"/>
      <c r="GH33" s="152"/>
      <c r="GI33" s="152"/>
      <c r="GJ33" s="152"/>
      <c r="GK33" s="152"/>
      <c r="GL33" s="152"/>
      <c r="GM33" s="152"/>
      <c r="GN33" s="152"/>
      <c r="GO33" s="152"/>
      <c r="GP33" s="152"/>
      <c r="GQ33" s="152"/>
      <c r="GR33" s="152"/>
      <c r="GS33" s="152"/>
      <c r="GT33" s="152"/>
      <c r="GU33" s="152"/>
      <c r="GV33" s="152"/>
      <c r="GW33" s="152"/>
      <c r="GX33" s="152"/>
      <c r="GY33" s="152"/>
      <c r="GZ33" s="152"/>
      <c r="HA33" s="152"/>
      <c r="HB33" s="152"/>
      <c r="HC33" s="152"/>
      <c r="HD33" s="152"/>
      <c r="HE33" s="152"/>
      <c r="HF33" s="152"/>
      <c r="HG33" s="152"/>
      <c r="HH33" s="152"/>
      <c r="HI33" s="152"/>
      <c r="HJ33" s="152"/>
      <c r="HK33" s="152"/>
      <c r="HL33" s="152"/>
      <c r="HM33" s="152"/>
      <c r="HN33" s="152"/>
      <c r="HO33" s="152"/>
      <c r="HP33" s="152"/>
      <c r="HQ33" s="152"/>
      <c r="HR33" s="152"/>
      <c r="HS33" s="152"/>
      <c r="HT33" s="152"/>
      <c r="HU33" s="152"/>
      <c r="HV33" s="152"/>
    </row>
    <row r="34" spans="1:230" s="287" customFormat="1" ht="33.75" customHeight="1" x14ac:dyDescent="0.25">
      <c r="A34" s="290" t="s">
        <v>466</v>
      </c>
      <c r="B34" s="291" t="s">
        <v>467</v>
      </c>
      <c r="C34" s="281" t="s">
        <v>54</v>
      </c>
      <c r="D34" s="282" t="s">
        <v>55</v>
      </c>
      <c r="E34" s="283">
        <v>6.3</v>
      </c>
      <c r="F34" s="292">
        <v>1</v>
      </c>
      <c r="G34" s="298">
        <v>6.3</v>
      </c>
      <c r="H34" s="285">
        <v>174.98</v>
      </c>
      <c r="I34" s="295">
        <v>1.04236</v>
      </c>
      <c r="J34" s="288">
        <v>1149.07</v>
      </c>
      <c r="K34" s="296">
        <v>9.1199999999999992</v>
      </c>
      <c r="L34" s="286">
        <v>10479.52</v>
      </c>
      <c r="M34" s="307">
        <v>10479.52</v>
      </c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2"/>
      <c r="AN34" s="152"/>
      <c r="AO34" s="152"/>
      <c r="AP34" s="152"/>
      <c r="AQ34" s="152"/>
      <c r="AR34" s="152"/>
      <c r="AS34" s="152"/>
      <c r="AT34" s="152"/>
      <c r="AU34" s="152"/>
      <c r="AV34" s="152"/>
      <c r="AW34" s="152"/>
      <c r="AX34" s="152"/>
      <c r="AY34" s="152"/>
      <c r="AZ34" s="152"/>
      <c r="BA34" s="152"/>
      <c r="BB34" s="152"/>
      <c r="BC34" s="152"/>
      <c r="BD34" s="152"/>
      <c r="BE34" s="152"/>
      <c r="BF34" s="152"/>
      <c r="BG34" s="152"/>
      <c r="BH34" s="152"/>
      <c r="BI34" s="152"/>
      <c r="BJ34" s="152"/>
      <c r="BK34" s="152"/>
      <c r="BL34" s="152"/>
      <c r="BM34" s="152"/>
      <c r="BN34" s="152"/>
      <c r="BO34" s="152"/>
      <c r="BP34" s="152"/>
      <c r="BQ34" s="152"/>
      <c r="BR34" s="152"/>
      <c r="BS34" s="152"/>
      <c r="BT34" s="152"/>
      <c r="BU34" s="152"/>
      <c r="BV34" s="152"/>
      <c r="BW34" s="152"/>
      <c r="BX34" s="152"/>
      <c r="BY34" s="152"/>
      <c r="BZ34" s="152"/>
      <c r="CA34" s="152"/>
      <c r="CB34" s="152"/>
      <c r="CC34" s="152"/>
      <c r="CD34" s="152"/>
      <c r="CE34" s="152"/>
      <c r="CF34" s="152"/>
      <c r="CG34" s="152"/>
      <c r="CH34" s="152"/>
      <c r="CI34" s="152"/>
      <c r="CJ34" s="152"/>
      <c r="CK34" s="152"/>
      <c r="CL34" s="152"/>
      <c r="CM34" s="152"/>
      <c r="CN34" s="152"/>
      <c r="CO34" s="152"/>
      <c r="CP34" s="152"/>
      <c r="CQ34" s="152"/>
      <c r="CR34" s="152"/>
      <c r="CS34" s="152"/>
      <c r="CT34" s="152"/>
      <c r="CU34" s="152"/>
      <c r="CV34" s="152"/>
      <c r="CW34" s="152"/>
      <c r="CX34" s="152"/>
      <c r="CY34" s="152"/>
      <c r="CZ34" s="152"/>
      <c r="DA34" s="152"/>
      <c r="DB34" s="152"/>
      <c r="DC34" s="152"/>
      <c r="DD34" s="152"/>
      <c r="DE34" s="152"/>
      <c r="DF34" s="152"/>
      <c r="DG34" s="152"/>
      <c r="DH34" s="152"/>
      <c r="DI34" s="152"/>
      <c r="DJ34" s="152"/>
      <c r="DK34" s="152"/>
      <c r="DL34" s="152"/>
      <c r="DM34" s="152"/>
      <c r="DN34" s="152"/>
      <c r="DO34" s="152"/>
      <c r="DP34" s="152"/>
      <c r="DQ34" s="152"/>
      <c r="DR34" s="152"/>
      <c r="DS34" s="152"/>
      <c r="DT34" s="152"/>
      <c r="DU34" s="152"/>
      <c r="DV34" s="152"/>
      <c r="DW34" s="152"/>
      <c r="DX34" s="152"/>
      <c r="DY34" s="152"/>
      <c r="DZ34" s="152"/>
      <c r="EA34" s="152"/>
      <c r="EB34" s="152"/>
      <c r="EC34" s="152"/>
      <c r="ED34" s="152"/>
      <c r="EE34" s="152"/>
      <c r="EF34" s="152"/>
      <c r="EG34" s="152"/>
      <c r="EH34" s="152"/>
      <c r="EI34" s="152"/>
      <c r="EJ34" s="152"/>
      <c r="EK34" s="152"/>
      <c r="EL34" s="152"/>
      <c r="EM34" s="152"/>
      <c r="EN34" s="152"/>
      <c r="EO34" s="152"/>
      <c r="EP34" s="152"/>
      <c r="EQ34" s="152"/>
      <c r="ER34" s="152"/>
      <c r="ES34" s="152"/>
      <c r="ET34" s="152"/>
      <c r="EU34" s="189"/>
      <c r="EV34" s="190"/>
      <c r="EW34" s="190" t="s">
        <v>54</v>
      </c>
      <c r="EX34" s="190" t="s">
        <v>285</v>
      </c>
      <c r="EY34" s="190" t="s">
        <v>285</v>
      </c>
      <c r="EZ34" s="152"/>
      <c r="FA34" s="152"/>
      <c r="FB34" s="152"/>
      <c r="FC34" s="152"/>
      <c r="FD34" s="152"/>
      <c r="FE34" s="190"/>
      <c r="FF34" s="152"/>
      <c r="FG34" s="152"/>
      <c r="FH34" s="152"/>
      <c r="FI34" s="152"/>
      <c r="FJ34" s="152"/>
      <c r="FK34" s="152"/>
      <c r="FL34" s="152"/>
      <c r="FM34" s="152"/>
      <c r="FN34" s="152"/>
      <c r="FO34" s="152"/>
      <c r="FP34" s="152"/>
      <c r="FQ34" s="152"/>
      <c r="FR34" s="152"/>
      <c r="FS34" s="152"/>
      <c r="FT34" s="152"/>
      <c r="FU34" s="152"/>
      <c r="FV34" s="152"/>
      <c r="FW34" s="152"/>
      <c r="FX34" s="152"/>
      <c r="FY34" s="152"/>
      <c r="FZ34" s="152"/>
      <c r="GA34" s="152"/>
      <c r="GB34" s="152"/>
      <c r="GC34" s="152"/>
      <c r="GD34" s="152"/>
      <c r="GE34" s="152"/>
      <c r="GF34" s="152"/>
      <c r="GG34" s="152"/>
      <c r="GH34" s="152"/>
      <c r="GI34" s="152"/>
      <c r="GJ34" s="152"/>
      <c r="GK34" s="152"/>
      <c r="GL34" s="152"/>
      <c r="GM34" s="152"/>
      <c r="GN34" s="152"/>
      <c r="GO34" s="152"/>
      <c r="GP34" s="152"/>
      <c r="GQ34" s="152"/>
      <c r="GR34" s="152"/>
      <c r="GS34" s="152"/>
      <c r="GT34" s="152"/>
      <c r="GU34" s="152"/>
      <c r="GV34" s="152"/>
      <c r="GW34" s="152"/>
      <c r="GX34" s="152"/>
      <c r="GY34" s="152"/>
      <c r="GZ34" s="152"/>
      <c r="HA34" s="152"/>
      <c r="HB34" s="152"/>
      <c r="HC34" s="152"/>
      <c r="HD34" s="152"/>
      <c r="HE34" s="152"/>
      <c r="HF34" s="152"/>
      <c r="HG34" s="152"/>
      <c r="HH34" s="152"/>
      <c r="HI34" s="152"/>
      <c r="HJ34" s="152"/>
      <c r="HK34" s="152"/>
      <c r="HL34" s="152"/>
      <c r="HM34" s="152"/>
      <c r="HN34" s="152"/>
      <c r="HO34" s="152"/>
      <c r="HP34" s="152"/>
      <c r="HQ34" s="152"/>
      <c r="HR34" s="152"/>
      <c r="HS34" s="152"/>
      <c r="HT34" s="152"/>
      <c r="HU34" s="152"/>
      <c r="HV34" s="152"/>
    </row>
    <row r="35" spans="1:230" s="287" customFormat="1" ht="34.5" customHeight="1" x14ac:dyDescent="0.25">
      <c r="A35" s="290" t="s">
        <v>469</v>
      </c>
      <c r="B35" s="291" t="s">
        <v>470</v>
      </c>
      <c r="C35" s="281" t="s">
        <v>471</v>
      </c>
      <c r="D35" s="282" t="s">
        <v>388</v>
      </c>
      <c r="E35" s="283">
        <v>3.04</v>
      </c>
      <c r="F35" s="292">
        <v>1</v>
      </c>
      <c r="G35" s="296">
        <v>3.04</v>
      </c>
      <c r="H35" s="284"/>
      <c r="I35" s="283"/>
      <c r="J35" s="284"/>
      <c r="K35" s="283"/>
      <c r="L35" s="294"/>
      <c r="M35" s="307">
        <v>597188.68000000005</v>
      </c>
      <c r="T35" s="152"/>
      <c r="U35" s="152"/>
      <c r="V35" s="152"/>
      <c r="W35" s="152"/>
      <c r="X35" s="152"/>
      <c r="Y35" s="152"/>
      <c r="Z35" s="152"/>
      <c r="AA35" s="152"/>
      <c r="AB35" s="152"/>
      <c r="AC35" s="152"/>
      <c r="AD35" s="152"/>
      <c r="AE35" s="152"/>
      <c r="AF35" s="152"/>
      <c r="AG35" s="152"/>
      <c r="AH35" s="152"/>
      <c r="AI35" s="152"/>
      <c r="AJ35" s="152"/>
      <c r="AK35" s="152"/>
      <c r="AL35" s="152"/>
      <c r="AM35" s="152"/>
      <c r="AN35" s="152"/>
      <c r="AO35" s="152"/>
      <c r="AP35" s="152"/>
      <c r="AQ35" s="152"/>
      <c r="AR35" s="152"/>
      <c r="AS35" s="152"/>
      <c r="AT35" s="152"/>
      <c r="AU35" s="152"/>
      <c r="AV35" s="152"/>
      <c r="AW35" s="152"/>
      <c r="AX35" s="152"/>
      <c r="AY35" s="152"/>
      <c r="AZ35" s="152"/>
      <c r="BA35" s="152"/>
      <c r="BB35" s="152"/>
      <c r="BC35" s="152"/>
      <c r="BD35" s="152"/>
      <c r="BE35" s="152"/>
      <c r="BF35" s="152"/>
      <c r="BG35" s="152"/>
      <c r="BH35" s="152"/>
      <c r="BI35" s="152"/>
      <c r="BJ35" s="152"/>
      <c r="BK35" s="152"/>
      <c r="BL35" s="152"/>
      <c r="BM35" s="152"/>
      <c r="BN35" s="152"/>
      <c r="BO35" s="152"/>
      <c r="BP35" s="152"/>
      <c r="BQ35" s="152"/>
      <c r="BR35" s="152"/>
      <c r="BS35" s="152"/>
      <c r="BT35" s="152"/>
      <c r="BU35" s="152"/>
      <c r="BV35" s="152"/>
      <c r="BW35" s="152"/>
      <c r="BX35" s="152"/>
      <c r="BY35" s="152"/>
      <c r="BZ35" s="152"/>
      <c r="CA35" s="152"/>
      <c r="CB35" s="152"/>
      <c r="CC35" s="152"/>
      <c r="CD35" s="152"/>
      <c r="CE35" s="152"/>
      <c r="CF35" s="152"/>
      <c r="CG35" s="152"/>
      <c r="CH35" s="152"/>
      <c r="CI35" s="152"/>
      <c r="CJ35" s="152"/>
      <c r="CK35" s="152"/>
      <c r="CL35" s="152"/>
      <c r="CM35" s="152"/>
      <c r="CN35" s="152"/>
      <c r="CO35" s="152"/>
      <c r="CP35" s="152"/>
      <c r="CQ35" s="152"/>
      <c r="CR35" s="152"/>
      <c r="CS35" s="152"/>
      <c r="CT35" s="152"/>
      <c r="CU35" s="152"/>
      <c r="CV35" s="152"/>
      <c r="CW35" s="152"/>
      <c r="CX35" s="152"/>
      <c r="CY35" s="152"/>
      <c r="CZ35" s="152"/>
      <c r="DA35" s="152"/>
      <c r="DB35" s="152"/>
      <c r="DC35" s="152"/>
      <c r="DD35" s="152"/>
      <c r="DE35" s="152"/>
      <c r="DF35" s="152"/>
      <c r="DG35" s="152"/>
      <c r="DH35" s="152"/>
      <c r="DI35" s="152"/>
      <c r="DJ35" s="152"/>
      <c r="DK35" s="152"/>
      <c r="DL35" s="152"/>
      <c r="DM35" s="152"/>
      <c r="DN35" s="152"/>
      <c r="DO35" s="152"/>
      <c r="DP35" s="152"/>
      <c r="DQ35" s="152"/>
      <c r="DR35" s="152"/>
      <c r="DS35" s="152"/>
      <c r="DT35" s="152"/>
      <c r="DU35" s="152"/>
      <c r="DV35" s="152"/>
      <c r="DW35" s="152"/>
      <c r="DX35" s="152"/>
      <c r="DY35" s="152"/>
      <c r="DZ35" s="152"/>
      <c r="EA35" s="152"/>
      <c r="EB35" s="152"/>
      <c r="EC35" s="152"/>
      <c r="ED35" s="152"/>
      <c r="EE35" s="152"/>
      <c r="EF35" s="152"/>
      <c r="EG35" s="152"/>
      <c r="EH35" s="152"/>
      <c r="EI35" s="152"/>
      <c r="EJ35" s="152"/>
      <c r="EK35" s="152"/>
      <c r="EL35" s="152"/>
      <c r="EM35" s="152"/>
      <c r="EN35" s="152"/>
      <c r="EO35" s="152"/>
      <c r="EP35" s="152"/>
      <c r="EQ35" s="152"/>
      <c r="ER35" s="152"/>
      <c r="ES35" s="152"/>
      <c r="ET35" s="152"/>
      <c r="EU35" s="189"/>
      <c r="EV35" s="190"/>
      <c r="EW35" s="190" t="s">
        <v>471</v>
      </c>
      <c r="EX35" s="190" t="s">
        <v>285</v>
      </c>
      <c r="EY35" s="190" t="s">
        <v>285</v>
      </c>
      <c r="EZ35" s="152"/>
      <c r="FA35" s="152"/>
      <c r="FB35" s="152"/>
      <c r="FC35" s="152"/>
      <c r="FD35" s="152"/>
      <c r="FE35" s="190"/>
      <c r="FF35" s="152"/>
      <c r="FG35" s="152"/>
      <c r="FH35" s="152"/>
      <c r="FI35" s="152"/>
      <c r="FJ35" s="152"/>
      <c r="FK35" s="152"/>
      <c r="FL35" s="152"/>
      <c r="FM35" s="152"/>
      <c r="FN35" s="152"/>
      <c r="FO35" s="152"/>
      <c r="FP35" s="152"/>
      <c r="FQ35" s="152"/>
      <c r="FR35" s="152"/>
      <c r="FS35" s="152"/>
      <c r="FT35" s="152"/>
      <c r="FU35" s="152"/>
      <c r="FV35" s="152"/>
      <c r="FW35" s="152"/>
      <c r="FX35" s="152"/>
      <c r="FY35" s="152"/>
      <c r="FZ35" s="152"/>
      <c r="GA35" s="152"/>
      <c r="GB35" s="152"/>
      <c r="GC35" s="152"/>
      <c r="GD35" s="152"/>
      <c r="GE35" s="152"/>
      <c r="GF35" s="152"/>
      <c r="GG35" s="152"/>
      <c r="GH35" s="152"/>
      <c r="GI35" s="152"/>
      <c r="GJ35" s="152"/>
      <c r="GK35" s="152"/>
      <c r="GL35" s="152"/>
      <c r="GM35" s="152"/>
      <c r="GN35" s="152"/>
      <c r="GO35" s="152"/>
      <c r="GP35" s="152"/>
      <c r="GQ35" s="152"/>
      <c r="GR35" s="152"/>
      <c r="GS35" s="152"/>
      <c r="GT35" s="152"/>
      <c r="GU35" s="152"/>
      <c r="GV35" s="152"/>
      <c r="GW35" s="152"/>
      <c r="GX35" s="152"/>
      <c r="GY35" s="152"/>
      <c r="GZ35" s="152"/>
      <c r="HA35" s="152"/>
      <c r="HB35" s="152"/>
      <c r="HC35" s="152"/>
      <c r="HD35" s="152"/>
      <c r="HE35" s="152"/>
      <c r="HF35" s="152"/>
      <c r="HG35" s="152"/>
      <c r="HH35" s="152"/>
      <c r="HI35" s="152"/>
      <c r="HJ35" s="152"/>
      <c r="HK35" s="152"/>
      <c r="HL35" s="152"/>
      <c r="HM35" s="152"/>
      <c r="HN35" s="152"/>
      <c r="HO35" s="152"/>
      <c r="HP35" s="152"/>
      <c r="HQ35" s="152"/>
      <c r="HR35" s="152"/>
      <c r="HS35" s="152"/>
      <c r="HT35" s="152"/>
      <c r="HU35" s="152"/>
      <c r="HV35" s="152"/>
    </row>
    <row r="36" spans="1:230" s="287" customFormat="1" ht="45" x14ac:dyDescent="0.25">
      <c r="A36" s="290" t="s">
        <v>475</v>
      </c>
      <c r="B36" s="291" t="s">
        <v>454</v>
      </c>
      <c r="C36" s="281" t="s">
        <v>455</v>
      </c>
      <c r="D36" s="282" t="s">
        <v>37</v>
      </c>
      <c r="E36" s="283">
        <v>310.08</v>
      </c>
      <c r="F36" s="292">
        <v>1</v>
      </c>
      <c r="G36" s="296">
        <v>310.08</v>
      </c>
      <c r="H36" s="285">
        <v>169.63</v>
      </c>
      <c r="I36" s="295">
        <v>1.04236</v>
      </c>
      <c r="J36" s="288">
        <v>54826.96</v>
      </c>
      <c r="K36" s="296">
        <v>9.1199999999999992</v>
      </c>
      <c r="L36" s="286">
        <v>500021.88</v>
      </c>
      <c r="M36" s="307">
        <v>500021.88</v>
      </c>
      <c r="T36" s="152"/>
      <c r="U36" s="152"/>
      <c r="V36" s="152"/>
      <c r="W36" s="152"/>
      <c r="X36" s="152"/>
      <c r="Y36" s="152"/>
      <c r="Z36" s="152"/>
      <c r="AA36" s="152"/>
      <c r="AB36" s="152"/>
      <c r="AC36" s="152"/>
      <c r="AD36" s="152"/>
      <c r="AE36" s="152"/>
      <c r="AF36" s="152"/>
      <c r="AG36" s="152"/>
      <c r="AH36" s="152"/>
      <c r="AI36" s="152"/>
      <c r="AJ36" s="152"/>
      <c r="AK36" s="152"/>
      <c r="AL36" s="152"/>
      <c r="AM36" s="152"/>
      <c r="AN36" s="152"/>
      <c r="AO36" s="152"/>
      <c r="AP36" s="152"/>
      <c r="AQ36" s="152"/>
      <c r="AR36" s="152"/>
      <c r="AS36" s="152"/>
      <c r="AT36" s="152"/>
      <c r="AU36" s="152"/>
      <c r="AV36" s="152"/>
      <c r="AW36" s="152"/>
      <c r="AX36" s="152"/>
      <c r="AY36" s="152"/>
      <c r="AZ36" s="152"/>
      <c r="BA36" s="152"/>
      <c r="BB36" s="152"/>
      <c r="BC36" s="152"/>
      <c r="BD36" s="152"/>
      <c r="BE36" s="152"/>
      <c r="BF36" s="152"/>
      <c r="BG36" s="152"/>
      <c r="BH36" s="152"/>
      <c r="BI36" s="152"/>
      <c r="BJ36" s="152"/>
      <c r="BK36" s="152"/>
      <c r="BL36" s="152"/>
      <c r="BM36" s="152"/>
      <c r="BN36" s="152"/>
      <c r="BO36" s="152"/>
      <c r="BP36" s="152"/>
      <c r="BQ36" s="152"/>
      <c r="BR36" s="152"/>
      <c r="BS36" s="152"/>
      <c r="BT36" s="152"/>
      <c r="BU36" s="152"/>
      <c r="BV36" s="152"/>
      <c r="BW36" s="152"/>
      <c r="BX36" s="152"/>
      <c r="BY36" s="152"/>
      <c r="BZ36" s="152"/>
      <c r="CA36" s="152"/>
      <c r="CB36" s="152"/>
      <c r="CC36" s="152"/>
      <c r="CD36" s="152"/>
      <c r="CE36" s="152"/>
      <c r="CF36" s="152"/>
      <c r="CG36" s="152"/>
      <c r="CH36" s="152"/>
      <c r="CI36" s="152"/>
      <c r="CJ36" s="152"/>
      <c r="CK36" s="152"/>
      <c r="CL36" s="152"/>
      <c r="CM36" s="152"/>
      <c r="CN36" s="152"/>
      <c r="CO36" s="152"/>
      <c r="CP36" s="152"/>
      <c r="CQ36" s="152"/>
      <c r="CR36" s="152"/>
      <c r="CS36" s="152"/>
      <c r="CT36" s="152"/>
      <c r="CU36" s="152"/>
      <c r="CV36" s="152"/>
      <c r="CW36" s="152"/>
      <c r="CX36" s="152"/>
      <c r="CY36" s="152"/>
      <c r="CZ36" s="152"/>
      <c r="DA36" s="152"/>
      <c r="DB36" s="152"/>
      <c r="DC36" s="152"/>
      <c r="DD36" s="152"/>
      <c r="DE36" s="152"/>
      <c r="DF36" s="152"/>
      <c r="DG36" s="152"/>
      <c r="DH36" s="152"/>
      <c r="DI36" s="152"/>
      <c r="DJ36" s="152"/>
      <c r="DK36" s="152"/>
      <c r="DL36" s="152"/>
      <c r="DM36" s="152"/>
      <c r="DN36" s="152"/>
      <c r="DO36" s="152"/>
      <c r="DP36" s="152"/>
      <c r="DQ36" s="152"/>
      <c r="DR36" s="152"/>
      <c r="DS36" s="152"/>
      <c r="DT36" s="152"/>
      <c r="DU36" s="152"/>
      <c r="DV36" s="152"/>
      <c r="DW36" s="152"/>
      <c r="DX36" s="152"/>
      <c r="DY36" s="152"/>
      <c r="DZ36" s="152"/>
      <c r="EA36" s="152"/>
      <c r="EB36" s="152"/>
      <c r="EC36" s="152"/>
      <c r="ED36" s="152"/>
      <c r="EE36" s="152"/>
      <c r="EF36" s="152"/>
      <c r="EG36" s="152"/>
      <c r="EH36" s="152"/>
      <c r="EI36" s="152"/>
      <c r="EJ36" s="152"/>
      <c r="EK36" s="152"/>
      <c r="EL36" s="152"/>
      <c r="EM36" s="152"/>
      <c r="EN36" s="152"/>
      <c r="EO36" s="152"/>
      <c r="EP36" s="152"/>
      <c r="EQ36" s="152"/>
      <c r="ER36" s="152"/>
      <c r="ES36" s="152"/>
      <c r="ET36" s="152"/>
      <c r="EU36" s="189"/>
      <c r="EV36" s="190"/>
      <c r="EW36" s="190" t="s">
        <v>455</v>
      </c>
      <c r="EX36" s="190" t="s">
        <v>285</v>
      </c>
      <c r="EY36" s="190" t="s">
        <v>285</v>
      </c>
      <c r="EZ36" s="152"/>
      <c r="FA36" s="152"/>
      <c r="FB36" s="152"/>
      <c r="FC36" s="152"/>
      <c r="FD36" s="152"/>
      <c r="FE36" s="190"/>
      <c r="FF36" s="152"/>
      <c r="FG36" s="152"/>
      <c r="FH36" s="152"/>
      <c r="FI36" s="152"/>
      <c r="FJ36" s="152"/>
      <c r="FK36" s="152"/>
      <c r="FL36" s="152"/>
      <c r="FM36" s="152"/>
      <c r="FN36" s="152"/>
      <c r="FO36" s="152"/>
      <c r="FP36" s="152"/>
      <c r="FQ36" s="152"/>
      <c r="FR36" s="152"/>
      <c r="FS36" s="152"/>
      <c r="FT36" s="152"/>
      <c r="FU36" s="152"/>
      <c r="FV36" s="152"/>
      <c r="FW36" s="152"/>
      <c r="FX36" s="152"/>
      <c r="FY36" s="152"/>
      <c r="FZ36" s="152"/>
      <c r="GA36" s="152"/>
      <c r="GB36" s="152"/>
      <c r="GC36" s="152"/>
      <c r="GD36" s="152"/>
      <c r="GE36" s="152"/>
      <c r="GF36" s="152"/>
      <c r="GG36" s="152"/>
      <c r="GH36" s="152"/>
      <c r="GI36" s="152"/>
      <c r="GJ36" s="152"/>
      <c r="GK36" s="152"/>
      <c r="GL36" s="152"/>
      <c r="GM36" s="152"/>
      <c r="GN36" s="152"/>
      <c r="GO36" s="152"/>
      <c r="GP36" s="152"/>
      <c r="GQ36" s="152"/>
      <c r="GR36" s="152"/>
      <c r="GS36" s="152"/>
      <c r="GT36" s="152"/>
      <c r="GU36" s="152"/>
      <c r="GV36" s="152"/>
      <c r="GW36" s="152"/>
      <c r="GX36" s="152"/>
      <c r="GY36" s="152"/>
      <c r="GZ36" s="152"/>
      <c r="HA36" s="152"/>
      <c r="HB36" s="152"/>
      <c r="HC36" s="152"/>
      <c r="HD36" s="152"/>
      <c r="HE36" s="152"/>
      <c r="HF36" s="152"/>
      <c r="HG36" s="152"/>
      <c r="HH36" s="152"/>
      <c r="HI36" s="152"/>
      <c r="HJ36" s="152"/>
      <c r="HK36" s="152"/>
      <c r="HL36" s="152"/>
      <c r="HM36" s="152"/>
      <c r="HN36" s="152"/>
      <c r="HO36" s="152"/>
      <c r="HP36" s="152"/>
      <c r="HQ36" s="152"/>
      <c r="HR36" s="152"/>
      <c r="HS36" s="152"/>
      <c r="HT36" s="152"/>
      <c r="HU36" s="152"/>
      <c r="HV36" s="152"/>
    </row>
    <row r="37" spans="1:230" s="287" customFormat="1" ht="45.75" customHeight="1" x14ac:dyDescent="0.25">
      <c r="A37" s="290" t="s">
        <v>477</v>
      </c>
      <c r="B37" s="291" t="s">
        <v>450</v>
      </c>
      <c r="C37" s="281" t="s">
        <v>478</v>
      </c>
      <c r="D37" s="282" t="s">
        <v>388</v>
      </c>
      <c r="E37" s="283">
        <v>1.52</v>
      </c>
      <c r="F37" s="292">
        <v>1</v>
      </c>
      <c r="G37" s="296">
        <v>1.52</v>
      </c>
      <c r="H37" s="284"/>
      <c r="I37" s="283"/>
      <c r="J37" s="284"/>
      <c r="K37" s="283"/>
      <c r="L37" s="294"/>
      <c r="M37" s="307">
        <v>171138.58</v>
      </c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2"/>
      <c r="AI37" s="152"/>
      <c r="AJ37" s="152"/>
      <c r="AK37" s="152"/>
      <c r="AL37" s="152"/>
      <c r="AM37" s="152"/>
      <c r="AN37" s="152"/>
      <c r="AO37" s="152"/>
      <c r="AP37" s="152"/>
      <c r="AQ37" s="152"/>
      <c r="AR37" s="152"/>
      <c r="AS37" s="152"/>
      <c r="AT37" s="152"/>
      <c r="AU37" s="152"/>
      <c r="AV37" s="152"/>
      <c r="AW37" s="152"/>
      <c r="AX37" s="152"/>
      <c r="AY37" s="152"/>
      <c r="AZ37" s="152"/>
      <c r="BA37" s="152"/>
      <c r="BB37" s="152"/>
      <c r="BC37" s="152"/>
      <c r="BD37" s="152"/>
      <c r="BE37" s="152"/>
      <c r="BF37" s="152"/>
      <c r="BG37" s="152"/>
      <c r="BH37" s="152"/>
      <c r="BI37" s="152"/>
      <c r="BJ37" s="152"/>
      <c r="BK37" s="152"/>
      <c r="BL37" s="152"/>
      <c r="BM37" s="152"/>
      <c r="BN37" s="152"/>
      <c r="BO37" s="152"/>
      <c r="BP37" s="152"/>
      <c r="BQ37" s="152"/>
      <c r="BR37" s="152"/>
      <c r="BS37" s="152"/>
      <c r="BT37" s="152"/>
      <c r="BU37" s="152"/>
      <c r="BV37" s="152"/>
      <c r="BW37" s="152"/>
      <c r="BX37" s="152"/>
      <c r="BY37" s="152"/>
      <c r="BZ37" s="152"/>
      <c r="CA37" s="152"/>
      <c r="CB37" s="152"/>
      <c r="CC37" s="152"/>
      <c r="CD37" s="152"/>
      <c r="CE37" s="152"/>
      <c r="CF37" s="152"/>
      <c r="CG37" s="152"/>
      <c r="CH37" s="152"/>
      <c r="CI37" s="152"/>
      <c r="CJ37" s="152"/>
      <c r="CK37" s="152"/>
      <c r="CL37" s="152"/>
      <c r="CM37" s="152"/>
      <c r="CN37" s="152"/>
      <c r="CO37" s="152"/>
      <c r="CP37" s="152"/>
      <c r="CQ37" s="152"/>
      <c r="CR37" s="152"/>
      <c r="CS37" s="152"/>
      <c r="CT37" s="152"/>
      <c r="CU37" s="152"/>
      <c r="CV37" s="152"/>
      <c r="CW37" s="152"/>
      <c r="CX37" s="152"/>
      <c r="CY37" s="152"/>
      <c r="CZ37" s="152"/>
      <c r="DA37" s="152"/>
      <c r="DB37" s="152"/>
      <c r="DC37" s="152"/>
      <c r="DD37" s="152"/>
      <c r="DE37" s="152"/>
      <c r="DF37" s="152"/>
      <c r="DG37" s="152"/>
      <c r="DH37" s="152"/>
      <c r="DI37" s="152"/>
      <c r="DJ37" s="152"/>
      <c r="DK37" s="152"/>
      <c r="DL37" s="152"/>
      <c r="DM37" s="152"/>
      <c r="DN37" s="152"/>
      <c r="DO37" s="152"/>
      <c r="DP37" s="152"/>
      <c r="DQ37" s="152"/>
      <c r="DR37" s="152"/>
      <c r="DS37" s="152"/>
      <c r="DT37" s="152"/>
      <c r="DU37" s="152"/>
      <c r="DV37" s="152"/>
      <c r="DW37" s="152"/>
      <c r="DX37" s="152"/>
      <c r="DY37" s="152"/>
      <c r="DZ37" s="152"/>
      <c r="EA37" s="152"/>
      <c r="EB37" s="152"/>
      <c r="EC37" s="152"/>
      <c r="ED37" s="152"/>
      <c r="EE37" s="152"/>
      <c r="EF37" s="152"/>
      <c r="EG37" s="152"/>
      <c r="EH37" s="152"/>
      <c r="EI37" s="152"/>
      <c r="EJ37" s="152"/>
      <c r="EK37" s="152"/>
      <c r="EL37" s="152"/>
      <c r="EM37" s="152"/>
      <c r="EN37" s="152"/>
      <c r="EO37" s="152"/>
      <c r="EP37" s="152"/>
      <c r="EQ37" s="152"/>
      <c r="ER37" s="152"/>
      <c r="ES37" s="152"/>
      <c r="ET37" s="152"/>
      <c r="EU37" s="189"/>
      <c r="EV37" s="190"/>
      <c r="EW37" s="190" t="s">
        <v>478</v>
      </c>
      <c r="EX37" s="190" t="s">
        <v>285</v>
      </c>
      <c r="EY37" s="190" t="s">
        <v>285</v>
      </c>
      <c r="EZ37" s="152"/>
      <c r="FA37" s="152"/>
      <c r="FB37" s="152"/>
      <c r="FC37" s="152"/>
      <c r="FD37" s="152"/>
      <c r="FE37" s="190"/>
      <c r="FF37" s="152"/>
      <c r="FG37" s="152"/>
      <c r="FH37" s="152"/>
      <c r="FI37" s="152"/>
      <c r="FJ37" s="152"/>
      <c r="FK37" s="152"/>
      <c r="FL37" s="152"/>
      <c r="FM37" s="152"/>
      <c r="FN37" s="152"/>
      <c r="FO37" s="152"/>
      <c r="FP37" s="152"/>
      <c r="FQ37" s="152"/>
      <c r="FR37" s="152"/>
      <c r="FS37" s="152"/>
      <c r="FT37" s="152"/>
      <c r="FU37" s="152"/>
      <c r="FV37" s="152"/>
      <c r="FW37" s="152"/>
      <c r="FX37" s="152"/>
      <c r="FY37" s="152"/>
      <c r="FZ37" s="152"/>
      <c r="GA37" s="152"/>
      <c r="GB37" s="152"/>
      <c r="GC37" s="152"/>
      <c r="GD37" s="152"/>
      <c r="GE37" s="152"/>
      <c r="GF37" s="152"/>
      <c r="GG37" s="152"/>
      <c r="GH37" s="152"/>
      <c r="GI37" s="152"/>
      <c r="GJ37" s="152"/>
      <c r="GK37" s="152"/>
      <c r="GL37" s="152"/>
      <c r="GM37" s="152"/>
      <c r="GN37" s="152"/>
      <c r="GO37" s="152"/>
      <c r="GP37" s="152"/>
      <c r="GQ37" s="152"/>
      <c r="GR37" s="152"/>
      <c r="GS37" s="152"/>
      <c r="GT37" s="152"/>
      <c r="GU37" s="152"/>
      <c r="GV37" s="152"/>
      <c r="GW37" s="152"/>
      <c r="GX37" s="152"/>
      <c r="GY37" s="152"/>
      <c r="GZ37" s="152"/>
      <c r="HA37" s="152"/>
      <c r="HB37" s="152"/>
      <c r="HC37" s="152"/>
      <c r="HD37" s="152"/>
      <c r="HE37" s="152"/>
      <c r="HF37" s="152"/>
      <c r="HG37" s="152"/>
      <c r="HH37" s="152"/>
      <c r="HI37" s="152"/>
      <c r="HJ37" s="152"/>
      <c r="HK37" s="152"/>
      <c r="HL37" s="152"/>
      <c r="HM37" s="152"/>
      <c r="HN37" s="152"/>
      <c r="HO37" s="152"/>
      <c r="HP37" s="152"/>
      <c r="HQ37" s="152"/>
      <c r="HR37" s="152"/>
      <c r="HS37" s="152"/>
      <c r="HT37" s="152"/>
      <c r="HU37" s="152"/>
      <c r="HV37" s="152"/>
    </row>
    <row r="38" spans="1:230" s="287" customFormat="1" ht="45" x14ac:dyDescent="0.25">
      <c r="A38" s="290" t="s">
        <v>480</v>
      </c>
      <c r="B38" s="291" t="s">
        <v>454</v>
      </c>
      <c r="C38" s="281" t="s">
        <v>455</v>
      </c>
      <c r="D38" s="282" t="s">
        <v>37</v>
      </c>
      <c r="E38" s="283">
        <v>155.04</v>
      </c>
      <c r="F38" s="292">
        <v>1</v>
      </c>
      <c r="G38" s="296">
        <v>155.04</v>
      </c>
      <c r="H38" s="285">
        <v>169.63</v>
      </c>
      <c r="I38" s="295">
        <v>1.04236</v>
      </c>
      <c r="J38" s="288">
        <v>27413.48</v>
      </c>
      <c r="K38" s="296">
        <v>9.1199999999999992</v>
      </c>
      <c r="L38" s="286">
        <v>250010.94</v>
      </c>
      <c r="M38" s="307">
        <v>250010.94</v>
      </c>
      <c r="T38" s="152"/>
      <c r="U38" s="152"/>
      <c r="V38" s="152"/>
      <c r="W38" s="152"/>
      <c r="X38" s="152"/>
      <c r="Y38" s="152"/>
      <c r="Z38" s="152"/>
      <c r="AA38" s="152"/>
      <c r="AB38" s="152"/>
      <c r="AC38" s="152"/>
      <c r="AD38" s="152"/>
      <c r="AE38" s="152"/>
      <c r="AF38" s="152"/>
      <c r="AG38" s="152"/>
      <c r="AH38" s="152"/>
      <c r="AI38" s="152"/>
      <c r="AJ38" s="152"/>
      <c r="AK38" s="152"/>
      <c r="AL38" s="152"/>
      <c r="AM38" s="152"/>
      <c r="AN38" s="152"/>
      <c r="AO38" s="152"/>
      <c r="AP38" s="152"/>
      <c r="AQ38" s="152"/>
      <c r="AR38" s="152"/>
      <c r="AS38" s="152"/>
      <c r="AT38" s="152"/>
      <c r="AU38" s="152"/>
      <c r="AV38" s="152"/>
      <c r="AW38" s="152"/>
      <c r="AX38" s="152"/>
      <c r="AY38" s="152"/>
      <c r="AZ38" s="152"/>
      <c r="BA38" s="152"/>
      <c r="BB38" s="152"/>
      <c r="BC38" s="152"/>
      <c r="BD38" s="152"/>
      <c r="BE38" s="152"/>
      <c r="BF38" s="152"/>
      <c r="BG38" s="152"/>
      <c r="BH38" s="152"/>
      <c r="BI38" s="152"/>
      <c r="BJ38" s="152"/>
      <c r="BK38" s="152"/>
      <c r="BL38" s="152"/>
      <c r="BM38" s="152"/>
      <c r="BN38" s="152"/>
      <c r="BO38" s="152"/>
      <c r="BP38" s="152"/>
      <c r="BQ38" s="152"/>
      <c r="BR38" s="152"/>
      <c r="BS38" s="152"/>
      <c r="BT38" s="152"/>
      <c r="BU38" s="152"/>
      <c r="BV38" s="152"/>
      <c r="BW38" s="152"/>
      <c r="BX38" s="152"/>
      <c r="BY38" s="152"/>
      <c r="BZ38" s="152"/>
      <c r="CA38" s="152"/>
      <c r="CB38" s="152"/>
      <c r="CC38" s="152"/>
      <c r="CD38" s="152"/>
      <c r="CE38" s="152"/>
      <c r="CF38" s="152"/>
      <c r="CG38" s="152"/>
      <c r="CH38" s="152"/>
      <c r="CI38" s="152"/>
      <c r="CJ38" s="152"/>
      <c r="CK38" s="152"/>
      <c r="CL38" s="152"/>
      <c r="CM38" s="152"/>
      <c r="CN38" s="152"/>
      <c r="CO38" s="152"/>
      <c r="CP38" s="152"/>
      <c r="CQ38" s="152"/>
      <c r="CR38" s="152"/>
      <c r="CS38" s="152"/>
      <c r="CT38" s="152"/>
      <c r="CU38" s="152"/>
      <c r="CV38" s="152"/>
      <c r="CW38" s="152"/>
      <c r="CX38" s="152"/>
      <c r="CY38" s="152"/>
      <c r="CZ38" s="152"/>
      <c r="DA38" s="152"/>
      <c r="DB38" s="152"/>
      <c r="DC38" s="152"/>
      <c r="DD38" s="152"/>
      <c r="DE38" s="152"/>
      <c r="DF38" s="152"/>
      <c r="DG38" s="152"/>
      <c r="DH38" s="152"/>
      <c r="DI38" s="152"/>
      <c r="DJ38" s="152"/>
      <c r="DK38" s="152"/>
      <c r="DL38" s="152"/>
      <c r="DM38" s="152"/>
      <c r="DN38" s="152"/>
      <c r="DO38" s="152"/>
      <c r="DP38" s="152"/>
      <c r="DQ38" s="152"/>
      <c r="DR38" s="152"/>
      <c r="DS38" s="152"/>
      <c r="DT38" s="152"/>
      <c r="DU38" s="152"/>
      <c r="DV38" s="152"/>
      <c r="DW38" s="152"/>
      <c r="DX38" s="152"/>
      <c r="DY38" s="152"/>
      <c r="DZ38" s="152"/>
      <c r="EA38" s="152"/>
      <c r="EB38" s="152"/>
      <c r="EC38" s="152"/>
      <c r="ED38" s="152"/>
      <c r="EE38" s="152"/>
      <c r="EF38" s="152"/>
      <c r="EG38" s="152"/>
      <c r="EH38" s="152"/>
      <c r="EI38" s="152"/>
      <c r="EJ38" s="152"/>
      <c r="EK38" s="152"/>
      <c r="EL38" s="152"/>
      <c r="EM38" s="152"/>
      <c r="EN38" s="152"/>
      <c r="EO38" s="152"/>
      <c r="EP38" s="152"/>
      <c r="EQ38" s="152"/>
      <c r="ER38" s="152"/>
      <c r="ES38" s="152"/>
      <c r="ET38" s="152"/>
      <c r="EU38" s="189"/>
      <c r="EV38" s="190"/>
      <c r="EW38" s="190" t="s">
        <v>455</v>
      </c>
      <c r="EX38" s="190" t="s">
        <v>285</v>
      </c>
      <c r="EY38" s="190" t="s">
        <v>285</v>
      </c>
      <c r="EZ38" s="152"/>
      <c r="FA38" s="152"/>
      <c r="FB38" s="152"/>
      <c r="FC38" s="152"/>
      <c r="FD38" s="152"/>
      <c r="FE38" s="190"/>
      <c r="FF38" s="152"/>
      <c r="FG38" s="152"/>
      <c r="FH38" s="152"/>
      <c r="FI38" s="152"/>
      <c r="FJ38" s="152"/>
      <c r="FK38" s="152"/>
      <c r="FL38" s="152"/>
      <c r="FM38" s="152"/>
      <c r="FN38" s="152"/>
      <c r="FO38" s="152"/>
      <c r="FP38" s="152"/>
      <c r="FQ38" s="152"/>
      <c r="FR38" s="152"/>
      <c r="FS38" s="152"/>
      <c r="FT38" s="152"/>
      <c r="FU38" s="152"/>
      <c r="FV38" s="152"/>
      <c r="FW38" s="152"/>
      <c r="FX38" s="152"/>
      <c r="FY38" s="152"/>
      <c r="FZ38" s="152"/>
      <c r="GA38" s="152"/>
      <c r="GB38" s="152"/>
      <c r="GC38" s="152"/>
      <c r="GD38" s="152"/>
      <c r="GE38" s="152"/>
      <c r="GF38" s="152"/>
      <c r="GG38" s="152"/>
      <c r="GH38" s="152"/>
      <c r="GI38" s="152"/>
      <c r="GJ38" s="152"/>
      <c r="GK38" s="152"/>
      <c r="GL38" s="152"/>
      <c r="GM38" s="152"/>
      <c r="GN38" s="152"/>
      <c r="GO38" s="152"/>
      <c r="GP38" s="152"/>
      <c r="GQ38" s="152"/>
      <c r="GR38" s="152"/>
      <c r="GS38" s="152"/>
      <c r="GT38" s="152"/>
      <c r="GU38" s="152"/>
      <c r="GV38" s="152"/>
      <c r="GW38" s="152"/>
      <c r="GX38" s="152"/>
      <c r="GY38" s="152"/>
      <c r="GZ38" s="152"/>
      <c r="HA38" s="152"/>
      <c r="HB38" s="152"/>
      <c r="HC38" s="152"/>
      <c r="HD38" s="152"/>
      <c r="HE38" s="152"/>
      <c r="HF38" s="152"/>
      <c r="HG38" s="152"/>
      <c r="HH38" s="152"/>
      <c r="HI38" s="152"/>
      <c r="HJ38" s="152"/>
      <c r="HK38" s="152"/>
      <c r="HL38" s="152"/>
      <c r="HM38" s="152"/>
      <c r="HN38" s="152"/>
      <c r="HO38" s="152"/>
      <c r="HP38" s="152"/>
      <c r="HQ38" s="152"/>
      <c r="HR38" s="152"/>
      <c r="HS38" s="152"/>
      <c r="HT38" s="152"/>
      <c r="HU38" s="152"/>
      <c r="HV38" s="152"/>
    </row>
    <row r="39" spans="1:230" s="287" customFormat="1" ht="34.5" customHeight="1" x14ac:dyDescent="0.25">
      <c r="A39" s="290" t="s">
        <v>482</v>
      </c>
      <c r="B39" s="291" t="s">
        <v>450</v>
      </c>
      <c r="C39" s="281" t="s">
        <v>451</v>
      </c>
      <c r="D39" s="282" t="s">
        <v>388</v>
      </c>
      <c r="E39" s="283">
        <v>1.08</v>
      </c>
      <c r="F39" s="292">
        <v>1</v>
      </c>
      <c r="G39" s="296">
        <v>1.08</v>
      </c>
      <c r="H39" s="284"/>
      <c r="I39" s="283"/>
      <c r="J39" s="284"/>
      <c r="K39" s="283"/>
      <c r="L39" s="294"/>
      <c r="M39" s="307">
        <v>121598.52</v>
      </c>
      <c r="T39" s="152"/>
      <c r="U39" s="152"/>
      <c r="V39" s="152"/>
      <c r="W39" s="152"/>
      <c r="X39" s="152"/>
      <c r="Y39" s="152"/>
      <c r="Z39" s="152"/>
      <c r="AA39" s="152"/>
      <c r="AB39" s="152"/>
      <c r="AC39" s="152"/>
      <c r="AD39" s="152"/>
      <c r="AE39" s="152"/>
      <c r="AF39" s="152"/>
      <c r="AG39" s="152"/>
      <c r="AH39" s="152"/>
      <c r="AI39" s="152"/>
      <c r="AJ39" s="152"/>
      <c r="AK39" s="152"/>
      <c r="AL39" s="152"/>
      <c r="AM39" s="152"/>
      <c r="AN39" s="152"/>
      <c r="AO39" s="152"/>
      <c r="AP39" s="152"/>
      <c r="AQ39" s="152"/>
      <c r="AR39" s="152"/>
      <c r="AS39" s="152"/>
      <c r="AT39" s="152"/>
      <c r="AU39" s="152"/>
      <c r="AV39" s="152"/>
      <c r="AW39" s="152"/>
      <c r="AX39" s="152"/>
      <c r="AY39" s="152"/>
      <c r="AZ39" s="152"/>
      <c r="BA39" s="152"/>
      <c r="BB39" s="152"/>
      <c r="BC39" s="152"/>
      <c r="BD39" s="152"/>
      <c r="BE39" s="152"/>
      <c r="BF39" s="152"/>
      <c r="BG39" s="152"/>
      <c r="BH39" s="152"/>
      <c r="BI39" s="152"/>
      <c r="BJ39" s="152"/>
      <c r="BK39" s="152"/>
      <c r="BL39" s="152"/>
      <c r="BM39" s="152"/>
      <c r="BN39" s="152"/>
      <c r="BO39" s="152"/>
      <c r="BP39" s="152"/>
      <c r="BQ39" s="152"/>
      <c r="BR39" s="152"/>
      <c r="BS39" s="152"/>
      <c r="BT39" s="152"/>
      <c r="BU39" s="152"/>
      <c r="BV39" s="152"/>
      <c r="BW39" s="152"/>
      <c r="BX39" s="152"/>
      <c r="BY39" s="152"/>
      <c r="BZ39" s="152"/>
      <c r="CA39" s="152"/>
      <c r="CB39" s="152"/>
      <c r="CC39" s="152"/>
      <c r="CD39" s="152"/>
      <c r="CE39" s="152"/>
      <c r="CF39" s="152"/>
      <c r="CG39" s="152"/>
      <c r="CH39" s="152"/>
      <c r="CI39" s="152"/>
      <c r="CJ39" s="152"/>
      <c r="CK39" s="152"/>
      <c r="CL39" s="152"/>
      <c r="CM39" s="152"/>
      <c r="CN39" s="152"/>
      <c r="CO39" s="152"/>
      <c r="CP39" s="152"/>
      <c r="CQ39" s="152"/>
      <c r="CR39" s="152"/>
      <c r="CS39" s="152"/>
      <c r="CT39" s="152"/>
      <c r="CU39" s="152"/>
      <c r="CV39" s="152"/>
      <c r="CW39" s="152"/>
      <c r="CX39" s="152"/>
      <c r="CY39" s="152"/>
      <c r="CZ39" s="152"/>
      <c r="DA39" s="152"/>
      <c r="DB39" s="152"/>
      <c r="DC39" s="152"/>
      <c r="DD39" s="152"/>
      <c r="DE39" s="152"/>
      <c r="DF39" s="152"/>
      <c r="DG39" s="152"/>
      <c r="DH39" s="152"/>
      <c r="DI39" s="152"/>
      <c r="DJ39" s="152"/>
      <c r="DK39" s="152"/>
      <c r="DL39" s="152"/>
      <c r="DM39" s="152"/>
      <c r="DN39" s="152"/>
      <c r="DO39" s="152"/>
      <c r="DP39" s="152"/>
      <c r="DQ39" s="152"/>
      <c r="DR39" s="152"/>
      <c r="DS39" s="152"/>
      <c r="DT39" s="152"/>
      <c r="DU39" s="152"/>
      <c r="DV39" s="152"/>
      <c r="DW39" s="152"/>
      <c r="DX39" s="152"/>
      <c r="DY39" s="152"/>
      <c r="DZ39" s="152"/>
      <c r="EA39" s="152"/>
      <c r="EB39" s="152"/>
      <c r="EC39" s="152"/>
      <c r="ED39" s="152"/>
      <c r="EE39" s="152"/>
      <c r="EF39" s="152"/>
      <c r="EG39" s="152"/>
      <c r="EH39" s="152"/>
      <c r="EI39" s="152"/>
      <c r="EJ39" s="152"/>
      <c r="EK39" s="152"/>
      <c r="EL39" s="152"/>
      <c r="EM39" s="152"/>
      <c r="EN39" s="152"/>
      <c r="EO39" s="152"/>
      <c r="EP39" s="152"/>
      <c r="EQ39" s="152"/>
      <c r="ER39" s="152"/>
      <c r="ES39" s="152"/>
      <c r="ET39" s="152"/>
      <c r="EU39" s="189"/>
      <c r="EV39" s="190"/>
      <c r="EW39" s="190" t="s">
        <v>451</v>
      </c>
      <c r="EX39" s="190" t="s">
        <v>285</v>
      </c>
      <c r="EY39" s="190" t="s">
        <v>285</v>
      </c>
      <c r="EZ39" s="152"/>
      <c r="FA39" s="152"/>
      <c r="FB39" s="152"/>
      <c r="FC39" s="152"/>
      <c r="FD39" s="152"/>
      <c r="FE39" s="190"/>
      <c r="FF39" s="152"/>
      <c r="FG39" s="152"/>
      <c r="FH39" s="152"/>
      <c r="FI39" s="152"/>
      <c r="FJ39" s="152"/>
      <c r="FK39" s="152"/>
      <c r="FL39" s="152"/>
      <c r="FM39" s="152"/>
      <c r="FN39" s="152"/>
      <c r="FO39" s="152"/>
      <c r="FP39" s="152"/>
      <c r="FQ39" s="152"/>
      <c r="FR39" s="152"/>
      <c r="FS39" s="152"/>
      <c r="FT39" s="152"/>
      <c r="FU39" s="152"/>
      <c r="FV39" s="152"/>
      <c r="FW39" s="152"/>
      <c r="FX39" s="152"/>
      <c r="FY39" s="152"/>
      <c r="FZ39" s="152"/>
      <c r="GA39" s="152"/>
      <c r="GB39" s="152"/>
      <c r="GC39" s="152"/>
      <c r="GD39" s="152"/>
      <c r="GE39" s="152"/>
      <c r="GF39" s="152"/>
      <c r="GG39" s="152"/>
      <c r="GH39" s="152"/>
      <c r="GI39" s="152"/>
      <c r="GJ39" s="152"/>
      <c r="GK39" s="152"/>
      <c r="GL39" s="152"/>
      <c r="GM39" s="152"/>
      <c r="GN39" s="152"/>
      <c r="GO39" s="152"/>
      <c r="GP39" s="152"/>
      <c r="GQ39" s="152"/>
      <c r="GR39" s="152"/>
      <c r="GS39" s="152"/>
      <c r="GT39" s="152"/>
      <c r="GU39" s="152"/>
      <c r="GV39" s="152"/>
      <c r="GW39" s="152"/>
      <c r="GX39" s="152"/>
      <c r="GY39" s="152"/>
      <c r="GZ39" s="152"/>
      <c r="HA39" s="152"/>
      <c r="HB39" s="152"/>
      <c r="HC39" s="152"/>
      <c r="HD39" s="152"/>
      <c r="HE39" s="152"/>
      <c r="HF39" s="152"/>
      <c r="HG39" s="152"/>
      <c r="HH39" s="152"/>
      <c r="HI39" s="152"/>
      <c r="HJ39" s="152"/>
      <c r="HK39" s="152"/>
      <c r="HL39" s="152"/>
      <c r="HM39" s="152"/>
      <c r="HN39" s="152"/>
      <c r="HO39" s="152"/>
      <c r="HP39" s="152"/>
      <c r="HQ39" s="152"/>
      <c r="HR39" s="152"/>
      <c r="HS39" s="152"/>
      <c r="HT39" s="152"/>
      <c r="HU39" s="152"/>
      <c r="HV39" s="152"/>
    </row>
    <row r="40" spans="1:230" s="287" customFormat="1" ht="45" x14ac:dyDescent="0.25">
      <c r="A40" s="290" t="s">
        <v>484</v>
      </c>
      <c r="B40" s="291" t="s">
        <v>454</v>
      </c>
      <c r="C40" s="281" t="s">
        <v>455</v>
      </c>
      <c r="D40" s="282" t="s">
        <v>37</v>
      </c>
      <c r="E40" s="283">
        <v>110.16</v>
      </c>
      <c r="F40" s="292">
        <v>1</v>
      </c>
      <c r="G40" s="296">
        <v>110.16</v>
      </c>
      <c r="H40" s="285">
        <v>169.63</v>
      </c>
      <c r="I40" s="295">
        <v>1.04236</v>
      </c>
      <c r="J40" s="288">
        <v>19478</v>
      </c>
      <c r="K40" s="296">
        <v>9.1199999999999992</v>
      </c>
      <c r="L40" s="286">
        <v>177639.36</v>
      </c>
      <c r="M40" s="307">
        <v>177639.36</v>
      </c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  <c r="AG40" s="152"/>
      <c r="AH40" s="152"/>
      <c r="AI40" s="152"/>
      <c r="AJ40" s="152"/>
      <c r="AK40" s="152"/>
      <c r="AL40" s="152"/>
      <c r="AM40" s="152"/>
      <c r="AN40" s="152"/>
      <c r="AO40" s="152"/>
      <c r="AP40" s="152"/>
      <c r="AQ40" s="152"/>
      <c r="AR40" s="152"/>
      <c r="AS40" s="152"/>
      <c r="AT40" s="152"/>
      <c r="AU40" s="152"/>
      <c r="AV40" s="152"/>
      <c r="AW40" s="152"/>
      <c r="AX40" s="152"/>
      <c r="AY40" s="152"/>
      <c r="AZ40" s="152"/>
      <c r="BA40" s="152"/>
      <c r="BB40" s="152"/>
      <c r="BC40" s="152"/>
      <c r="BD40" s="152"/>
      <c r="BE40" s="152"/>
      <c r="BF40" s="152"/>
      <c r="BG40" s="152"/>
      <c r="BH40" s="152"/>
      <c r="BI40" s="152"/>
      <c r="BJ40" s="152"/>
      <c r="BK40" s="152"/>
      <c r="BL40" s="152"/>
      <c r="BM40" s="152"/>
      <c r="BN40" s="152"/>
      <c r="BO40" s="152"/>
      <c r="BP40" s="152"/>
      <c r="BQ40" s="152"/>
      <c r="BR40" s="152"/>
      <c r="BS40" s="152"/>
      <c r="BT40" s="152"/>
      <c r="BU40" s="152"/>
      <c r="BV40" s="152"/>
      <c r="BW40" s="152"/>
      <c r="BX40" s="152"/>
      <c r="BY40" s="152"/>
      <c r="BZ40" s="152"/>
      <c r="CA40" s="152"/>
      <c r="CB40" s="152"/>
      <c r="CC40" s="152"/>
      <c r="CD40" s="152"/>
      <c r="CE40" s="152"/>
      <c r="CF40" s="152"/>
      <c r="CG40" s="152"/>
      <c r="CH40" s="152"/>
      <c r="CI40" s="152"/>
      <c r="CJ40" s="152"/>
      <c r="CK40" s="152"/>
      <c r="CL40" s="152"/>
      <c r="CM40" s="152"/>
      <c r="CN40" s="152"/>
      <c r="CO40" s="152"/>
      <c r="CP40" s="152"/>
      <c r="CQ40" s="152"/>
      <c r="CR40" s="152"/>
      <c r="CS40" s="152"/>
      <c r="CT40" s="152"/>
      <c r="CU40" s="152"/>
      <c r="CV40" s="152"/>
      <c r="CW40" s="152"/>
      <c r="CX40" s="152"/>
      <c r="CY40" s="152"/>
      <c r="CZ40" s="152"/>
      <c r="DA40" s="152"/>
      <c r="DB40" s="152"/>
      <c r="DC40" s="152"/>
      <c r="DD40" s="152"/>
      <c r="DE40" s="152"/>
      <c r="DF40" s="152"/>
      <c r="DG40" s="152"/>
      <c r="DH40" s="152"/>
      <c r="DI40" s="152"/>
      <c r="DJ40" s="152"/>
      <c r="DK40" s="152"/>
      <c r="DL40" s="152"/>
      <c r="DM40" s="152"/>
      <c r="DN40" s="152"/>
      <c r="DO40" s="152"/>
      <c r="DP40" s="152"/>
      <c r="DQ40" s="152"/>
      <c r="DR40" s="152"/>
      <c r="DS40" s="152"/>
      <c r="DT40" s="152"/>
      <c r="DU40" s="152"/>
      <c r="DV40" s="152"/>
      <c r="DW40" s="152"/>
      <c r="DX40" s="152"/>
      <c r="DY40" s="152"/>
      <c r="DZ40" s="152"/>
      <c r="EA40" s="152"/>
      <c r="EB40" s="152"/>
      <c r="EC40" s="152"/>
      <c r="ED40" s="152"/>
      <c r="EE40" s="152"/>
      <c r="EF40" s="152"/>
      <c r="EG40" s="152"/>
      <c r="EH40" s="152"/>
      <c r="EI40" s="152"/>
      <c r="EJ40" s="152"/>
      <c r="EK40" s="152"/>
      <c r="EL40" s="152"/>
      <c r="EM40" s="152"/>
      <c r="EN40" s="152"/>
      <c r="EO40" s="152"/>
      <c r="EP40" s="152"/>
      <c r="EQ40" s="152"/>
      <c r="ER40" s="152"/>
      <c r="ES40" s="152"/>
      <c r="ET40" s="152"/>
      <c r="EU40" s="189"/>
      <c r="EV40" s="190"/>
      <c r="EW40" s="190" t="s">
        <v>455</v>
      </c>
      <c r="EX40" s="190" t="s">
        <v>285</v>
      </c>
      <c r="EY40" s="190" t="s">
        <v>285</v>
      </c>
      <c r="EZ40" s="152"/>
      <c r="FA40" s="152"/>
      <c r="FB40" s="152"/>
      <c r="FC40" s="152"/>
      <c r="FD40" s="152"/>
      <c r="FE40" s="190"/>
      <c r="FF40" s="152"/>
      <c r="FG40" s="152"/>
      <c r="FH40" s="152"/>
      <c r="FI40" s="152"/>
      <c r="FJ40" s="152"/>
      <c r="FK40" s="152"/>
      <c r="FL40" s="152"/>
      <c r="FM40" s="152"/>
      <c r="FN40" s="152"/>
      <c r="FO40" s="152"/>
      <c r="FP40" s="152"/>
      <c r="FQ40" s="152"/>
      <c r="FR40" s="152"/>
      <c r="FS40" s="152"/>
      <c r="FT40" s="152"/>
      <c r="FU40" s="152"/>
      <c r="FV40" s="152"/>
      <c r="FW40" s="152"/>
      <c r="FX40" s="152"/>
      <c r="FY40" s="152"/>
      <c r="FZ40" s="152"/>
      <c r="GA40" s="152"/>
      <c r="GB40" s="152"/>
      <c r="GC40" s="152"/>
      <c r="GD40" s="152"/>
      <c r="GE40" s="152"/>
      <c r="GF40" s="152"/>
      <c r="GG40" s="152"/>
      <c r="GH40" s="152"/>
      <c r="GI40" s="152"/>
      <c r="GJ40" s="152"/>
      <c r="GK40" s="152"/>
      <c r="GL40" s="152"/>
      <c r="GM40" s="152"/>
      <c r="GN40" s="152"/>
      <c r="GO40" s="152"/>
      <c r="GP40" s="152"/>
      <c r="GQ40" s="152"/>
      <c r="GR40" s="152"/>
      <c r="GS40" s="152"/>
      <c r="GT40" s="152"/>
      <c r="GU40" s="152"/>
      <c r="GV40" s="152"/>
      <c r="GW40" s="152"/>
      <c r="GX40" s="152"/>
      <c r="GY40" s="152"/>
      <c r="GZ40" s="152"/>
      <c r="HA40" s="152"/>
      <c r="HB40" s="152"/>
      <c r="HC40" s="152"/>
      <c r="HD40" s="152"/>
      <c r="HE40" s="152"/>
      <c r="HF40" s="152"/>
      <c r="HG40" s="152"/>
      <c r="HH40" s="152"/>
      <c r="HI40" s="152"/>
      <c r="HJ40" s="152"/>
      <c r="HK40" s="152"/>
      <c r="HL40" s="152"/>
      <c r="HM40" s="152"/>
      <c r="HN40" s="152"/>
      <c r="HO40" s="152"/>
      <c r="HP40" s="152"/>
      <c r="HQ40" s="152"/>
      <c r="HR40" s="152"/>
      <c r="HS40" s="152"/>
      <c r="HT40" s="152"/>
      <c r="HU40" s="152"/>
      <c r="HV40" s="152"/>
    </row>
    <row r="41" spans="1:230" s="287" customFormat="1" ht="34.5" customHeight="1" x14ac:dyDescent="0.25">
      <c r="A41" s="290" t="s">
        <v>486</v>
      </c>
      <c r="B41" s="291" t="s">
        <v>450</v>
      </c>
      <c r="C41" s="281" t="s">
        <v>451</v>
      </c>
      <c r="D41" s="282" t="s">
        <v>388</v>
      </c>
      <c r="E41" s="283">
        <v>0.2</v>
      </c>
      <c r="F41" s="292">
        <v>1</v>
      </c>
      <c r="G41" s="298">
        <v>0.2</v>
      </c>
      <c r="H41" s="284"/>
      <c r="I41" s="283"/>
      <c r="J41" s="284"/>
      <c r="K41" s="283"/>
      <c r="L41" s="294"/>
      <c r="M41" s="307">
        <v>22517.94</v>
      </c>
      <c r="T41" s="152"/>
      <c r="U41" s="152"/>
      <c r="V41" s="152"/>
      <c r="W41" s="152"/>
      <c r="X41" s="152"/>
      <c r="Y41" s="152"/>
      <c r="Z41" s="152"/>
      <c r="AA41" s="152"/>
      <c r="AB41" s="152"/>
      <c r="AC41" s="152"/>
      <c r="AD41" s="152"/>
      <c r="AE41" s="152"/>
      <c r="AF41" s="152"/>
      <c r="AG41" s="152"/>
      <c r="AH41" s="152"/>
      <c r="AI41" s="152"/>
      <c r="AJ41" s="152"/>
      <c r="AK41" s="152"/>
      <c r="AL41" s="152"/>
      <c r="AM41" s="152"/>
      <c r="AN41" s="152"/>
      <c r="AO41" s="152"/>
      <c r="AP41" s="152"/>
      <c r="AQ41" s="152"/>
      <c r="AR41" s="152"/>
      <c r="AS41" s="152"/>
      <c r="AT41" s="152"/>
      <c r="AU41" s="152"/>
      <c r="AV41" s="152"/>
      <c r="AW41" s="152"/>
      <c r="AX41" s="152"/>
      <c r="AY41" s="152"/>
      <c r="AZ41" s="152"/>
      <c r="BA41" s="152"/>
      <c r="BB41" s="152"/>
      <c r="BC41" s="152"/>
      <c r="BD41" s="152"/>
      <c r="BE41" s="152"/>
      <c r="BF41" s="152"/>
      <c r="BG41" s="152"/>
      <c r="BH41" s="152"/>
      <c r="BI41" s="152"/>
      <c r="BJ41" s="152"/>
      <c r="BK41" s="152"/>
      <c r="BL41" s="152"/>
      <c r="BM41" s="152"/>
      <c r="BN41" s="152"/>
      <c r="BO41" s="152"/>
      <c r="BP41" s="152"/>
      <c r="BQ41" s="152"/>
      <c r="BR41" s="152"/>
      <c r="BS41" s="152"/>
      <c r="BT41" s="152"/>
      <c r="BU41" s="152"/>
      <c r="BV41" s="152"/>
      <c r="BW41" s="152"/>
      <c r="BX41" s="152"/>
      <c r="BY41" s="152"/>
      <c r="BZ41" s="152"/>
      <c r="CA41" s="152"/>
      <c r="CB41" s="152"/>
      <c r="CC41" s="152"/>
      <c r="CD41" s="152"/>
      <c r="CE41" s="152"/>
      <c r="CF41" s="152"/>
      <c r="CG41" s="152"/>
      <c r="CH41" s="152"/>
      <c r="CI41" s="152"/>
      <c r="CJ41" s="152"/>
      <c r="CK41" s="152"/>
      <c r="CL41" s="152"/>
      <c r="CM41" s="152"/>
      <c r="CN41" s="152"/>
      <c r="CO41" s="152"/>
      <c r="CP41" s="152"/>
      <c r="CQ41" s="152"/>
      <c r="CR41" s="152"/>
      <c r="CS41" s="152"/>
      <c r="CT41" s="152"/>
      <c r="CU41" s="152"/>
      <c r="CV41" s="152"/>
      <c r="CW41" s="152"/>
      <c r="CX41" s="152"/>
      <c r="CY41" s="152"/>
      <c r="CZ41" s="152"/>
      <c r="DA41" s="152"/>
      <c r="DB41" s="152"/>
      <c r="DC41" s="152"/>
      <c r="DD41" s="152"/>
      <c r="DE41" s="152"/>
      <c r="DF41" s="152"/>
      <c r="DG41" s="152"/>
      <c r="DH41" s="152"/>
      <c r="DI41" s="152"/>
      <c r="DJ41" s="152"/>
      <c r="DK41" s="152"/>
      <c r="DL41" s="152"/>
      <c r="DM41" s="152"/>
      <c r="DN41" s="152"/>
      <c r="DO41" s="152"/>
      <c r="DP41" s="152"/>
      <c r="DQ41" s="152"/>
      <c r="DR41" s="152"/>
      <c r="DS41" s="152"/>
      <c r="DT41" s="152"/>
      <c r="DU41" s="152"/>
      <c r="DV41" s="152"/>
      <c r="DW41" s="152"/>
      <c r="DX41" s="152"/>
      <c r="DY41" s="152"/>
      <c r="DZ41" s="152"/>
      <c r="EA41" s="152"/>
      <c r="EB41" s="152"/>
      <c r="EC41" s="152"/>
      <c r="ED41" s="152"/>
      <c r="EE41" s="152"/>
      <c r="EF41" s="152"/>
      <c r="EG41" s="152"/>
      <c r="EH41" s="152"/>
      <c r="EI41" s="152"/>
      <c r="EJ41" s="152"/>
      <c r="EK41" s="152"/>
      <c r="EL41" s="152"/>
      <c r="EM41" s="152"/>
      <c r="EN41" s="152"/>
      <c r="EO41" s="152"/>
      <c r="EP41" s="152"/>
      <c r="EQ41" s="152"/>
      <c r="ER41" s="152"/>
      <c r="ES41" s="152"/>
      <c r="ET41" s="152"/>
      <c r="EU41" s="189"/>
      <c r="EV41" s="190"/>
      <c r="EW41" s="190" t="s">
        <v>451</v>
      </c>
      <c r="EX41" s="190" t="s">
        <v>285</v>
      </c>
      <c r="EY41" s="190" t="s">
        <v>285</v>
      </c>
      <c r="EZ41" s="152"/>
      <c r="FA41" s="152"/>
      <c r="FB41" s="152"/>
      <c r="FC41" s="152"/>
      <c r="FD41" s="152"/>
      <c r="FE41" s="190"/>
      <c r="FF41" s="152"/>
      <c r="FG41" s="152"/>
      <c r="FH41" s="152"/>
      <c r="FI41" s="152"/>
      <c r="FJ41" s="152"/>
      <c r="FK41" s="152"/>
      <c r="FL41" s="152"/>
      <c r="FM41" s="152"/>
      <c r="FN41" s="152"/>
      <c r="FO41" s="152"/>
      <c r="FP41" s="152"/>
      <c r="FQ41" s="152"/>
      <c r="FR41" s="152"/>
      <c r="FS41" s="152"/>
      <c r="FT41" s="152"/>
      <c r="FU41" s="152"/>
      <c r="FV41" s="152"/>
      <c r="FW41" s="152"/>
      <c r="FX41" s="152"/>
      <c r="FY41" s="152"/>
      <c r="FZ41" s="152"/>
      <c r="GA41" s="152"/>
      <c r="GB41" s="152"/>
      <c r="GC41" s="152"/>
      <c r="GD41" s="152"/>
      <c r="GE41" s="152"/>
      <c r="GF41" s="152"/>
      <c r="GG41" s="152"/>
      <c r="GH41" s="152"/>
      <c r="GI41" s="152"/>
      <c r="GJ41" s="152"/>
      <c r="GK41" s="152"/>
      <c r="GL41" s="152"/>
      <c r="GM41" s="152"/>
      <c r="GN41" s="152"/>
      <c r="GO41" s="152"/>
      <c r="GP41" s="152"/>
      <c r="GQ41" s="152"/>
      <c r="GR41" s="152"/>
      <c r="GS41" s="152"/>
      <c r="GT41" s="152"/>
      <c r="GU41" s="152"/>
      <c r="GV41" s="152"/>
      <c r="GW41" s="152"/>
      <c r="GX41" s="152"/>
      <c r="GY41" s="152"/>
      <c r="GZ41" s="152"/>
      <c r="HA41" s="152"/>
      <c r="HB41" s="152"/>
      <c r="HC41" s="152"/>
      <c r="HD41" s="152"/>
      <c r="HE41" s="152"/>
      <c r="HF41" s="152"/>
      <c r="HG41" s="152"/>
      <c r="HH41" s="152"/>
      <c r="HI41" s="152"/>
      <c r="HJ41" s="152"/>
      <c r="HK41" s="152"/>
      <c r="HL41" s="152"/>
      <c r="HM41" s="152"/>
      <c r="HN41" s="152"/>
      <c r="HO41" s="152"/>
      <c r="HP41" s="152"/>
      <c r="HQ41" s="152"/>
      <c r="HR41" s="152"/>
      <c r="HS41" s="152"/>
      <c r="HT41" s="152"/>
      <c r="HU41" s="152"/>
      <c r="HV41" s="152"/>
    </row>
    <row r="42" spans="1:230" s="287" customFormat="1" ht="45" x14ac:dyDescent="0.25">
      <c r="A42" s="290" t="s">
        <v>488</v>
      </c>
      <c r="B42" s="291" t="s">
        <v>454</v>
      </c>
      <c r="C42" s="281" t="s">
        <v>455</v>
      </c>
      <c r="D42" s="282" t="s">
        <v>37</v>
      </c>
      <c r="E42" s="283">
        <v>20.399999999999999</v>
      </c>
      <c r="F42" s="292">
        <v>1</v>
      </c>
      <c r="G42" s="298">
        <v>20.399999999999999</v>
      </c>
      <c r="H42" s="285">
        <v>169.63</v>
      </c>
      <c r="I42" s="295">
        <v>1.04236</v>
      </c>
      <c r="J42" s="288">
        <v>3607.04</v>
      </c>
      <c r="K42" s="296">
        <v>9.1199999999999992</v>
      </c>
      <c r="L42" s="286">
        <v>32896.199999999997</v>
      </c>
      <c r="M42" s="307">
        <v>32896.199999999997</v>
      </c>
      <c r="T42" s="152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52"/>
      <c r="AR42" s="152"/>
      <c r="AS42" s="152"/>
      <c r="AT42" s="152"/>
      <c r="AU42" s="152"/>
      <c r="AV42" s="152"/>
      <c r="AW42" s="152"/>
      <c r="AX42" s="152"/>
      <c r="AY42" s="152"/>
      <c r="AZ42" s="152"/>
      <c r="BA42" s="152"/>
      <c r="BB42" s="152"/>
      <c r="BC42" s="152"/>
      <c r="BD42" s="152"/>
      <c r="BE42" s="152"/>
      <c r="BF42" s="152"/>
      <c r="BG42" s="152"/>
      <c r="BH42" s="152"/>
      <c r="BI42" s="152"/>
      <c r="BJ42" s="152"/>
      <c r="BK42" s="152"/>
      <c r="BL42" s="152"/>
      <c r="BM42" s="152"/>
      <c r="BN42" s="152"/>
      <c r="BO42" s="152"/>
      <c r="BP42" s="152"/>
      <c r="BQ42" s="152"/>
      <c r="BR42" s="152"/>
      <c r="BS42" s="152"/>
      <c r="BT42" s="152"/>
      <c r="BU42" s="152"/>
      <c r="BV42" s="152"/>
      <c r="BW42" s="152"/>
      <c r="BX42" s="152"/>
      <c r="BY42" s="152"/>
      <c r="BZ42" s="152"/>
      <c r="CA42" s="152"/>
      <c r="CB42" s="152"/>
      <c r="CC42" s="152"/>
      <c r="CD42" s="152"/>
      <c r="CE42" s="152"/>
      <c r="CF42" s="152"/>
      <c r="CG42" s="152"/>
      <c r="CH42" s="152"/>
      <c r="CI42" s="152"/>
      <c r="CJ42" s="152"/>
      <c r="CK42" s="152"/>
      <c r="CL42" s="152"/>
      <c r="CM42" s="152"/>
      <c r="CN42" s="152"/>
      <c r="CO42" s="152"/>
      <c r="CP42" s="152"/>
      <c r="CQ42" s="152"/>
      <c r="CR42" s="152"/>
      <c r="CS42" s="152"/>
      <c r="CT42" s="152"/>
      <c r="CU42" s="152"/>
      <c r="CV42" s="152"/>
      <c r="CW42" s="152"/>
      <c r="CX42" s="152"/>
      <c r="CY42" s="152"/>
      <c r="CZ42" s="152"/>
      <c r="DA42" s="152"/>
      <c r="DB42" s="152"/>
      <c r="DC42" s="152"/>
      <c r="DD42" s="152"/>
      <c r="DE42" s="152"/>
      <c r="DF42" s="152"/>
      <c r="DG42" s="152"/>
      <c r="DH42" s="152"/>
      <c r="DI42" s="152"/>
      <c r="DJ42" s="152"/>
      <c r="DK42" s="152"/>
      <c r="DL42" s="152"/>
      <c r="DM42" s="152"/>
      <c r="DN42" s="152"/>
      <c r="DO42" s="152"/>
      <c r="DP42" s="152"/>
      <c r="DQ42" s="152"/>
      <c r="DR42" s="152"/>
      <c r="DS42" s="152"/>
      <c r="DT42" s="152"/>
      <c r="DU42" s="152"/>
      <c r="DV42" s="152"/>
      <c r="DW42" s="152"/>
      <c r="DX42" s="152"/>
      <c r="DY42" s="152"/>
      <c r="DZ42" s="152"/>
      <c r="EA42" s="152"/>
      <c r="EB42" s="152"/>
      <c r="EC42" s="152"/>
      <c r="ED42" s="152"/>
      <c r="EE42" s="152"/>
      <c r="EF42" s="152"/>
      <c r="EG42" s="152"/>
      <c r="EH42" s="152"/>
      <c r="EI42" s="152"/>
      <c r="EJ42" s="152"/>
      <c r="EK42" s="152"/>
      <c r="EL42" s="152"/>
      <c r="EM42" s="152"/>
      <c r="EN42" s="152"/>
      <c r="EO42" s="152"/>
      <c r="EP42" s="152"/>
      <c r="EQ42" s="152"/>
      <c r="ER42" s="152"/>
      <c r="ES42" s="152"/>
      <c r="ET42" s="152"/>
      <c r="EU42" s="189"/>
      <c r="EV42" s="190"/>
      <c r="EW42" s="190" t="s">
        <v>455</v>
      </c>
      <c r="EX42" s="190" t="s">
        <v>285</v>
      </c>
      <c r="EY42" s="190" t="s">
        <v>285</v>
      </c>
      <c r="EZ42" s="152"/>
      <c r="FA42" s="152"/>
      <c r="FB42" s="152"/>
      <c r="FC42" s="152"/>
      <c r="FD42" s="152"/>
      <c r="FE42" s="190"/>
      <c r="FF42" s="152"/>
      <c r="FG42" s="152"/>
      <c r="FH42" s="152"/>
      <c r="FI42" s="152"/>
      <c r="FJ42" s="152"/>
      <c r="FK42" s="152"/>
      <c r="FL42" s="152"/>
      <c r="FM42" s="152"/>
      <c r="FN42" s="152"/>
      <c r="FO42" s="152"/>
      <c r="FP42" s="152"/>
      <c r="FQ42" s="152"/>
      <c r="FR42" s="152"/>
      <c r="FS42" s="152"/>
      <c r="FT42" s="152"/>
      <c r="FU42" s="152"/>
      <c r="FV42" s="152"/>
      <c r="FW42" s="152"/>
      <c r="FX42" s="152"/>
      <c r="FY42" s="152"/>
      <c r="FZ42" s="152"/>
      <c r="GA42" s="152"/>
      <c r="GB42" s="152"/>
      <c r="GC42" s="152"/>
      <c r="GD42" s="152"/>
      <c r="GE42" s="152"/>
      <c r="GF42" s="152"/>
      <c r="GG42" s="152"/>
      <c r="GH42" s="152"/>
      <c r="GI42" s="152"/>
      <c r="GJ42" s="152"/>
      <c r="GK42" s="152"/>
      <c r="GL42" s="152"/>
      <c r="GM42" s="152"/>
      <c r="GN42" s="152"/>
      <c r="GO42" s="152"/>
      <c r="GP42" s="152"/>
      <c r="GQ42" s="152"/>
      <c r="GR42" s="152"/>
      <c r="GS42" s="152"/>
      <c r="GT42" s="152"/>
      <c r="GU42" s="152"/>
      <c r="GV42" s="152"/>
      <c r="GW42" s="152"/>
      <c r="GX42" s="152"/>
      <c r="GY42" s="152"/>
      <c r="GZ42" s="152"/>
      <c r="HA42" s="152"/>
      <c r="HB42" s="152"/>
      <c r="HC42" s="152"/>
      <c r="HD42" s="152"/>
      <c r="HE42" s="152"/>
      <c r="HF42" s="152"/>
      <c r="HG42" s="152"/>
      <c r="HH42" s="152"/>
      <c r="HI42" s="152"/>
      <c r="HJ42" s="152"/>
      <c r="HK42" s="152"/>
      <c r="HL42" s="152"/>
      <c r="HM42" s="152"/>
      <c r="HN42" s="152"/>
      <c r="HO42" s="152"/>
      <c r="HP42" s="152"/>
      <c r="HQ42" s="152"/>
      <c r="HR42" s="152"/>
      <c r="HS42" s="152"/>
      <c r="HT42" s="152"/>
      <c r="HU42" s="152"/>
      <c r="HV42" s="152"/>
    </row>
    <row r="43" spans="1:230" s="287" customFormat="1" ht="34.5" customHeight="1" x14ac:dyDescent="0.25">
      <c r="A43" s="290" t="s">
        <v>490</v>
      </c>
      <c r="B43" s="291" t="s">
        <v>450</v>
      </c>
      <c r="C43" s="281" t="s">
        <v>451</v>
      </c>
      <c r="D43" s="282" t="s">
        <v>388</v>
      </c>
      <c r="E43" s="283">
        <v>0.4</v>
      </c>
      <c r="F43" s="292">
        <v>1</v>
      </c>
      <c r="G43" s="298">
        <v>0.4</v>
      </c>
      <c r="H43" s="284"/>
      <c r="I43" s="283"/>
      <c r="J43" s="284"/>
      <c r="K43" s="283"/>
      <c r="L43" s="294"/>
      <c r="M43" s="307">
        <v>45036.35</v>
      </c>
      <c r="T43" s="152"/>
      <c r="U43" s="152"/>
      <c r="V43" s="152"/>
      <c r="W43" s="152"/>
      <c r="X43" s="152"/>
      <c r="Y43" s="152"/>
      <c r="Z43" s="152"/>
      <c r="AA43" s="152"/>
      <c r="AB43" s="152"/>
      <c r="AC43" s="152"/>
      <c r="AD43" s="152"/>
      <c r="AE43" s="152"/>
      <c r="AF43" s="152"/>
      <c r="AG43" s="152"/>
      <c r="AH43" s="152"/>
      <c r="AI43" s="152"/>
      <c r="AJ43" s="152"/>
      <c r="AK43" s="152"/>
      <c r="AL43" s="152"/>
      <c r="AM43" s="152"/>
      <c r="AN43" s="152"/>
      <c r="AO43" s="152"/>
      <c r="AP43" s="152"/>
      <c r="AQ43" s="152"/>
      <c r="AR43" s="152"/>
      <c r="AS43" s="152"/>
      <c r="AT43" s="152"/>
      <c r="AU43" s="152"/>
      <c r="AV43" s="152"/>
      <c r="AW43" s="152"/>
      <c r="AX43" s="152"/>
      <c r="AY43" s="152"/>
      <c r="AZ43" s="152"/>
      <c r="BA43" s="152"/>
      <c r="BB43" s="152"/>
      <c r="BC43" s="152"/>
      <c r="BD43" s="152"/>
      <c r="BE43" s="152"/>
      <c r="BF43" s="152"/>
      <c r="BG43" s="152"/>
      <c r="BH43" s="152"/>
      <c r="BI43" s="152"/>
      <c r="BJ43" s="152"/>
      <c r="BK43" s="152"/>
      <c r="BL43" s="152"/>
      <c r="BM43" s="152"/>
      <c r="BN43" s="152"/>
      <c r="BO43" s="152"/>
      <c r="BP43" s="152"/>
      <c r="BQ43" s="152"/>
      <c r="BR43" s="152"/>
      <c r="BS43" s="152"/>
      <c r="BT43" s="152"/>
      <c r="BU43" s="152"/>
      <c r="BV43" s="152"/>
      <c r="BW43" s="152"/>
      <c r="BX43" s="152"/>
      <c r="BY43" s="152"/>
      <c r="BZ43" s="152"/>
      <c r="CA43" s="152"/>
      <c r="CB43" s="152"/>
      <c r="CC43" s="152"/>
      <c r="CD43" s="152"/>
      <c r="CE43" s="152"/>
      <c r="CF43" s="152"/>
      <c r="CG43" s="152"/>
      <c r="CH43" s="152"/>
      <c r="CI43" s="152"/>
      <c r="CJ43" s="152"/>
      <c r="CK43" s="152"/>
      <c r="CL43" s="152"/>
      <c r="CM43" s="152"/>
      <c r="CN43" s="152"/>
      <c r="CO43" s="152"/>
      <c r="CP43" s="152"/>
      <c r="CQ43" s="152"/>
      <c r="CR43" s="152"/>
      <c r="CS43" s="152"/>
      <c r="CT43" s="152"/>
      <c r="CU43" s="152"/>
      <c r="CV43" s="152"/>
      <c r="CW43" s="152"/>
      <c r="CX43" s="152"/>
      <c r="CY43" s="152"/>
      <c r="CZ43" s="152"/>
      <c r="DA43" s="152"/>
      <c r="DB43" s="152"/>
      <c r="DC43" s="152"/>
      <c r="DD43" s="152"/>
      <c r="DE43" s="152"/>
      <c r="DF43" s="152"/>
      <c r="DG43" s="152"/>
      <c r="DH43" s="152"/>
      <c r="DI43" s="152"/>
      <c r="DJ43" s="152"/>
      <c r="DK43" s="152"/>
      <c r="DL43" s="152"/>
      <c r="DM43" s="152"/>
      <c r="DN43" s="152"/>
      <c r="DO43" s="152"/>
      <c r="DP43" s="152"/>
      <c r="DQ43" s="152"/>
      <c r="DR43" s="152"/>
      <c r="DS43" s="152"/>
      <c r="DT43" s="152"/>
      <c r="DU43" s="152"/>
      <c r="DV43" s="152"/>
      <c r="DW43" s="152"/>
      <c r="DX43" s="152"/>
      <c r="DY43" s="152"/>
      <c r="DZ43" s="152"/>
      <c r="EA43" s="152"/>
      <c r="EB43" s="152"/>
      <c r="EC43" s="152"/>
      <c r="ED43" s="152"/>
      <c r="EE43" s="152"/>
      <c r="EF43" s="152"/>
      <c r="EG43" s="152"/>
      <c r="EH43" s="152"/>
      <c r="EI43" s="152"/>
      <c r="EJ43" s="152"/>
      <c r="EK43" s="152"/>
      <c r="EL43" s="152"/>
      <c r="EM43" s="152"/>
      <c r="EN43" s="152"/>
      <c r="EO43" s="152"/>
      <c r="EP43" s="152"/>
      <c r="EQ43" s="152"/>
      <c r="ER43" s="152"/>
      <c r="ES43" s="152"/>
      <c r="ET43" s="152"/>
      <c r="EU43" s="189"/>
      <c r="EV43" s="190"/>
      <c r="EW43" s="190" t="s">
        <v>451</v>
      </c>
      <c r="EX43" s="190" t="s">
        <v>285</v>
      </c>
      <c r="EY43" s="190" t="s">
        <v>285</v>
      </c>
      <c r="EZ43" s="152"/>
      <c r="FA43" s="152"/>
      <c r="FB43" s="152"/>
      <c r="FC43" s="152"/>
      <c r="FD43" s="152"/>
      <c r="FE43" s="190"/>
      <c r="FF43" s="152"/>
      <c r="FG43" s="152"/>
      <c r="FH43" s="152"/>
      <c r="FI43" s="152"/>
      <c r="FJ43" s="152"/>
      <c r="FK43" s="152"/>
      <c r="FL43" s="152"/>
      <c r="FM43" s="152"/>
      <c r="FN43" s="152"/>
      <c r="FO43" s="152"/>
      <c r="FP43" s="152"/>
      <c r="FQ43" s="152"/>
      <c r="FR43" s="152"/>
      <c r="FS43" s="152"/>
      <c r="FT43" s="152"/>
      <c r="FU43" s="152"/>
      <c r="FV43" s="152"/>
      <c r="FW43" s="152"/>
      <c r="FX43" s="152"/>
      <c r="FY43" s="152"/>
      <c r="FZ43" s="152"/>
      <c r="GA43" s="152"/>
      <c r="GB43" s="152"/>
      <c r="GC43" s="152"/>
      <c r="GD43" s="152"/>
      <c r="GE43" s="152"/>
      <c r="GF43" s="152"/>
      <c r="GG43" s="152"/>
      <c r="GH43" s="152"/>
      <c r="GI43" s="152"/>
      <c r="GJ43" s="152"/>
      <c r="GK43" s="152"/>
      <c r="GL43" s="152"/>
      <c r="GM43" s="152"/>
      <c r="GN43" s="152"/>
      <c r="GO43" s="152"/>
      <c r="GP43" s="152"/>
      <c r="GQ43" s="152"/>
      <c r="GR43" s="152"/>
      <c r="GS43" s="152"/>
      <c r="GT43" s="152"/>
      <c r="GU43" s="152"/>
      <c r="GV43" s="152"/>
      <c r="GW43" s="152"/>
      <c r="GX43" s="152"/>
      <c r="GY43" s="152"/>
      <c r="GZ43" s="152"/>
      <c r="HA43" s="152"/>
      <c r="HB43" s="152"/>
      <c r="HC43" s="152"/>
      <c r="HD43" s="152"/>
      <c r="HE43" s="152"/>
      <c r="HF43" s="152"/>
      <c r="HG43" s="152"/>
      <c r="HH43" s="152"/>
      <c r="HI43" s="152"/>
      <c r="HJ43" s="152"/>
      <c r="HK43" s="152"/>
      <c r="HL43" s="152"/>
      <c r="HM43" s="152"/>
      <c r="HN43" s="152"/>
      <c r="HO43" s="152"/>
      <c r="HP43" s="152"/>
      <c r="HQ43" s="152"/>
      <c r="HR43" s="152"/>
      <c r="HS43" s="152"/>
      <c r="HT43" s="152"/>
      <c r="HU43" s="152"/>
      <c r="HV43" s="152"/>
    </row>
    <row r="44" spans="1:230" s="287" customFormat="1" ht="45" x14ac:dyDescent="0.25">
      <c r="A44" s="290" t="s">
        <v>492</v>
      </c>
      <c r="B44" s="291" t="s">
        <v>454</v>
      </c>
      <c r="C44" s="281" t="s">
        <v>455</v>
      </c>
      <c r="D44" s="282" t="s">
        <v>37</v>
      </c>
      <c r="E44" s="283">
        <v>40.799999999999997</v>
      </c>
      <c r="F44" s="292">
        <v>1</v>
      </c>
      <c r="G44" s="298">
        <v>40.799999999999997</v>
      </c>
      <c r="H44" s="285">
        <v>169.63</v>
      </c>
      <c r="I44" s="295">
        <v>1.04236</v>
      </c>
      <c r="J44" s="288">
        <v>7214.07</v>
      </c>
      <c r="K44" s="296">
        <v>9.1199999999999992</v>
      </c>
      <c r="L44" s="286">
        <v>65792.320000000007</v>
      </c>
      <c r="M44" s="307">
        <v>65792.320000000007</v>
      </c>
      <c r="T44" s="152"/>
      <c r="U44" s="152"/>
      <c r="V44" s="152"/>
      <c r="W44" s="152"/>
      <c r="X44" s="152"/>
      <c r="Y44" s="152"/>
      <c r="Z44" s="152"/>
      <c r="AA44" s="152"/>
      <c r="AB44" s="152"/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  <c r="AX44" s="152"/>
      <c r="AY44" s="152"/>
      <c r="AZ44" s="152"/>
      <c r="BA44" s="152"/>
      <c r="BB44" s="152"/>
      <c r="BC44" s="152"/>
      <c r="BD44" s="152"/>
      <c r="BE44" s="152"/>
      <c r="BF44" s="152"/>
      <c r="BG44" s="152"/>
      <c r="BH44" s="152"/>
      <c r="BI44" s="152"/>
      <c r="BJ44" s="152"/>
      <c r="BK44" s="152"/>
      <c r="BL44" s="152"/>
      <c r="BM44" s="152"/>
      <c r="BN44" s="152"/>
      <c r="BO44" s="152"/>
      <c r="BP44" s="152"/>
      <c r="BQ44" s="152"/>
      <c r="BR44" s="152"/>
      <c r="BS44" s="152"/>
      <c r="BT44" s="152"/>
      <c r="BU44" s="152"/>
      <c r="BV44" s="152"/>
      <c r="BW44" s="152"/>
      <c r="BX44" s="152"/>
      <c r="BY44" s="152"/>
      <c r="BZ44" s="152"/>
      <c r="CA44" s="152"/>
      <c r="CB44" s="152"/>
      <c r="CC44" s="152"/>
      <c r="CD44" s="152"/>
      <c r="CE44" s="152"/>
      <c r="CF44" s="152"/>
      <c r="CG44" s="152"/>
      <c r="CH44" s="152"/>
      <c r="CI44" s="152"/>
      <c r="CJ44" s="152"/>
      <c r="CK44" s="152"/>
      <c r="CL44" s="152"/>
      <c r="CM44" s="152"/>
      <c r="CN44" s="152"/>
      <c r="CO44" s="152"/>
      <c r="CP44" s="152"/>
      <c r="CQ44" s="152"/>
      <c r="CR44" s="152"/>
      <c r="CS44" s="152"/>
      <c r="CT44" s="152"/>
      <c r="CU44" s="152"/>
      <c r="CV44" s="152"/>
      <c r="CW44" s="152"/>
      <c r="CX44" s="152"/>
      <c r="CY44" s="152"/>
      <c r="CZ44" s="152"/>
      <c r="DA44" s="152"/>
      <c r="DB44" s="152"/>
      <c r="DC44" s="152"/>
      <c r="DD44" s="152"/>
      <c r="DE44" s="152"/>
      <c r="DF44" s="152"/>
      <c r="DG44" s="152"/>
      <c r="DH44" s="152"/>
      <c r="DI44" s="152"/>
      <c r="DJ44" s="152"/>
      <c r="DK44" s="152"/>
      <c r="DL44" s="152"/>
      <c r="DM44" s="152"/>
      <c r="DN44" s="152"/>
      <c r="DO44" s="152"/>
      <c r="DP44" s="152"/>
      <c r="DQ44" s="152"/>
      <c r="DR44" s="152"/>
      <c r="DS44" s="152"/>
      <c r="DT44" s="152"/>
      <c r="DU44" s="152"/>
      <c r="DV44" s="152"/>
      <c r="DW44" s="152"/>
      <c r="DX44" s="152"/>
      <c r="DY44" s="152"/>
      <c r="DZ44" s="152"/>
      <c r="EA44" s="152"/>
      <c r="EB44" s="152"/>
      <c r="EC44" s="152"/>
      <c r="ED44" s="152"/>
      <c r="EE44" s="152"/>
      <c r="EF44" s="152"/>
      <c r="EG44" s="152"/>
      <c r="EH44" s="152"/>
      <c r="EI44" s="152"/>
      <c r="EJ44" s="152"/>
      <c r="EK44" s="152"/>
      <c r="EL44" s="152"/>
      <c r="EM44" s="152"/>
      <c r="EN44" s="152"/>
      <c r="EO44" s="152"/>
      <c r="EP44" s="152"/>
      <c r="EQ44" s="152"/>
      <c r="ER44" s="152"/>
      <c r="ES44" s="152"/>
      <c r="ET44" s="152"/>
      <c r="EU44" s="189"/>
      <c r="EV44" s="190"/>
      <c r="EW44" s="190" t="s">
        <v>455</v>
      </c>
      <c r="EX44" s="190" t="s">
        <v>285</v>
      </c>
      <c r="EY44" s="190" t="s">
        <v>285</v>
      </c>
      <c r="EZ44" s="152"/>
      <c r="FA44" s="152"/>
      <c r="FB44" s="152"/>
      <c r="FC44" s="152"/>
      <c r="FD44" s="152"/>
      <c r="FE44" s="190"/>
      <c r="FF44" s="152"/>
      <c r="FG44" s="152"/>
      <c r="FH44" s="152"/>
      <c r="FI44" s="152"/>
      <c r="FJ44" s="152"/>
      <c r="FK44" s="152"/>
      <c r="FL44" s="152"/>
      <c r="FM44" s="152"/>
      <c r="FN44" s="152"/>
      <c r="FO44" s="152"/>
      <c r="FP44" s="152"/>
      <c r="FQ44" s="152"/>
      <c r="FR44" s="152"/>
      <c r="FS44" s="152"/>
      <c r="FT44" s="152"/>
      <c r="FU44" s="152"/>
      <c r="FV44" s="152"/>
      <c r="FW44" s="152"/>
      <c r="FX44" s="152"/>
      <c r="FY44" s="152"/>
      <c r="FZ44" s="152"/>
      <c r="GA44" s="152"/>
      <c r="GB44" s="152"/>
      <c r="GC44" s="152"/>
      <c r="GD44" s="152"/>
      <c r="GE44" s="152"/>
      <c r="GF44" s="152"/>
      <c r="GG44" s="152"/>
      <c r="GH44" s="152"/>
      <c r="GI44" s="152"/>
      <c r="GJ44" s="152"/>
      <c r="GK44" s="152"/>
      <c r="GL44" s="152"/>
      <c r="GM44" s="152"/>
      <c r="GN44" s="152"/>
      <c r="GO44" s="152"/>
      <c r="GP44" s="152"/>
      <c r="GQ44" s="152"/>
      <c r="GR44" s="152"/>
      <c r="GS44" s="152"/>
      <c r="GT44" s="152"/>
      <c r="GU44" s="152"/>
      <c r="GV44" s="152"/>
      <c r="GW44" s="152"/>
      <c r="GX44" s="152"/>
      <c r="GY44" s="152"/>
      <c r="GZ44" s="152"/>
      <c r="HA44" s="152"/>
      <c r="HB44" s="152"/>
      <c r="HC44" s="152"/>
      <c r="HD44" s="152"/>
      <c r="HE44" s="152"/>
      <c r="HF44" s="152"/>
      <c r="HG44" s="152"/>
      <c r="HH44" s="152"/>
      <c r="HI44" s="152"/>
      <c r="HJ44" s="152"/>
      <c r="HK44" s="152"/>
      <c r="HL44" s="152"/>
      <c r="HM44" s="152"/>
      <c r="HN44" s="152"/>
      <c r="HO44" s="152"/>
      <c r="HP44" s="152"/>
      <c r="HQ44" s="152"/>
      <c r="HR44" s="152"/>
      <c r="HS44" s="152"/>
      <c r="HT44" s="152"/>
      <c r="HU44" s="152"/>
      <c r="HV44" s="152"/>
    </row>
    <row r="45" spans="1:230" s="287" customFormat="1" ht="23.25" customHeight="1" x14ac:dyDescent="0.25">
      <c r="A45" s="290" t="s">
        <v>494</v>
      </c>
      <c r="B45" s="291" t="s">
        <v>459</v>
      </c>
      <c r="C45" s="281" t="s">
        <v>460</v>
      </c>
      <c r="D45" s="282" t="s">
        <v>370</v>
      </c>
      <c r="E45" s="283">
        <v>0.23699999999999999</v>
      </c>
      <c r="F45" s="292">
        <v>1</v>
      </c>
      <c r="G45" s="297">
        <v>0.23699999999999999</v>
      </c>
      <c r="H45" s="284"/>
      <c r="I45" s="283"/>
      <c r="J45" s="284"/>
      <c r="K45" s="283"/>
      <c r="L45" s="294"/>
      <c r="M45" s="307">
        <v>49476.11</v>
      </c>
      <c r="T45" s="152"/>
      <c r="U45" s="152"/>
      <c r="V45" s="152"/>
      <c r="W45" s="152"/>
      <c r="X45" s="152"/>
      <c r="Y45" s="152"/>
      <c r="Z45" s="152"/>
      <c r="AA45" s="152"/>
      <c r="AB45" s="152"/>
      <c r="AC45" s="152"/>
      <c r="AD45" s="152"/>
      <c r="AE45" s="152"/>
      <c r="AF45" s="152"/>
      <c r="AG45" s="152"/>
      <c r="AH45" s="152"/>
      <c r="AI45" s="152"/>
      <c r="AJ45" s="152"/>
      <c r="AK45" s="152"/>
      <c r="AL45" s="152"/>
      <c r="AM45" s="152"/>
      <c r="AN45" s="152"/>
      <c r="AO45" s="152"/>
      <c r="AP45" s="152"/>
      <c r="AQ45" s="152"/>
      <c r="AR45" s="152"/>
      <c r="AS45" s="152"/>
      <c r="AT45" s="152"/>
      <c r="AU45" s="152"/>
      <c r="AV45" s="152"/>
      <c r="AW45" s="152"/>
      <c r="AX45" s="152"/>
      <c r="AY45" s="152"/>
      <c r="AZ45" s="152"/>
      <c r="BA45" s="152"/>
      <c r="BB45" s="152"/>
      <c r="BC45" s="152"/>
      <c r="BD45" s="152"/>
      <c r="BE45" s="152"/>
      <c r="BF45" s="152"/>
      <c r="BG45" s="152"/>
      <c r="BH45" s="152"/>
      <c r="BI45" s="152"/>
      <c r="BJ45" s="152"/>
      <c r="BK45" s="152"/>
      <c r="BL45" s="152"/>
      <c r="BM45" s="152"/>
      <c r="BN45" s="152"/>
      <c r="BO45" s="152"/>
      <c r="BP45" s="152"/>
      <c r="BQ45" s="152"/>
      <c r="BR45" s="152"/>
      <c r="BS45" s="152"/>
      <c r="BT45" s="152"/>
      <c r="BU45" s="152"/>
      <c r="BV45" s="152"/>
      <c r="BW45" s="152"/>
      <c r="BX45" s="152"/>
      <c r="BY45" s="152"/>
      <c r="BZ45" s="152"/>
      <c r="CA45" s="152"/>
      <c r="CB45" s="152"/>
      <c r="CC45" s="152"/>
      <c r="CD45" s="152"/>
      <c r="CE45" s="152"/>
      <c r="CF45" s="152"/>
      <c r="CG45" s="152"/>
      <c r="CH45" s="152"/>
      <c r="CI45" s="152"/>
      <c r="CJ45" s="152"/>
      <c r="CK45" s="152"/>
      <c r="CL45" s="152"/>
      <c r="CM45" s="152"/>
      <c r="CN45" s="152"/>
      <c r="CO45" s="152"/>
      <c r="CP45" s="152"/>
      <c r="CQ45" s="152"/>
      <c r="CR45" s="152"/>
      <c r="CS45" s="152"/>
      <c r="CT45" s="152"/>
      <c r="CU45" s="152"/>
      <c r="CV45" s="152"/>
      <c r="CW45" s="152"/>
      <c r="CX45" s="152"/>
      <c r="CY45" s="152"/>
      <c r="CZ45" s="152"/>
      <c r="DA45" s="152"/>
      <c r="DB45" s="152"/>
      <c r="DC45" s="152"/>
      <c r="DD45" s="152"/>
      <c r="DE45" s="152"/>
      <c r="DF45" s="152"/>
      <c r="DG45" s="152"/>
      <c r="DH45" s="152"/>
      <c r="DI45" s="152"/>
      <c r="DJ45" s="152"/>
      <c r="DK45" s="152"/>
      <c r="DL45" s="152"/>
      <c r="DM45" s="152"/>
      <c r="DN45" s="152"/>
      <c r="DO45" s="152"/>
      <c r="DP45" s="152"/>
      <c r="DQ45" s="152"/>
      <c r="DR45" s="152"/>
      <c r="DS45" s="152"/>
      <c r="DT45" s="152"/>
      <c r="DU45" s="152"/>
      <c r="DV45" s="152"/>
      <c r="DW45" s="152"/>
      <c r="DX45" s="152"/>
      <c r="DY45" s="152"/>
      <c r="DZ45" s="152"/>
      <c r="EA45" s="152"/>
      <c r="EB45" s="152"/>
      <c r="EC45" s="152"/>
      <c r="ED45" s="152"/>
      <c r="EE45" s="152"/>
      <c r="EF45" s="152"/>
      <c r="EG45" s="152"/>
      <c r="EH45" s="152"/>
      <c r="EI45" s="152"/>
      <c r="EJ45" s="152"/>
      <c r="EK45" s="152"/>
      <c r="EL45" s="152"/>
      <c r="EM45" s="152"/>
      <c r="EN45" s="152"/>
      <c r="EO45" s="152"/>
      <c r="EP45" s="152"/>
      <c r="EQ45" s="152"/>
      <c r="ER45" s="152"/>
      <c r="ES45" s="152"/>
      <c r="ET45" s="152"/>
      <c r="EU45" s="189"/>
      <c r="EV45" s="190"/>
      <c r="EW45" s="190" t="s">
        <v>460</v>
      </c>
      <c r="EX45" s="190" t="s">
        <v>285</v>
      </c>
      <c r="EY45" s="190" t="s">
        <v>285</v>
      </c>
      <c r="EZ45" s="152"/>
      <c r="FA45" s="152"/>
      <c r="FB45" s="152"/>
      <c r="FC45" s="152"/>
      <c r="FD45" s="152"/>
      <c r="FE45" s="190"/>
      <c r="FF45" s="152"/>
      <c r="FG45" s="152"/>
      <c r="FH45" s="152"/>
      <c r="FI45" s="152"/>
      <c r="FJ45" s="152"/>
      <c r="FK45" s="152"/>
      <c r="FL45" s="152"/>
      <c r="FM45" s="152"/>
      <c r="FN45" s="152"/>
      <c r="FO45" s="152"/>
      <c r="FP45" s="152"/>
      <c r="FQ45" s="152"/>
      <c r="FR45" s="152"/>
      <c r="FS45" s="152"/>
      <c r="FT45" s="152"/>
      <c r="FU45" s="152"/>
      <c r="FV45" s="152"/>
      <c r="FW45" s="152"/>
      <c r="FX45" s="152"/>
      <c r="FY45" s="152"/>
      <c r="FZ45" s="152"/>
      <c r="GA45" s="152"/>
      <c r="GB45" s="152"/>
      <c r="GC45" s="152"/>
      <c r="GD45" s="152"/>
      <c r="GE45" s="152"/>
      <c r="GF45" s="152"/>
      <c r="GG45" s="152"/>
      <c r="GH45" s="152"/>
      <c r="GI45" s="152"/>
      <c r="GJ45" s="152"/>
      <c r="GK45" s="152"/>
      <c r="GL45" s="152"/>
      <c r="GM45" s="152"/>
      <c r="GN45" s="152"/>
      <c r="GO45" s="152"/>
      <c r="GP45" s="152"/>
      <c r="GQ45" s="152"/>
      <c r="GR45" s="152"/>
      <c r="GS45" s="152"/>
      <c r="GT45" s="152"/>
      <c r="GU45" s="152"/>
      <c r="GV45" s="152"/>
      <c r="GW45" s="152"/>
      <c r="GX45" s="152"/>
      <c r="GY45" s="152"/>
      <c r="GZ45" s="152"/>
      <c r="HA45" s="152"/>
      <c r="HB45" s="152"/>
      <c r="HC45" s="152"/>
      <c r="HD45" s="152"/>
      <c r="HE45" s="152"/>
      <c r="HF45" s="152"/>
      <c r="HG45" s="152"/>
      <c r="HH45" s="152"/>
      <c r="HI45" s="152"/>
      <c r="HJ45" s="152"/>
      <c r="HK45" s="152"/>
      <c r="HL45" s="152"/>
      <c r="HM45" s="152"/>
      <c r="HN45" s="152"/>
      <c r="HO45" s="152"/>
      <c r="HP45" s="152"/>
      <c r="HQ45" s="152"/>
      <c r="HR45" s="152"/>
      <c r="HS45" s="152"/>
      <c r="HT45" s="152"/>
      <c r="HU45" s="152"/>
      <c r="HV45" s="152"/>
    </row>
    <row r="46" spans="1:230" s="287" customFormat="1" ht="33.75" customHeight="1" x14ac:dyDescent="0.25">
      <c r="A46" s="290" t="s">
        <v>496</v>
      </c>
      <c r="B46" s="291" t="s">
        <v>467</v>
      </c>
      <c r="C46" s="281" t="s">
        <v>54</v>
      </c>
      <c r="D46" s="282" t="s">
        <v>55</v>
      </c>
      <c r="E46" s="283">
        <v>35.6</v>
      </c>
      <c r="F46" s="292">
        <v>1</v>
      </c>
      <c r="G46" s="298">
        <v>35.6</v>
      </c>
      <c r="H46" s="285">
        <v>174.98</v>
      </c>
      <c r="I46" s="295">
        <v>1.04236</v>
      </c>
      <c r="J46" s="288">
        <v>6493.16</v>
      </c>
      <c r="K46" s="296">
        <v>9.1199999999999992</v>
      </c>
      <c r="L46" s="286">
        <v>59217.62</v>
      </c>
      <c r="M46" s="307">
        <v>59217.62</v>
      </c>
      <c r="T46" s="152"/>
      <c r="U46" s="152"/>
      <c r="V46" s="152"/>
      <c r="W46" s="152"/>
      <c r="X46" s="152"/>
      <c r="Y46" s="152"/>
      <c r="Z46" s="152"/>
      <c r="AA46" s="152"/>
      <c r="AB46" s="152"/>
      <c r="AC46" s="152"/>
      <c r="AD46" s="152"/>
      <c r="AE46" s="152"/>
      <c r="AF46" s="152"/>
      <c r="AG46" s="152"/>
      <c r="AH46" s="152"/>
      <c r="AI46" s="152"/>
      <c r="AJ46" s="152"/>
      <c r="AK46" s="152"/>
      <c r="AL46" s="152"/>
      <c r="AM46" s="152"/>
      <c r="AN46" s="152"/>
      <c r="AO46" s="152"/>
      <c r="AP46" s="152"/>
      <c r="AQ46" s="152"/>
      <c r="AR46" s="152"/>
      <c r="AS46" s="152"/>
      <c r="AT46" s="152"/>
      <c r="AU46" s="152"/>
      <c r="AV46" s="152"/>
      <c r="AW46" s="152"/>
      <c r="AX46" s="152"/>
      <c r="AY46" s="152"/>
      <c r="AZ46" s="152"/>
      <c r="BA46" s="152"/>
      <c r="BB46" s="152"/>
      <c r="BC46" s="152"/>
      <c r="BD46" s="152"/>
      <c r="BE46" s="152"/>
      <c r="BF46" s="152"/>
      <c r="BG46" s="152"/>
      <c r="BH46" s="152"/>
      <c r="BI46" s="152"/>
      <c r="BJ46" s="152"/>
      <c r="BK46" s="152"/>
      <c r="BL46" s="152"/>
      <c r="BM46" s="152"/>
      <c r="BN46" s="152"/>
      <c r="BO46" s="152"/>
      <c r="BP46" s="152"/>
      <c r="BQ46" s="152"/>
      <c r="BR46" s="152"/>
      <c r="BS46" s="152"/>
      <c r="BT46" s="152"/>
      <c r="BU46" s="152"/>
      <c r="BV46" s="152"/>
      <c r="BW46" s="152"/>
      <c r="BX46" s="152"/>
      <c r="BY46" s="152"/>
      <c r="BZ46" s="152"/>
      <c r="CA46" s="152"/>
      <c r="CB46" s="152"/>
      <c r="CC46" s="152"/>
      <c r="CD46" s="152"/>
      <c r="CE46" s="152"/>
      <c r="CF46" s="152"/>
      <c r="CG46" s="152"/>
      <c r="CH46" s="152"/>
      <c r="CI46" s="152"/>
      <c r="CJ46" s="152"/>
      <c r="CK46" s="152"/>
      <c r="CL46" s="152"/>
      <c r="CM46" s="152"/>
      <c r="CN46" s="152"/>
      <c r="CO46" s="152"/>
      <c r="CP46" s="152"/>
      <c r="CQ46" s="152"/>
      <c r="CR46" s="152"/>
      <c r="CS46" s="152"/>
      <c r="CT46" s="152"/>
      <c r="CU46" s="152"/>
      <c r="CV46" s="152"/>
      <c r="CW46" s="152"/>
      <c r="CX46" s="152"/>
      <c r="CY46" s="152"/>
      <c r="CZ46" s="152"/>
      <c r="DA46" s="152"/>
      <c r="DB46" s="152"/>
      <c r="DC46" s="152"/>
      <c r="DD46" s="152"/>
      <c r="DE46" s="152"/>
      <c r="DF46" s="152"/>
      <c r="DG46" s="152"/>
      <c r="DH46" s="152"/>
      <c r="DI46" s="152"/>
      <c r="DJ46" s="152"/>
      <c r="DK46" s="152"/>
      <c r="DL46" s="152"/>
      <c r="DM46" s="152"/>
      <c r="DN46" s="152"/>
      <c r="DO46" s="152"/>
      <c r="DP46" s="152"/>
      <c r="DQ46" s="152"/>
      <c r="DR46" s="152"/>
      <c r="DS46" s="152"/>
      <c r="DT46" s="152"/>
      <c r="DU46" s="152"/>
      <c r="DV46" s="152"/>
      <c r="DW46" s="152"/>
      <c r="DX46" s="152"/>
      <c r="DY46" s="152"/>
      <c r="DZ46" s="152"/>
      <c r="EA46" s="152"/>
      <c r="EB46" s="152"/>
      <c r="EC46" s="152"/>
      <c r="ED46" s="152"/>
      <c r="EE46" s="152"/>
      <c r="EF46" s="152"/>
      <c r="EG46" s="152"/>
      <c r="EH46" s="152"/>
      <c r="EI46" s="152"/>
      <c r="EJ46" s="152"/>
      <c r="EK46" s="152"/>
      <c r="EL46" s="152"/>
      <c r="EM46" s="152"/>
      <c r="EN46" s="152"/>
      <c r="EO46" s="152"/>
      <c r="EP46" s="152"/>
      <c r="EQ46" s="152"/>
      <c r="ER46" s="152"/>
      <c r="ES46" s="152"/>
      <c r="ET46" s="152"/>
      <c r="EU46" s="189"/>
      <c r="EV46" s="190"/>
      <c r="EW46" s="190" t="s">
        <v>54</v>
      </c>
      <c r="EX46" s="190" t="s">
        <v>285</v>
      </c>
      <c r="EY46" s="190" t="s">
        <v>285</v>
      </c>
      <c r="EZ46" s="152"/>
      <c r="FA46" s="152"/>
      <c r="FB46" s="152"/>
      <c r="FC46" s="152"/>
      <c r="FD46" s="152"/>
      <c r="FE46" s="190"/>
      <c r="FF46" s="152"/>
      <c r="FG46" s="152"/>
      <c r="FH46" s="152"/>
      <c r="FI46" s="152"/>
      <c r="FJ46" s="152"/>
      <c r="FK46" s="152"/>
      <c r="FL46" s="152"/>
      <c r="FM46" s="152"/>
      <c r="FN46" s="152"/>
      <c r="FO46" s="152"/>
      <c r="FP46" s="152"/>
      <c r="FQ46" s="152"/>
      <c r="FR46" s="152"/>
      <c r="FS46" s="152"/>
      <c r="FT46" s="152"/>
      <c r="FU46" s="152"/>
      <c r="FV46" s="152"/>
      <c r="FW46" s="152"/>
      <c r="FX46" s="152"/>
      <c r="FY46" s="152"/>
      <c r="FZ46" s="152"/>
      <c r="GA46" s="152"/>
      <c r="GB46" s="152"/>
      <c r="GC46" s="152"/>
      <c r="GD46" s="152"/>
      <c r="GE46" s="152"/>
      <c r="GF46" s="152"/>
      <c r="GG46" s="152"/>
      <c r="GH46" s="152"/>
      <c r="GI46" s="152"/>
      <c r="GJ46" s="152"/>
      <c r="GK46" s="152"/>
      <c r="GL46" s="152"/>
      <c r="GM46" s="152"/>
      <c r="GN46" s="152"/>
      <c r="GO46" s="152"/>
      <c r="GP46" s="152"/>
      <c r="GQ46" s="152"/>
      <c r="GR46" s="152"/>
      <c r="GS46" s="152"/>
      <c r="GT46" s="152"/>
      <c r="GU46" s="152"/>
      <c r="GV46" s="152"/>
      <c r="GW46" s="152"/>
      <c r="GX46" s="152"/>
      <c r="GY46" s="152"/>
      <c r="GZ46" s="152"/>
      <c r="HA46" s="152"/>
      <c r="HB46" s="152"/>
      <c r="HC46" s="152"/>
      <c r="HD46" s="152"/>
      <c r="HE46" s="152"/>
      <c r="HF46" s="152"/>
      <c r="HG46" s="152"/>
      <c r="HH46" s="152"/>
      <c r="HI46" s="152"/>
      <c r="HJ46" s="152"/>
      <c r="HK46" s="152"/>
      <c r="HL46" s="152"/>
      <c r="HM46" s="152"/>
      <c r="HN46" s="152"/>
      <c r="HO46" s="152"/>
      <c r="HP46" s="152"/>
      <c r="HQ46" s="152"/>
      <c r="HR46" s="152"/>
      <c r="HS46" s="152"/>
      <c r="HT46" s="152"/>
      <c r="HU46" s="152"/>
      <c r="HV46" s="152"/>
    </row>
    <row r="47" spans="1:230" s="287" customFormat="1" ht="34.5" customHeight="1" x14ac:dyDescent="0.25">
      <c r="A47" s="290" t="s">
        <v>497</v>
      </c>
      <c r="B47" s="291" t="s">
        <v>498</v>
      </c>
      <c r="C47" s="281" t="s">
        <v>499</v>
      </c>
      <c r="D47" s="282" t="s">
        <v>16</v>
      </c>
      <c r="E47" s="283">
        <v>2</v>
      </c>
      <c r="F47" s="292">
        <v>1</v>
      </c>
      <c r="G47" s="292">
        <v>2</v>
      </c>
      <c r="H47" s="284"/>
      <c r="I47" s="283"/>
      <c r="J47" s="284"/>
      <c r="K47" s="283"/>
      <c r="L47" s="294"/>
      <c r="M47" s="307">
        <v>2837.98</v>
      </c>
      <c r="T47" s="152"/>
      <c r="U47" s="152"/>
      <c r="V47" s="152"/>
      <c r="W47" s="152"/>
      <c r="X47" s="152"/>
      <c r="Y47" s="152"/>
      <c r="Z47" s="152"/>
      <c r="AA47" s="152"/>
      <c r="AB47" s="152"/>
      <c r="AC47" s="152"/>
      <c r="AD47" s="152"/>
      <c r="AE47" s="152"/>
      <c r="AF47" s="152"/>
      <c r="AG47" s="152"/>
      <c r="AH47" s="152"/>
      <c r="AI47" s="152"/>
      <c r="AJ47" s="152"/>
      <c r="AK47" s="152"/>
      <c r="AL47" s="152"/>
      <c r="AM47" s="152"/>
      <c r="AN47" s="152"/>
      <c r="AO47" s="152"/>
      <c r="AP47" s="152"/>
      <c r="AQ47" s="152"/>
      <c r="AR47" s="152"/>
      <c r="AS47" s="152"/>
      <c r="AT47" s="152"/>
      <c r="AU47" s="152"/>
      <c r="AV47" s="152"/>
      <c r="AW47" s="152"/>
      <c r="AX47" s="152"/>
      <c r="AY47" s="152"/>
      <c r="AZ47" s="152"/>
      <c r="BA47" s="152"/>
      <c r="BB47" s="152"/>
      <c r="BC47" s="152"/>
      <c r="BD47" s="152"/>
      <c r="BE47" s="152"/>
      <c r="BF47" s="152"/>
      <c r="BG47" s="152"/>
      <c r="BH47" s="152"/>
      <c r="BI47" s="152"/>
      <c r="BJ47" s="152"/>
      <c r="BK47" s="152"/>
      <c r="BL47" s="152"/>
      <c r="BM47" s="152"/>
      <c r="BN47" s="152"/>
      <c r="BO47" s="152"/>
      <c r="BP47" s="152"/>
      <c r="BQ47" s="152"/>
      <c r="BR47" s="152"/>
      <c r="BS47" s="152"/>
      <c r="BT47" s="152"/>
      <c r="BU47" s="152"/>
      <c r="BV47" s="152"/>
      <c r="BW47" s="152"/>
      <c r="BX47" s="152"/>
      <c r="BY47" s="152"/>
      <c r="BZ47" s="152"/>
      <c r="CA47" s="152"/>
      <c r="CB47" s="152"/>
      <c r="CC47" s="152"/>
      <c r="CD47" s="152"/>
      <c r="CE47" s="152"/>
      <c r="CF47" s="152"/>
      <c r="CG47" s="152"/>
      <c r="CH47" s="152"/>
      <c r="CI47" s="152"/>
      <c r="CJ47" s="152"/>
      <c r="CK47" s="152"/>
      <c r="CL47" s="152"/>
      <c r="CM47" s="152"/>
      <c r="CN47" s="152"/>
      <c r="CO47" s="152"/>
      <c r="CP47" s="152"/>
      <c r="CQ47" s="152"/>
      <c r="CR47" s="152"/>
      <c r="CS47" s="152"/>
      <c r="CT47" s="152"/>
      <c r="CU47" s="152"/>
      <c r="CV47" s="152"/>
      <c r="CW47" s="152"/>
      <c r="CX47" s="152"/>
      <c r="CY47" s="152"/>
      <c r="CZ47" s="152"/>
      <c r="DA47" s="152"/>
      <c r="DB47" s="152"/>
      <c r="DC47" s="152"/>
      <c r="DD47" s="152"/>
      <c r="DE47" s="152"/>
      <c r="DF47" s="152"/>
      <c r="DG47" s="152"/>
      <c r="DH47" s="152"/>
      <c r="DI47" s="152"/>
      <c r="DJ47" s="152"/>
      <c r="DK47" s="152"/>
      <c r="DL47" s="152"/>
      <c r="DM47" s="152"/>
      <c r="DN47" s="152"/>
      <c r="DO47" s="152"/>
      <c r="DP47" s="152"/>
      <c r="DQ47" s="152"/>
      <c r="DR47" s="152"/>
      <c r="DS47" s="152"/>
      <c r="DT47" s="152"/>
      <c r="DU47" s="152"/>
      <c r="DV47" s="152"/>
      <c r="DW47" s="152"/>
      <c r="DX47" s="152"/>
      <c r="DY47" s="152"/>
      <c r="DZ47" s="152"/>
      <c r="EA47" s="152"/>
      <c r="EB47" s="152"/>
      <c r="EC47" s="152"/>
      <c r="ED47" s="152"/>
      <c r="EE47" s="152"/>
      <c r="EF47" s="152"/>
      <c r="EG47" s="152"/>
      <c r="EH47" s="152"/>
      <c r="EI47" s="152"/>
      <c r="EJ47" s="152"/>
      <c r="EK47" s="152"/>
      <c r="EL47" s="152"/>
      <c r="EM47" s="152"/>
      <c r="EN47" s="152"/>
      <c r="EO47" s="152"/>
      <c r="EP47" s="152"/>
      <c r="EQ47" s="152"/>
      <c r="ER47" s="152"/>
      <c r="ES47" s="152"/>
      <c r="ET47" s="152"/>
      <c r="EU47" s="189"/>
      <c r="EV47" s="190"/>
      <c r="EW47" s="190" t="s">
        <v>499</v>
      </c>
      <c r="EX47" s="190" t="s">
        <v>285</v>
      </c>
      <c r="EY47" s="190" t="s">
        <v>285</v>
      </c>
      <c r="EZ47" s="152"/>
      <c r="FA47" s="152"/>
      <c r="FB47" s="152"/>
      <c r="FC47" s="152"/>
      <c r="FD47" s="152"/>
      <c r="FE47" s="190"/>
      <c r="FF47" s="152"/>
      <c r="FG47" s="152"/>
      <c r="FH47" s="152"/>
      <c r="FI47" s="152"/>
      <c r="FJ47" s="152"/>
      <c r="FK47" s="152"/>
      <c r="FL47" s="152"/>
      <c r="FM47" s="152"/>
      <c r="FN47" s="152"/>
      <c r="FO47" s="152"/>
      <c r="FP47" s="152"/>
      <c r="FQ47" s="152"/>
      <c r="FR47" s="152"/>
      <c r="FS47" s="152"/>
      <c r="FT47" s="152"/>
      <c r="FU47" s="152"/>
      <c r="FV47" s="152"/>
      <c r="FW47" s="152"/>
      <c r="FX47" s="152"/>
      <c r="FY47" s="152"/>
      <c r="FZ47" s="152"/>
      <c r="GA47" s="152"/>
      <c r="GB47" s="152"/>
      <c r="GC47" s="152"/>
      <c r="GD47" s="152"/>
      <c r="GE47" s="152"/>
      <c r="GF47" s="152"/>
      <c r="GG47" s="152"/>
      <c r="GH47" s="152"/>
      <c r="GI47" s="152"/>
      <c r="GJ47" s="152"/>
      <c r="GK47" s="152"/>
      <c r="GL47" s="152"/>
      <c r="GM47" s="152"/>
      <c r="GN47" s="152"/>
      <c r="GO47" s="152"/>
      <c r="GP47" s="152"/>
      <c r="GQ47" s="152"/>
      <c r="GR47" s="152"/>
      <c r="GS47" s="152"/>
      <c r="GT47" s="152"/>
      <c r="GU47" s="152"/>
      <c r="GV47" s="152"/>
      <c r="GW47" s="152"/>
      <c r="GX47" s="152"/>
      <c r="GY47" s="152"/>
      <c r="GZ47" s="152"/>
      <c r="HA47" s="152"/>
      <c r="HB47" s="152"/>
      <c r="HC47" s="152"/>
      <c r="HD47" s="152"/>
      <c r="HE47" s="152"/>
      <c r="HF47" s="152"/>
      <c r="HG47" s="152"/>
      <c r="HH47" s="152"/>
      <c r="HI47" s="152"/>
      <c r="HJ47" s="152"/>
      <c r="HK47" s="152"/>
      <c r="HL47" s="152"/>
      <c r="HM47" s="152"/>
      <c r="HN47" s="152"/>
      <c r="HO47" s="152"/>
      <c r="HP47" s="152"/>
      <c r="HQ47" s="152"/>
      <c r="HR47" s="152"/>
      <c r="HS47" s="152"/>
      <c r="HT47" s="152"/>
      <c r="HU47" s="152"/>
      <c r="HV47" s="152"/>
    </row>
    <row r="48" spans="1:230" s="287" customFormat="1" ht="15" customHeight="1" x14ac:dyDescent="0.25">
      <c r="A48" s="290" t="s">
        <v>500</v>
      </c>
      <c r="B48" s="291" t="s">
        <v>501</v>
      </c>
      <c r="C48" s="281" t="s">
        <v>502</v>
      </c>
      <c r="D48" s="282" t="s">
        <v>55</v>
      </c>
      <c r="E48" s="283">
        <v>-1.44</v>
      </c>
      <c r="F48" s="292">
        <v>1</v>
      </c>
      <c r="G48" s="296">
        <v>-1.44</v>
      </c>
      <c r="H48" s="285">
        <v>16.7</v>
      </c>
      <c r="I48" s="283"/>
      <c r="J48" s="285">
        <v>-24.05</v>
      </c>
      <c r="K48" s="296">
        <v>9.1199999999999992</v>
      </c>
      <c r="L48" s="289">
        <v>-219.34</v>
      </c>
      <c r="M48" s="307">
        <v>-219.34</v>
      </c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2"/>
      <c r="BN48" s="152"/>
      <c r="BO48" s="152"/>
      <c r="BP48" s="152"/>
      <c r="BQ48" s="152"/>
      <c r="BR48" s="152"/>
      <c r="BS48" s="152"/>
      <c r="BT48" s="152"/>
      <c r="BU48" s="152"/>
      <c r="BV48" s="152"/>
      <c r="BW48" s="152"/>
      <c r="BX48" s="152"/>
      <c r="BY48" s="152"/>
      <c r="BZ48" s="152"/>
      <c r="CA48" s="152"/>
      <c r="CB48" s="152"/>
      <c r="CC48" s="152"/>
      <c r="CD48" s="152"/>
      <c r="CE48" s="152"/>
      <c r="CF48" s="152"/>
      <c r="CG48" s="152"/>
      <c r="CH48" s="152"/>
      <c r="CI48" s="152"/>
      <c r="CJ48" s="152"/>
      <c r="CK48" s="152"/>
      <c r="CL48" s="152"/>
      <c r="CM48" s="152"/>
      <c r="CN48" s="152"/>
      <c r="CO48" s="152"/>
      <c r="CP48" s="152"/>
      <c r="CQ48" s="152"/>
      <c r="CR48" s="152"/>
      <c r="CS48" s="152"/>
      <c r="CT48" s="152"/>
      <c r="CU48" s="152"/>
      <c r="CV48" s="152"/>
      <c r="CW48" s="152"/>
      <c r="CX48" s="152"/>
      <c r="CY48" s="152"/>
      <c r="CZ48" s="152"/>
      <c r="DA48" s="152"/>
      <c r="DB48" s="152"/>
      <c r="DC48" s="152"/>
      <c r="DD48" s="152"/>
      <c r="DE48" s="152"/>
      <c r="DF48" s="152"/>
      <c r="DG48" s="152"/>
      <c r="DH48" s="152"/>
      <c r="DI48" s="152"/>
      <c r="DJ48" s="152"/>
      <c r="DK48" s="152"/>
      <c r="DL48" s="152"/>
      <c r="DM48" s="152"/>
      <c r="DN48" s="152"/>
      <c r="DO48" s="152"/>
      <c r="DP48" s="152"/>
      <c r="DQ48" s="152"/>
      <c r="DR48" s="152"/>
      <c r="DS48" s="152"/>
      <c r="DT48" s="152"/>
      <c r="DU48" s="152"/>
      <c r="DV48" s="152"/>
      <c r="DW48" s="152"/>
      <c r="DX48" s="152"/>
      <c r="DY48" s="152"/>
      <c r="DZ48" s="152"/>
      <c r="EA48" s="152"/>
      <c r="EB48" s="152"/>
      <c r="EC48" s="152"/>
      <c r="ED48" s="152"/>
      <c r="EE48" s="152"/>
      <c r="EF48" s="152"/>
      <c r="EG48" s="152"/>
      <c r="EH48" s="152"/>
      <c r="EI48" s="152"/>
      <c r="EJ48" s="152"/>
      <c r="EK48" s="152"/>
      <c r="EL48" s="152"/>
      <c r="EM48" s="152"/>
      <c r="EN48" s="152"/>
      <c r="EO48" s="152"/>
      <c r="EP48" s="152"/>
      <c r="EQ48" s="152"/>
      <c r="ER48" s="152"/>
      <c r="ES48" s="152"/>
      <c r="ET48" s="152"/>
      <c r="EU48" s="189"/>
      <c r="EV48" s="190"/>
      <c r="EW48" s="190" t="s">
        <v>502</v>
      </c>
      <c r="EX48" s="190" t="s">
        <v>285</v>
      </c>
      <c r="EY48" s="190" t="s">
        <v>285</v>
      </c>
      <c r="EZ48" s="152"/>
      <c r="FA48" s="152"/>
      <c r="FB48" s="152"/>
      <c r="FC48" s="152"/>
      <c r="FD48" s="152"/>
      <c r="FE48" s="190"/>
      <c r="FF48" s="152"/>
      <c r="FG48" s="152"/>
      <c r="FH48" s="152"/>
      <c r="FI48" s="152"/>
      <c r="FJ48" s="152"/>
      <c r="FK48" s="152"/>
      <c r="FL48" s="152"/>
      <c r="FM48" s="152"/>
      <c r="FN48" s="152"/>
      <c r="FO48" s="152"/>
      <c r="FP48" s="152"/>
      <c r="FQ48" s="152"/>
      <c r="FR48" s="152"/>
      <c r="FS48" s="152"/>
      <c r="FT48" s="152"/>
      <c r="FU48" s="152"/>
      <c r="FV48" s="152"/>
      <c r="FW48" s="152"/>
      <c r="FX48" s="152"/>
      <c r="FY48" s="152"/>
      <c r="FZ48" s="152"/>
      <c r="GA48" s="152"/>
      <c r="GB48" s="152"/>
      <c r="GC48" s="152"/>
      <c r="GD48" s="152"/>
      <c r="GE48" s="152"/>
      <c r="GF48" s="152"/>
      <c r="GG48" s="152"/>
      <c r="GH48" s="152"/>
      <c r="GI48" s="152"/>
      <c r="GJ48" s="152"/>
      <c r="GK48" s="152"/>
      <c r="GL48" s="152"/>
      <c r="GM48" s="152"/>
      <c r="GN48" s="152"/>
      <c r="GO48" s="152"/>
      <c r="GP48" s="152"/>
      <c r="GQ48" s="152"/>
      <c r="GR48" s="152"/>
      <c r="GS48" s="152"/>
      <c r="GT48" s="152"/>
      <c r="GU48" s="152"/>
      <c r="GV48" s="152"/>
      <c r="GW48" s="152"/>
      <c r="GX48" s="152"/>
      <c r="GY48" s="152"/>
      <c r="GZ48" s="152"/>
      <c r="HA48" s="152"/>
      <c r="HB48" s="152"/>
      <c r="HC48" s="152"/>
      <c r="HD48" s="152"/>
      <c r="HE48" s="152"/>
      <c r="HF48" s="152"/>
      <c r="HG48" s="152"/>
      <c r="HH48" s="152"/>
      <c r="HI48" s="152"/>
      <c r="HJ48" s="152"/>
      <c r="HK48" s="152"/>
      <c r="HL48" s="152"/>
      <c r="HM48" s="152"/>
      <c r="HN48" s="152"/>
      <c r="HO48" s="152"/>
      <c r="HP48" s="152"/>
      <c r="HQ48" s="152"/>
      <c r="HR48" s="152"/>
      <c r="HS48" s="152"/>
      <c r="HT48" s="152"/>
      <c r="HU48" s="152"/>
      <c r="HV48" s="152"/>
    </row>
    <row r="49" spans="1:230" s="287" customFormat="1" ht="33.75" customHeight="1" x14ac:dyDescent="0.25">
      <c r="A49" s="290" t="s">
        <v>503</v>
      </c>
      <c r="B49" s="291" t="s">
        <v>504</v>
      </c>
      <c r="C49" s="281" t="s">
        <v>70</v>
      </c>
      <c r="D49" s="282" t="s">
        <v>16</v>
      </c>
      <c r="E49" s="283">
        <v>2</v>
      </c>
      <c r="F49" s="292">
        <v>1</v>
      </c>
      <c r="G49" s="292">
        <v>2</v>
      </c>
      <c r="H49" s="285">
        <v>630.48</v>
      </c>
      <c r="I49" s="295">
        <v>1.04236</v>
      </c>
      <c r="J49" s="288">
        <v>1314.37</v>
      </c>
      <c r="K49" s="296">
        <v>9.1199999999999992</v>
      </c>
      <c r="L49" s="286">
        <v>11987.05</v>
      </c>
      <c r="M49" s="307">
        <v>11987.05</v>
      </c>
      <c r="T49" s="152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2"/>
      <c r="BB49" s="152"/>
      <c r="BC49" s="152"/>
      <c r="BD49" s="152"/>
      <c r="BE49" s="152"/>
      <c r="BF49" s="152"/>
      <c r="BG49" s="152"/>
      <c r="BH49" s="152"/>
      <c r="BI49" s="152"/>
      <c r="BJ49" s="152"/>
      <c r="BK49" s="152"/>
      <c r="BL49" s="152"/>
      <c r="BM49" s="152"/>
      <c r="BN49" s="152"/>
      <c r="BO49" s="152"/>
      <c r="BP49" s="152"/>
      <c r="BQ49" s="152"/>
      <c r="BR49" s="152"/>
      <c r="BS49" s="152"/>
      <c r="BT49" s="152"/>
      <c r="BU49" s="152"/>
      <c r="BV49" s="152"/>
      <c r="BW49" s="152"/>
      <c r="BX49" s="152"/>
      <c r="BY49" s="152"/>
      <c r="BZ49" s="152"/>
      <c r="CA49" s="152"/>
      <c r="CB49" s="152"/>
      <c r="CC49" s="152"/>
      <c r="CD49" s="152"/>
      <c r="CE49" s="152"/>
      <c r="CF49" s="152"/>
      <c r="CG49" s="152"/>
      <c r="CH49" s="152"/>
      <c r="CI49" s="152"/>
      <c r="CJ49" s="152"/>
      <c r="CK49" s="152"/>
      <c r="CL49" s="152"/>
      <c r="CM49" s="152"/>
      <c r="CN49" s="152"/>
      <c r="CO49" s="152"/>
      <c r="CP49" s="152"/>
      <c r="CQ49" s="152"/>
      <c r="CR49" s="152"/>
      <c r="CS49" s="152"/>
      <c r="CT49" s="152"/>
      <c r="CU49" s="152"/>
      <c r="CV49" s="152"/>
      <c r="CW49" s="152"/>
      <c r="CX49" s="152"/>
      <c r="CY49" s="152"/>
      <c r="CZ49" s="152"/>
      <c r="DA49" s="152"/>
      <c r="DB49" s="152"/>
      <c r="DC49" s="152"/>
      <c r="DD49" s="152"/>
      <c r="DE49" s="152"/>
      <c r="DF49" s="152"/>
      <c r="DG49" s="152"/>
      <c r="DH49" s="152"/>
      <c r="DI49" s="152"/>
      <c r="DJ49" s="152"/>
      <c r="DK49" s="152"/>
      <c r="DL49" s="152"/>
      <c r="DM49" s="152"/>
      <c r="DN49" s="152"/>
      <c r="DO49" s="152"/>
      <c r="DP49" s="152"/>
      <c r="DQ49" s="152"/>
      <c r="DR49" s="152"/>
      <c r="DS49" s="152"/>
      <c r="DT49" s="152"/>
      <c r="DU49" s="152"/>
      <c r="DV49" s="152"/>
      <c r="DW49" s="152"/>
      <c r="DX49" s="152"/>
      <c r="DY49" s="152"/>
      <c r="DZ49" s="152"/>
      <c r="EA49" s="152"/>
      <c r="EB49" s="152"/>
      <c r="EC49" s="152"/>
      <c r="ED49" s="152"/>
      <c r="EE49" s="152"/>
      <c r="EF49" s="152"/>
      <c r="EG49" s="152"/>
      <c r="EH49" s="152"/>
      <c r="EI49" s="152"/>
      <c r="EJ49" s="152"/>
      <c r="EK49" s="152"/>
      <c r="EL49" s="152"/>
      <c r="EM49" s="152"/>
      <c r="EN49" s="152"/>
      <c r="EO49" s="152"/>
      <c r="EP49" s="152"/>
      <c r="EQ49" s="152"/>
      <c r="ER49" s="152"/>
      <c r="ES49" s="152"/>
      <c r="ET49" s="152"/>
      <c r="EU49" s="189"/>
      <c r="EV49" s="190"/>
      <c r="EW49" s="190" t="s">
        <v>70</v>
      </c>
      <c r="EX49" s="190" t="s">
        <v>285</v>
      </c>
      <c r="EY49" s="190" t="s">
        <v>285</v>
      </c>
      <c r="EZ49" s="152"/>
      <c r="FA49" s="152"/>
      <c r="FB49" s="152"/>
      <c r="FC49" s="152"/>
      <c r="FD49" s="152"/>
      <c r="FE49" s="190"/>
      <c r="FF49" s="152"/>
      <c r="FG49" s="152"/>
      <c r="FH49" s="152"/>
      <c r="FI49" s="152"/>
      <c r="FJ49" s="152"/>
      <c r="FK49" s="152"/>
      <c r="FL49" s="152"/>
      <c r="FM49" s="152"/>
      <c r="FN49" s="152"/>
      <c r="FO49" s="152"/>
      <c r="FP49" s="152"/>
      <c r="FQ49" s="152"/>
      <c r="FR49" s="152"/>
      <c r="FS49" s="152"/>
      <c r="FT49" s="152"/>
      <c r="FU49" s="152"/>
      <c r="FV49" s="152"/>
      <c r="FW49" s="152"/>
      <c r="FX49" s="152"/>
      <c r="FY49" s="152"/>
      <c r="FZ49" s="152"/>
      <c r="GA49" s="152"/>
      <c r="GB49" s="152"/>
      <c r="GC49" s="152"/>
      <c r="GD49" s="152"/>
      <c r="GE49" s="152"/>
      <c r="GF49" s="152"/>
      <c r="GG49" s="152"/>
      <c r="GH49" s="152"/>
      <c r="GI49" s="152"/>
      <c r="GJ49" s="152"/>
      <c r="GK49" s="152"/>
      <c r="GL49" s="152"/>
      <c r="GM49" s="152"/>
      <c r="GN49" s="152"/>
      <c r="GO49" s="152"/>
      <c r="GP49" s="152"/>
      <c r="GQ49" s="152"/>
      <c r="GR49" s="152"/>
      <c r="GS49" s="152"/>
      <c r="GT49" s="152"/>
      <c r="GU49" s="152"/>
      <c r="GV49" s="152"/>
      <c r="GW49" s="152"/>
      <c r="GX49" s="152"/>
      <c r="GY49" s="152"/>
      <c r="GZ49" s="152"/>
      <c r="HA49" s="152"/>
      <c r="HB49" s="152"/>
      <c r="HC49" s="152"/>
      <c r="HD49" s="152"/>
      <c r="HE49" s="152"/>
      <c r="HF49" s="152"/>
      <c r="HG49" s="152"/>
      <c r="HH49" s="152"/>
      <c r="HI49" s="152"/>
      <c r="HJ49" s="152"/>
      <c r="HK49" s="152"/>
      <c r="HL49" s="152"/>
      <c r="HM49" s="152"/>
      <c r="HN49" s="152"/>
      <c r="HO49" s="152"/>
      <c r="HP49" s="152"/>
      <c r="HQ49" s="152"/>
      <c r="HR49" s="152"/>
      <c r="HS49" s="152"/>
      <c r="HT49" s="152"/>
      <c r="HU49" s="152"/>
      <c r="HV49" s="152"/>
    </row>
    <row r="50" spans="1:230" s="287" customFormat="1" ht="15" customHeight="1" x14ac:dyDescent="0.25">
      <c r="A50" s="302" t="s">
        <v>507</v>
      </c>
      <c r="B50" s="303"/>
      <c r="C50" s="303"/>
      <c r="D50" s="303"/>
      <c r="E50" s="303"/>
      <c r="F50" s="303"/>
      <c r="G50" s="303"/>
      <c r="H50" s="303"/>
      <c r="I50" s="303"/>
      <c r="J50" s="303"/>
      <c r="K50" s="303"/>
      <c r="L50" s="304"/>
      <c r="M50" s="307">
        <v>0</v>
      </c>
      <c r="T50" s="152"/>
      <c r="U50" s="152"/>
      <c r="V50" s="152"/>
      <c r="W50" s="152"/>
      <c r="X50" s="152"/>
      <c r="Y50" s="152"/>
      <c r="Z50" s="152"/>
      <c r="AA50" s="152"/>
      <c r="AB50" s="152"/>
      <c r="AC50" s="152"/>
      <c r="AD50" s="152"/>
      <c r="AE50" s="152"/>
      <c r="AF50" s="152"/>
      <c r="AG50" s="152"/>
      <c r="AH50" s="152"/>
      <c r="AI50" s="152"/>
      <c r="AJ50" s="152"/>
      <c r="AK50" s="152"/>
      <c r="AL50" s="152"/>
      <c r="AM50" s="152"/>
      <c r="AN50" s="152"/>
      <c r="AO50" s="152"/>
      <c r="AP50" s="152"/>
      <c r="AQ50" s="152"/>
      <c r="AR50" s="152"/>
      <c r="AS50" s="152"/>
      <c r="AT50" s="152"/>
      <c r="AU50" s="152"/>
      <c r="AV50" s="152"/>
      <c r="AW50" s="152"/>
      <c r="AX50" s="152"/>
      <c r="AY50" s="152"/>
      <c r="AZ50" s="152"/>
      <c r="BA50" s="152"/>
      <c r="BB50" s="152"/>
      <c r="BC50" s="152"/>
      <c r="BD50" s="152"/>
      <c r="BE50" s="152"/>
      <c r="BF50" s="152"/>
      <c r="BG50" s="152"/>
      <c r="BH50" s="152"/>
      <c r="BI50" s="152"/>
      <c r="BJ50" s="152"/>
      <c r="BK50" s="152"/>
      <c r="BL50" s="152"/>
      <c r="BM50" s="152"/>
      <c r="BN50" s="152"/>
      <c r="BO50" s="152"/>
      <c r="BP50" s="152"/>
      <c r="BQ50" s="152"/>
      <c r="BR50" s="152"/>
      <c r="BS50" s="152"/>
      <c r="BT50" s="152"/>
      <c r="BU50" s="152"/>
      <c r="BV50" s="152"/>
      <c r="BW50" s="152"/>
      <c r="BX50" s="152"/>
      <c r="BY50" s="152"/>
      <c r="BZ50" s="152"/>
      <c r="CA50" s="152"/>
      <c r="CB50" s="152"/>
      <c r="CC50" s="152"/>
      <c r="CD50" s="152"/>
      <c r="CE50" s="152"/>
      <c r="CF50" s="152"/>
      <c r="CG50" s="152"/>
      <c r="CH50" s="152"/>
      <c r="CI50" s="152"/>
      <c r="CJ50" s="152"/>
      <c r="CK50" s="152"/>
      <c r="CL50" s="152"/>
      <c r="CM50" s="152"/>
      <c r="CN50" s="152"/>
      <c r="CO50" s="152"/>
      <c r="CP50" s="152"/>
      <c r="CQ50" s="152"/>
      <c r="CR50" s="152"/>
      <c r="CS50" s="152"/>
      <c r="CT50" s="152"/>
      <c r="CU50" s="152"/>
      <c r="CV50" s="152"/>
      <c r="CW50" s="152"/>
      <c r="CX50" s="152"/>
      <c r="CY50" s="152"/>
      <c r="CZ50" s="152"/>
      <c r="DA50" s="152"/>
      <c r="DB50" s="152"/>
      <c r="DC50" s="152"/>
      <c r="DD50" s="152"/>
      <c r="DE50" s="152"/>
      <c r="DF50" s="152"/>
      <c r="DG50" s="152"/>
      <c r="DH50" s="152"/>
      <c r="DI50" s="152"/>
      <c r="DJ50" s="152"/>
      <c r="DK50" s="152"/>
      <c r="DL50" s="152"/>
      <c r="DM50" s="152"/>
      <c r="DN50" s="152"/>
      <c r="DO50" s="152"/>
      <c r="DP50" s="152"/>
      <c r="DQ50" s="152"/>
      <c r="DR50" s="152"/>
      <c r="DS50" s="152"/>
      <c r="DT50" s="152"/>
      <c r="DU50" s="152"/>
      <c r="DV50" s="152"/>
      <c r="DW50" s="152"/>
      <c r="DX50" s="152"/>
      <c r="DY50" s="152"/>
      <c r="DZ50" s="152"/>
      <c r="EA50" s="152"/>
      <c r="EB50" s="152"/>
      <c r="EC50" s="152"/>
      <c r="ED50" s="152"/>
      <c r="EE50" s="152"/>
      <c r="EF50" s="152"/>
      <c r="EG50" s="152"/>
      <c r="EH50" s="152"/>
      <c r="EI50" s="152"/>
      <c r="EJ50" s="152"/>
      <c r="EK50" s="152"/>
      <c r="EL50" s="152"/>
      <c r="EM50" s="152"/>
      <c r="EN50" s="152"/>
      <c r="EO50" s="152"/>
      <c r="EP50" s="152"/>
      <c r="EQ50" s="152"/>
      <c r="ER50" s="152"/>
      <c r="ES50" s="152"/>
      <c r="ET50" s="152"/>
      <c r="EU50" s="189" t="s">
        <v>507</v>
      </c>
      <c r="EV50" s="190"/>
      <c r="EW50" s="190"/>
      <c r="EX50" s="190"/>
      <c r="EY50" s="190"/>
      <c r="EZ50" s="152"/>
      <c r="FA50" s="152"/>
      <c r="FB50" s="152"/>
      <c r="FC50" s="152"/>
      <c r="FD50" s="152"/>
      <c r="FE50" s="190"/>
      <c r="FF50" s="152"/>
      <c r="FG50" s="190"/>
      <c r="FH50" s="152"/>
      <c r="FI50" s="152"/>
      <c r="FJ50" s="152"/>
      <c r="FK50" s="152"/>
      <c r="FL50" s="152"/>
      <c r="FM50" s="152"/>
      <c r="FN50" s="152"/>
      <c r="FO50" s="152"/>
      <c r="FP50" s="152"/>
      <c r="FQ50" s="152"/>
      <c r="FR50" s="152"/>
      <c r="FS50" s="152"/>
      <c r="FT50" s="152"/>
      <c r="FU50" s="152"/>
      <c r="FV50" s="152"/>
      <c r="FW50" s="152"/>
      <c r="FX50" s="152"/>
      <c r="FY50" s="152"/>
      <c r="FZ50" s="152"/>
      <c r="GA50" s="152"/>
      <c r="GB50" s="152"/>
      <c r="GC50" s="152"/>
      <c r="GD50" s="152"/>
      <c r="GE50" s="152"/>
      <c r="GF50" s="152"/>
      <c r="GG50" s="152"/>
      <c r="GH50" s="152"/>
      <c r="GI50" s="152"/>
      <c r="GJ50" s="152"/>
      <c r="GK50" s="152"/>
      <c r="GL50" s="152"/>
      <c r="GM50" s="152"/>
      <c r="GN50" s="152"/>
      <c r="GO50" s="152"/>
      <c r="GP50" s="152"/>
      <c r="GQ50" s="152"/>
      <c r="GR50" s="152"/>
      <c r="GS50" s="152"/>
      <c r="GT50" s="152"/>
      <c r="GU50" s="152"/>
      <c r="GV50" s="152"/>
      <c r="GW50" s="152"/>
      <c r="GX50" s="152"/>
      <c r="GY50" s="152"/>
      <c r="GZ50" s="152"/>
      <c r="HA50" s="152"/>
      <c r="HB50" s="152"/>
      <c r="HC50" s="152"/>
      <c r="HD50" s="152"/>
      <c r="HE50" s="152"/>
      <c r="HF50" s="152"/>
      <c r="HG50" s="152"/>
      <c r="HH50" s="152"/>
      <c r="HI50" s="152"/>
      <c r="HJ50" s="152"/>
      <c r="HK50" s="152"/>
      <c r="HL50" s="152"/>
      <c r="HM50" s="152"/>
      <c r="HN50" s="152"/>
      <c r="HO50" s="152"/>
      <c r="HP50" s="152"/>
      <c r="HQ50" s="152"/>
      <c r="HR50" s="152"/>
      <c r="HS50" s="152"/>
      <c r="HT50" s="152"/>
      <c r="HU50" s="152"/>
      <c r="HV50" s="152"/>
    </row>
    <row r="51" spans="1:230" s="287" customFormat="1" ht="15" customHeight="1" x14ac:dyDescent="0.25">
      <c r="A51" s="299" t="s">
        <v>14</v>
      </c>
      <c r="B51" s="300"/>
      <c r="C51" s="300"/>
      <c r="D51" s="300"/>
      <c r="E51" s="300"/>
      <c r="F51" s="300"/>
      <c r="G51" s="300"/>
      <c r="H51" s="300"/>
      <c r="I51" s="300"/>
      <c r="J51" s="300"/>
      <c r="K51" s="300"/>
      <c r="L51" s="301"/>
      <c r="M51" s="307">
        <v>0</v>
      </c>
      <c r="T51" s="152"/>
      <c r="U51" s="152"/>
      <c r="V51" s="152"/>
      <c r="W51" s="152"/>
      <c r="X51" s="152"/>
      <c r="Y51" s="152"/>
      <c r="Z51" s="152"/>
      <c r="AA51" s="152"/>
      <c r="AB51" s="152"/>
      <c r="AC51" s="152"/>
      <c r="AD51" s="152"/>
      <c r="AE51" s="152"/>
      <c r="AF51" s="152"/>
      <c r="AG51" s="152"/>
      <c r="AH51" s="152"/>
      <c r="AI51" s="152"/>
      <c r="AJ51" s="152"/>
      <c r="AK51" s="152"/>
      <c r="AL51" s="152"/>
      <c r="AM51" s="152"/>
      <c r="AN51" s="152"/>
      <c r="AO51" s="152"/>
      <c r="AP51" s="152"/>
      <c r="AQ51" s="152"/>
      <c r="AR51" s="152"/>
      <c r="AS51" s="152"/>
      <c r="AT51" s="152"/>
      <c r="AU51" s="152"/>
      <c r="AV51" s="152"/>
      <c r="AW51" s="152"/>
      <c r="AX51" s="152"/>
      <c r="AY51" s="152"/>
      <c r="AZ51" s="152"/>
      <c r="BA51" s="152"/>
      <c r="BB51" s="152"/>
      <c r="BC51" s="152"/>
      <c r="BD51" s="152"/>
      <c r="BE51" s="152"/>
      <c r="BF51" s="152"/>
      <c r="BG51" s="152"/>
      <c r="BH51" s="152"/>
      <c r="BI51" s="152"/>
      <c r="BJ51" s="152"/>
      <c r="BK51" s="152"/>
      <c r="BL51" s="152"/>
      <c r="BM51" s="152"/>
      <c r="BN51" s="152"/>
      <c r="BO51" s="152"/>
      <c r="BP51" s="152"/>
      <c r="BQ51" s="152"/>
      <c r="BR51" s="152"/>
      <c r="BS51" s="152"/>
      <c r="BT51" s="152"/>
      <c r="BU51" s="152"/>
      <c r="BV51" s="152"/>
      <c r="BW51" s="152"/>
      <c r="BX51" s="152"/>
      <c r="BY51" s="152"/>
      <c r="BZ51" s="152"/>
      <c r="CA51" s="152"/>
      <c r="CB51" s="152"/>
      <c r="CC51" s="152"/>
      <c r="CD51" s="152"/>
      <c r="CE51" s="152"/>
      <c r="CF51" s="152"/>
      <c r="CG51" s="152"/>
      <c r="CH51" s="152"/>
      <c r="CI51" s="152"/>
      <c r="CJ51" s="152"/>
      <c r="CK51" s="152"/>
      <c r="CL51" s="152"/>
      <c r="CM51" s="152"/>
      <c r="CN51" s="152"/>
      <c r="CO51" s="152"/>
      <c r="CP51" s="152"/>
      <c r="CQ51" s="152"/>
      <c r="CR51" s="152"/>
      <c r="CS51" s="152"/>
      <c r="CT51" s="152"/>
      <c r="CU51" s="152"/>
      <c r="CV51" s="152"/>
      <c r="CW51" s="152"/>
      <c r="CX51" s="152"/>
      <c r="CY51" s="152"/>
      <c r="CZ51" s="152"/>
      <c r="DA51" s="152"/>
      <c r="DB51" s="152"/>
      <c r="DC51" s="152"/>
      <c r="DD51" s="152"/>
      <c r="DE51" s="152"/>
      <c r="DF51" s="152"/>
      <c r="DG51" s="152"/>
      <c r="DH51" s="152"/>
      <c r="DI51" s="152"/>
      <c r="DJ51" s="152"/>
      <c r="DK51" s="152"/>
      <c r="DL51" s="152"/>
      <c r="DM51" s="152"/>
      <c r="DN51" s="152"/>
      <c r="DO51" s="152"/>
      <c r="DP51" s="152"/>
      <c r="DQ51" s="152"/>
      <c r="DR51" s="152"/>
      <c r="DS51" s="152"/>
      <c r="DT51" s="152"/>
      <c r="DU51" s="152"/>
      <c r="DV51" s="152"/>
      <c r="DW51" s="152"/>
      <c r="DX51" s="152"/>
      <c r="DY51" s="152"/>
      <c r="DZ51" s="152"/>
      <c r="EA51" s="152"/>
      <c r="EB51" s="152"/>
      <c r="EC51" s="152"/>
      <c r="ED51" s="152"/>
      <c r="EE51" s="152"/>
      <c r="EF51" s="152"/>
      <c r="EG51" s="152"/>
      <c r="EH51" s="152"/>
      <c r="EI51" s="152"/>
      <c r="EJ51" s="152"/>
      <c r="EK51" s="152"/>
      <c r="EL51" s="152"/>
      <c r="EM51" s="152"/>
      <c r="EN51" s="152"/>
      <c r="EO51" s="152"/>
      <c r="EP51" s="152"/>
      <c r="EQ51" s="152"/>
      <c r="ER51" s="152"/>
      <c r="ES51" s="152"/>
      <c r="ET51" s="152"/>
      <c r="EU51" s="189"/>
      <c r="EV51" s="190" t="s">
        <v>14</v>
      </c>
      <c r="EW51" s="190"/>
      <c r="EX51" s="190"/>
      <c r="EY51" s="190"/>
      <c r="EZ51" s="152"/>
      <c r="FA51" s="152"/>
      <c r="FB51" s="152"/>
      <c r="FC51" s="152"/>
      <c r="FD51" s="152"/>
      <c r="FE51" s="190"/>
      <c r="FF51" s="152"/>
      <c r="FG51" s="190"/>
      <c r="FH51" s="152"/>
      <c r="FI51" s="152"/>
      <c r="FJ51" s="152"/>
      <c r="FK51" s="152"/>
      <c r="FL51" s="152"/>
      <c r="FM51" s="152"/>
      <c r="FN51" s="152"/>
      <c r="FO51" s="152"/>
      <c r="FP51" s="152"/>
      <c r="FQ51" s="152"/>
      <c r="FR51" s="152"/>
      <c r="FS51" s="152"/>
      <c r="FT51" s="152"/>
      <c r="FU51" s="152"/>
      <c r="FV51" s="152"/>
      <c r="FW51" s="152"/>
      <c r="FX51" s="152"/>
      <c r="FY51" s="152"/>
      <c r="FZ51" s="152"/>
      <c r="GA51" s="152"/>
      <c r="GB51" s="152"/>
      <c r="GC51" s="152"/>
      <c r="GD51" s="152"/>
      <c r="GE51" s="152"/>
      <c r="GF51" s="152"/>
      <c r="GG51" s="152"/>
      <c r="GH51" s="152"/>
      <c r="GI51" s="152"/>
      <c r="GJ51" s="152"/>
      <c r="GK51" s="152"/>
      <c r="GL51" s="152"/>
      <c r="GM51" s="152"/>
      <c r="GN51" s="152"/>
      <c r="GO51" s="152"/>
      <c r="GP51" s="152"/>
      <c r="GQ51" s="152"/>
      <c r="GR51" s="152"/>
      <c r="GS51" s="152"/>
      <c r="GT51" s="152"/>
      <c r="GU51" s="152"/>
      <c r="GV51" s="152"/>
      <c r="GW51" s="152"/>
      <c r="GX51" s="152"/>
      <c r="GY51" s="152"/>
      <c r="GZ51" s="152"/>
      <c r="HA51" s="152"/>
      <c r="HB51" s="152"/>
      <c r="HC51" s="152"/>
      <c r="HD51" s="152"/>
      <c r="HE51" s="152"/>
      <c r="HF51" s="152"/>
      <c r="HG51" s="152"/>
      <c r="HH51" s="152"/>
      <c r="HI51" s="152"/>
      <c r="HJ51" s="152"/>
      <c r="HK51" s="152"/>
      <c r="HL51" s="152"/>
      <c r="HM51" s="152"/>
      <c r="HN51" s="152"/>
      <c r="HO51" s="152"/>
      <c r="HP51" s="152"/>
      <c r="HQ51" s="152"/>
      <c r="HR51" s="152"/>
      <c r="HS51" s="152"/>
      <c r="HT51" s="152"/>
      <c r="HU51" s="152"/>
      <c r="HV51" s="152"/>
    </row>
    <row r="52" spans="1:230" s="287" customFormat="1" ht="34.5" customHeight="1" x14ac:dyDescent="0.25">
      <c r="A52" s="290" t="s">
        <v>508</v>
      </c>
      <c r="B52" s="291" t="s">
        <v>340</v>
      </c>
      <c r="C52" s="281" t="s">
        <v>341</v>
      </c>
      <c r="D52" s="282" t="s">
        <v>195</v>
      </c>
      <c r="E52" s="283">
        <v>2.9000000000000001E-2</v>
      </c>
      <c r="F52" s="292">
        <v>1</v>
      </c>
      <c r="G52" s="297">
        <v>2.9000000000000001E-2</v>
      </c>
      <c r="H52" s="284"/>
      <c r="I52" s="283"/>
      <c r="J52" s="284"/>
      <c r="K52" s="283"/>
      <c r="L52" s="294"/>
      <c r="M52" s="307">
        <v>24608.59</v>
      </c>
      <c r="T52" s="152"/>
      <c r="U52" s="152"/>
      <c r="V52" s="152"/>
      <c r="W52" s="152"/>
      <c r="X52" s="152"/>
      <c r="Y52" s="152"/>
      <c r="Z52" s="152"/>
      <c r="AA52" s="152"/>
      <c r="AB52" s="152"/>
      <c r="AC52" s="152"/>
      <c r="AD52" s="152"/>
      <c r="AE52" s="152"/>
      <c r="AF52" s="152"/>
      <c r="AG52" s="152"/>
      <c r="AH52" s="152"/>
      <c r="AI52" s="152"/>
      <c r="AJ52" s="152"/>
      <c r="AK52" s="152"/>
      <c r="AL52" s="152"/>
      <c r="AM52" s="152"/>
      <c r="AN52" s="152"/>
      <c r="AO52" s="152"/>
      <c r="AP52" s="152"/>
      <c r="AQ52" s="152"/>
      <c r="AR52" s="152"/>
      <c r="AS52" s="152"/>
      <c r="AT52" s="152"/>
      <c r="AU52" s="152"/>
      <c r="AV52" s="152"/>
      <c r="AW52" s="152"/>
      <c r="AX52" s="152"/>
      <c r="AY52" s="152"/>
      <c r="AZ52" s="152"/>
      <c r="BA52" s="152"/>
      <c r="BB52" s="152"/>
      <c r="BC52" s="152"/>
      <c r="BD52" s="152"/>
      <c r="BE52" s="152"/>
      <c r="BF52" s="152"/>
      <c r="BG52" s="152"/>
      <c r="BH52" s="152"/>
      <c r="BI52" s="152"/>
      <c r="BJ52" s="152"/>
      <c r="BK52" s="152"/>
      <c r="BL52" s="152"/>
      <c r="BM52" s="152"/>
      <c r="BN52" s="152"/>
      <c r="BO52" s="152"/>
      <c r="BP52" s="152"/>
      <c r="BQ52" s="152"/>
      <c r="BR52" s="152"/>
      <c r="BS52" s="152"/>
      <c r="BT52" s="152"/>
      <c r="BU52" s="152"/>
      <c r="BV52" s="152"/>
      <c r="BW52" s="152"/>
      <c r="BX52" s="152"/>
      <c r="BY52" s="152"/>
      <c r="BZ52" s="152"/>
      <c r="CA52" s="152"/>
      <c r="CB52" s="152"/>
      <c r="CC52" s="152"/>
      <c r="CD52" s="152"/>
      <c r="CE52" s="152"/>
      <c r="CF52" s="152"/>
      <c r="CG52" s="152"/>
      <c r="CH52" s="152"/>
      <c r="CI52" s="152"/>
      <c r="CJ52" s="152"/>
      <c r="CK52" s="152"/>
      <c r="CL52" s="152"/>
      <c r="CM52" s="152"/>
      <c r="CN52" s="152"/>
      <c r="CO52" s="152"/>
      <c r="CP52" s="152"/>
      <c r="CQ52" s="152"/>
      <c r="CR52" s="152"/>
      <c r="CS52" s="152"/>
      <c r="CT52" s="152"/>
      <c r="CU52" s="152"/>
      <c r="CV52" s="152"/>
      <c r="CW52" s="152"/>
      <c r="CX52" s="152"/>
      <c r="CY52" s="152"/>
      <c r="CZ52" s="152"/>
      <c r="DA52" s="152"/>
      <c r="DB52" s="152"/>
      <c r="DC52" s="152"/>
      <c r="DD52" s="152"/>
      <c r="DE52" s="152"/>
      <c r="DF52" s="152"/>
      <c r="DG52" s="152"/>
      <c r="DH52" s="152"/>
      <c r="DI52" s="152"/>
      <c r="DJ52" s="152"/>
      <c r="DK52" s="152"/>
      <c r="DL52" s="152"/>
      <c r="DM52" s="152"/>
      <c r="DN52" s="152"/>
      <c r="DO52" s="152"/>
      <c r="DP52" s="152"/>
      <c r="DQ52" s="152"/>
      <c r="DR52" s="152"/>
      <c r="DS52" s="152"/>
      <c r="DT52" s="152"/>
      <c r="DU52" s="152"/>
      <c r="DV52" s="152"/>
      <c r="DW52" s="152"/>
      <c r="DX52" s="152"/>
      <c r="DY52" s="152"/>
      <c r="DZ52" s="152"/>
      <c r="EA52" s="152"/>
      <c r="EB52" s="152"/>
      <c r="EC52" s="152"/>
      <c r="ED52" s="152"/>
      <c r="EE52" s="152"/>
      <c r="EF52" s="152"/>
      <c r="EG52" s="152"/>
      <c r="EH52" s="152"/>
      <c r="EI52" s="152"/>
      <c r="EJ52" s="152"/>
      <c r="EK52" s="152"/>
      <c r="EL52" s="152"/>
      <c r="EM52" s="152"/>
      <c r="EN52" s="152"/>
      <c r="EO52" s="152"/>
      <c r="EP52" s="152"/>
      <c r="EQ52" s="152"/>
      <c r="ER52" s="152"/>
      <c r="ES52" s="152"/>
      <c r="ET52" s="152"/>
      <c r="EU52" s="189"/>
      <c r="EV52" s="190"/>
      <c r="EW52" s="190" t="s">
        <v>341</v>
      </c>
      <c r="EX52" s="190" t="s">
        <v>285</v>
      </c>
      <c r="EY52" s="190" t="s">
        <v>285</v>
      </c>
      <c r="EZ52" s="152"/>
      <c r="FA52" s="152"/>
      <c r="FB52" s="152"/>
      <c r="FC52" s="152"/>
      <c r="FD52" s="152"/>
      <c r="FE52" s="190"/>
      <c r="FF52" s="152"/>
      <c r="FG52" s="190"/>
      <c r="FH52" s="152"/>
      <c r="FI52" s="152"/>
      <c r="FJ52" s="152"/>
      <c r="FK52" s="152"/>
      <c r="FL52" s="152"/>
      <c r="FM52" s="152"/>
      <c r="FN52" s="152"/>
      <c r="FO52" s="152"/>
      <c r="FP52" s="152"/>
      <c r="FQ52" s="152"/>
      <c r="FR52" s="152"/>
      <c r="FS52" s="152"/>
      <c r="FT52" s="152"/>
      <c r="FU52" s="152"/>
      <c r="FV52" s="152"/>
      <c r="FW52" s="152"/>
      <c r="FX52" s="152"/>
      <c r="FY52" s="152"/>
      <c r="FZ52" s="152"/>
      <c r="GA52" s="152"/>
      <c r="GB52" s="152"/>
      <c r="GC52" s="152"/>
      <c r="GD52" s="152"/>
      <c r="GE52" s="152"/>
      <c r="GF52" s="152"/>
      <c r="GG52" s="152"/>
      <c r="GH52" s="152"/>
      <c r="GI52" s="152"/>
      <c r="GJ52" s="152"/>
      <c r="GK52" s="152"/>
      <c r="GL52" s="152"/>
      <c r="GM52" s="152"/>
      <c r="GN52" s="152"/>
      <c r="GO52" s="152"/>
      <c r="GP52" s="152"/>
      <c r="GQ52" s="152"/>
      <c r="GR52" s="152"/>
      <c r="GS52" s="152"/>
      <c r="GT52" s="152"/>
      <c r="GU52" s="152"/>
      <c r="GV52" s="152"/>
      <c r="GW52" s="152"/>
      <c r="GX52" s="152"/>
      <c r="GY52" s="152"/>
      <c r="GZ52" s="152"/>
      <c r="HA52" s="152"/>
      <c r="HB52" s="152"/>
      <c r="HC52" s="152"/>
      <c r="HD52" s="152"/>
      <c r="HE52" s="152"/>
      <c r="HF52" s="152"/>
      <c r="HG52" s="152"/>
      <c r="HH52" s="152"/>
      <c r="HI52" s="152"/>
      <c r="HJ52" s="152"/>
      <c r="HK52" s="152"/>
      <c r="HL52" s="152"/>
      <c r="HM52" s="152"/>
      <c r="HN52" s="152"/>
      <c r="HO52" s="152"/>
      <c r="HP52" s="152"/>
      <c r="HQ52" s="152"/>
      <c r="HR52" s="152"/>
      <c r="HS52" s="152"/>
      <c r="HT52" s="152"/>
      <c r="HU52" s="152"/>
      <c r="HV52" s="152"/>
    </row>
    <row r="53" spans="1:230" s="287" customFormat="1" ht="33.75" customHeight="1" x14ac:dyDescent="0.25">
      <c r="A53" s="290" t="s">
        <v>510</v>
      </c>
      <c r="B53" s="291" t="s">
        <v>440</v>
      </c>
      <c r="C53" s="281" t="s">
        <v>43</v>
      </c>
      <c r="D53" s="282" t="s">
        <v>16</v>
      </c>
      <c r="E53" s="283">
        <v>54</v>
      </c>
      <c r="F53" s="292">
        <v>1</v>
      </c>
      <c r="G53" s="292">
        <v>54</v>
      </c>
      <c r="H53" s="285">
        <v>87.35</v>
      </c>
      <c r="I53" s="295">
        <v>1.04236</v>
      </c>
      <c r="J53" s="288">
        <v>4916.71</v>
      </c>
      <c r="K53" s="296">
        <v>9.1199999999999992</v>
      </c>
      <c r="L53" s="286">
        <v>44840.4</v>
      </c>
      <c r="M53" s="307">
        <v>44840.4</v>
      </c>
      <c r="T53" s="152"/>
      <c r="U53" s="152"/>
      <c r="V53" s="152"/>
      <c r="W53" s="152"/>
      <c r="X53" s="152"/>
      <c r="Y53" s="152"/>
      <c r="Z53" s="152"/>
      <c r="AA53" s="152"/>
      <c r="AB53" s="152"/>
      <c r="AC53" s="152"/>
      <c r="AD53" s="152"/>
      <c r="AE53" s="152"/>
      <c r="AF53" s="152"/>
      <c r="AG53" s="152"/>
      <c r="AH53" s="152"/>
      <c r="AI53" s="152"/>
      <c r="AJ53" s="152"/>
      <c r="AK53" s="152"/>
      <c r="AL53" s="152"/>
      <c r="AM53" s="152"/>
      <c r="AN53" s="152"/>
      <c r="AO53" s="152"/>
      <c r="AP53" s="152"/>
      <c r="AQ53" s="152"/>
      <c r="AR53" s="152"/>
      <c r="AS53" s="152"/>
      <c r="AT53" s="152"/>
      <c r="AU53" s="152"/>
      <c r="AV53" s="152"/>
      <c r="AW53" s="152"/>
      <c r="AX53" s="152"/>
      <c r="AY53" s="152"/>
      <c r="AZ53" s="152"/>
      <c r="BA53" s="152"/>
      <c r="BB53" s="152"/>
      <c r="BC53" s="152"/>
      <c r="BD53" s="152"/>
      <c r="BE53" s="152"/>
      <c r="BF53" s="152"/>
      <c r="BG53" s="152"/>
      <c r="BH53" s="152"/>
      <c r="BI53" s="152"/>
      <c r="BJ53" s="152"/>
      <c r="BK53" s="152"/>
      <c r="BL53" s="152"/>
      <c r="BM53" s="152"/>
      <c r="BN53" s="152"/>
      <c r="BO53" s="152"/>
      <c r="BP53" s="152"/>
      <c r="BQ53" s="152"/>
      <c r="BR53" s="152"/>
      <c r="BS53" s="152"/>
      <c r="BT53" s="152"/>
      <c r="BU53" s="152"/>
      <c r="BV53" s="152"/>
      <c r="BW53" s="152"/>
      <c r="BX53" s="152"/>
      <c r="BY53" s="152"/>
      <c r="BZ53" s="152"/>
      <c r="CA53" s="152"/>
      <c r="CB53" s="152"/>
      <c r="CC53" s="152"/>
      <c r="CD53" s="152"/>
      <c r="CE53" s="152"/>
      <c r="CF53" s="152"/>
      <c r="CG53" s="152"/>
      <c r="CH53" s="152"/>
      <c r="CI53" s="152"/>
      <c r="CJ53" s="152"/>
      <c r="CK53" s="152"/>
      <c r="CL53" s="152"/>
      <c r="CM53" s="152"/>
      <c r="CN53" s="152"/>
      <c r="CO53" s="152"/>
      <c r="CP53" s="152"/>
      <c r="CQ53" s="152"/>
      <c r="CR53" s="152"/>
      <c r="CS53" s="152"/>
      <c r="CT53" s="152"/>
      <c r="CU53" s="152"/>
      <c r="CV53" s="152"/>
      <c r="CW53" s="152"/>
      <c r="CX53" s="152"/>
      <c r="CY53" s="152"/>
      <c r="CZ53" s="152"/>
      <c r="DA53" s="152"/>
      <c r="DB53" s="152"/>
      <c r="DC53" s="152"/>
      <c r="DD53" s="152"/>
      <c r="DE53" s="152"/>
      <c r="DF53" s="152"/>
      <c r="DG53" s="152"/>
      <c r="DH53" s="152"/>
      <c r="DI53" s="152"/>
      <c r="DJ53" s="152"/>
      <c r="DK53" s="152"/>
      <c r="DL53" s="152"/>
      <c r="DM53" s="152"/>
      <c r="DN53" s="152"/>
      <c r="DO53" s="152"/>
      <c r="DP53" s="152"/>
      <c r="DQ53" s="152"/>
      <c r="DR53" s="152"/>
      <c r="DS53" s="152"/>
      <c r="DT53" s="152"/>
      <c r="DU53" s="152"/>
      <c r="DV53" s="152"/>
      <c r="DW53" s="152"/>
      <c r="DX53" s="152"/>
      <c r="DY53" s="152"/>
      <c r="DZ53" s="152"/>
      <c r="EA53" s="152"/>
      <c r="EB53" s="152"/>
      <c r="EC53" s="152"/>
      <c r="ED53" s="152"/>
      <c r="EE53" s="152"/>
      <c r="EF53" s="152"/>
      <c r="EG53" s="152"/>
      <c r="EH53" s="152"/>
      <c r="EI53" s="152"/>
      <c r="EJ53" s="152"/>
      <c r="EK53" s="152"/>
      <c r="EL53" s="152"/>
      <c r="EM53" s="152"/>
      <c r="EN53" s="152"/>
      <c r="EO53" s="152"/>
      <c r="EP53" s="152"/>
      <c r="EQ53" s="152"/>
      <c r="ER53" s="152"/>
      <c r="ES53" s="152"/>
      <c r="ET53" s="152"/>
      <c r="EU53" s="189"/>
      <c r="EV53" s="190"/>
      <c r="EW53" s="190" t="s">
        <v>43</v>
      </c>
      <c r="EX53" s="190" t="s">
        <v>285</v>
      </c>
      <c r="EY53" s="190" t="s">
        <v>285</v>
      </c>
      <c r="EZ53" s="152"/>
      <c r="FA53" s="152"/>
      <c r="FB53" s="152"/>
      <c r="FC53" s="152"/>
      <c r="FD53" s="152"/>
      <c r="FE53" s="190"/>
      <c r="FF53" s="152"/>
      <c r="FG53" s="190"/>
      <c r="FH53" s="152"/>
      <c r="FI53" s="152"/>
      <c r="FJ53" s="152"/>
      <c r="FK53" s="152"/>
      <c r="FL53" s="152"/>
      <c r="FM53" s="152"/>
      <c r="FN53" s="152"/>
      <c r="FO53" s="152"/>
      <c r="FP53" s="152"/>
      <c r="FQ53" s="152"/>
      <c r="FR53" s="152"/>
      <c r="FS53" s="152"/>
      <c r="FT53" s="152"/>
      <c r="FU53" s="152"/>
      <c r="FV53" s="152"/>
      <c r="FW53" s="152"/>
      <c r="FX53" s="152"/>
      <c r="FY53" s="152"/>
      <c r="FZ53" s="152"/>
      <c r="GA53" s="152"/>
      <c r="GB53" s="152"/>
      <c r="GC53" s="152"/>
      <c r="GD53" s="152"/>
      <c r="GE53" s="152"/>
      <c r="GF53" s="152"/>
      <c r="GG53" s="152"/>
      <c r="GH53" s="152"/>
      <c r="GI53" s="152"/>
      <c r="GJ53" s="152"/>
      <c r="GK53" s="152"/>
      <c r="GL53" s="152"/>
      <c r="GM53" s="152"/>
      <c r="GN53" s="152"/>
      <c r="GO53" s="152"/>
      <c r="GP53" s="152"/>
      <c r="GQ53" s="152"/>
      <c r="GR53" s="152"/>
      <c r="GS53" s="152"/>
      <c r="GT53" s="152"/>
      <c r="GU53" s="152"/>
      <c r="GV53" s="152"/>
      <c r="GW53" s="152"/>
      <c r="GX53" s="152"/>
      <c r="GY53" s="152"/>
      <c r="GZ53" s="152"/>
      <c r="HA53" s="152"/>
      <c r="HB53" s="152"/>
      <c r="HC53" s="152"/>
      <c r="HD53" s="152"/>
      <c r="HE53" s="152"/>
      <c r="HF53" s="152"/>
      <c r="HG53" s="152"/>
      <c r="HH53" s="152"/>
      <c r="HI53" s="152"/>
      <c r="HJ53" s="152"/>
      <c r="HK53" s="152"/>
      <c r="HL53" s="152"/>
      <c r="HM53" s="152"/>
      <c r="HN53" s="152"/>
      <c r="HO53" s="152"/>
      <c r="HP53" s="152"/>
      <c r="HQ53" s="152"/>
      <c r="HR53" s="152"/>
      <c r="HS53" s="152"/>
      <c r="HT53" s="152"/>
      <c r="HU53" s="152"/>
      <c r="HV53" s="152"/>
    </row>
    <row r="54" spans="1:230" s="287" customFormat="1" ht="23.25" customHeight="1" x14ac:dyDescent="0.25">
      <c r="A54" s="290" t="s">
        <v>511</v>
      </c>
      <c r="B54" s="291" t="s">
        <v>386</v>
      </c>
      <c r="C54" s="281" t="s">
        <v>387</v>
      </c>
      <c r="D54" s="282" t="s">
        <v>388</v>
      </c>
      <c r="E54" s="283">
        <v>1.08</v>
      </c>
      <c r="F54" s="292">
        <v>1</v>
      </c>
      <c r="G54" s="296">
        <v>1.08</v>
      </c>
      <c r="H54" s="284"/>
      <c r="I54" s="283"/>
      <c r="J54" s="284"/>
      <c r="K54" s="283"/>
      <c r="L54" s="294"/>
      <c r="M54" s="307">
        <v>82208.36</v>
      </c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2"/>
      <c r="AF54" s="152"/>
      <c r="AG54" s="152"/>
      <c r="AH54" s="152"/>
      <c r="AI54" s="152"/>
      <c r="AJ54" s="152"/>
      <c r="AK54" s="152"/>
      <c r="AL54" s="152"/>
      <c r="AM54" s="152"/>
      <c r="AN54" s="152"/>
      <c r="AO54" s="152"/>
      <c r="AP54" s="152"/>
      <c r="AQ54" s="152"/>
      <c r="AR54" s="152"/>
      <c r="AS54" s="152"/>
      <c r="AT54" s="152"/>
      <c r="AU54" s="152"/>
      <c r="AV54" s="152"/>
      <c r="AW54" s="152"/>
      <c r="AX54" s="152"/>
      <c r="AY54" s="152"/>
      <c r="AZ54" s="152"/>
      <c r="BA54" s="152"/>
      <c r="BB54" s="152"/>
      <c r="BC54" s="152"/>
      <c r="BD54" s="152"/>
      <c r="BE54" s="152"/>
      <c r="BF54" s="152"/>
      <c r="BG54" s="152"/>
      <c r="BH54" s="152"/>
      <c r="BI54" s="152"/>
      <c r="BJ54" s="152"/>
      <c r="BK54" s="152"/>
      <c r="BL54" s="152"/>
      <c r="BM54" s="152"/>
      <c r="BN54" s="152"/>
      <c r="BO54" s="152"/>
      <c r="BP54" s="152"/>
      <c r="BQ54" s="152"/>
      <c r="BR54" s="152"/>
      <c r="BS54" s="152"/>
      <c r="BT54" s="152"/>
      <c r="BU54" s="152"/>
      <c r="BV54" s="152"/>
      <c r="BW54" s="152"/>
      <c r="BX54" s="152"/>
      <c r="BY54" s="152"/>
      <c r="BZ54" s="152"/>
      <c r="CA54" s="152"/>
      <c r="CB54" s="152"/>
      <c r="CC54" s="152"/>
      <c r="CD54" s="152"/>
      <c r="CE54" s="152"/>
      <c r="CF54" s="152"/>
      <c r="CG54" s="152"/>
      <c r="CH54" s="152"/>
      <c r="CI54" s="152"/>
      <c r="CJ54" s="152"/>
      <c r="CK54" s="152"/>
      <c r="CL54" s="152"/>
      <c r="CM54" s="152"/>
      <c r="CN54" s="152"/>
      <c r="CO54" s="152"/>
      <c r="CP54" s="152"/>
      <c r="CQ54" s="152"/>
      <c r="CR54" s="152"/>
      <c r="CS54" s="152"/>
      <c r="CT54" s="152"/>
      <c r="CU54" s="152"/>
      <c r="CV54" s="152"/>
      <c r="CW54" s="152"/>
      <c r="CX54" s="152"/>
      <c r="CY54" s="152"/>
      <c r="CZ54" s="152"/>
      <c r="DA54" s="152"/>
      <c r="DB54" s="152"/>
      <c r="DC54" s="152"/>
      <c r="DD54" s="152"/>
      <c r="DE54" s="152"/>
      <c r="DF54" s="152"/>
      <c r="DG54" s="152"/>
      <c r="DH54" s="152"/>
      <c r="DI54" s="152"/>
      <c r="DJ54" s="152"/>
      <c r="DK54" s="152"/>
      <c r="DL54" s="152"/>
      <c r="DM54" s="152"/>
      <c r="DN54" s="152"/>
      <c r="DO54" s="152"/>
      <c r="DP54" s="152"/>
      <c r="DQ54" s="152"/>
      <c r="DR54" s="152"/>
      <c r="DS54" s="152"/>
      <c r="DT54" s="152"/>
      <c r="DU54" s="152"/>
      <c r="DV54" s="152"/>
      <c r="DW54" s="152"/>
      <c r="DX54" s="152"/>
      <c r="DY54" s="152"/>
      <c r="DZ54" s="152"/>
      <c r="EA54" s="152"/>
      <c r="EB54" s="152"/>
      <c r="EC54" s="152"/>
      <c r="ED54" s="152"/>
      <c r="EE54" s="152"/>
      <c r="EF54" s="152"/>
      <c r="EG54" s="152"/>
      <c r="EH54" s="152"/>
      <c r="EI54" s="152"/>
      <c r="EJ54" s="152"/>
      <c r="EK54" s="152"/>
      <c r="EL54" s="152"/>
      <c r="EM54" s="152"/>
      <c r="EN54" s="152"/>
      <c r="EO54" s="152"/>
      <c r="EP54" s="152"/>
      <c r="EQ54" s="152"/>
      <c r="ER54" s="152"/>
      <c r="ES54" s="152"/>
      <c r="ET54" s="152"/>
      <c r="EU54" s="189"/>
      <c r="EV54" s="190"/>
      <c r="EW54" s="190" t="s">
        <v>387</v>
      </c>
      <c r="EX54" s="190" t="s">
        <v>285</v>
      </c>
      <c r="EY54" s="190" t="s">
        <v>285</v>
      </c>
      <c r="EZ54" s="152"/>
      <c r="FA54" s="152"/>
      <c r="FB54" s="152"/>
      <c r="FC54" s="152"/>
      <c r="FD54" s="152"/>
      <c r="FE54" s="190"/>
      <c r="FF54" s="152"/>
      <c r="FG54" s="190"/>
      <c r="FH54" s="152"/>
      <c r="FI54" s="152"/>
      <c r="FJ54" s="152"/>
      <c r="FK54" s="152"/>
      <c r="FL54" s="152"/>
      <c r="FM54" s="152"/>
      <c r="FN54" s="152"/>
      <c r="FO54" s="152"/>
      <c r="FP54" s="152"/>
      <c r="FQ54" s="152"/>
      <c r="FR54" s="152"/>
      <c r="FS54" s="152"/>
      <c r="FT54" s="152"/>
      <c r="FU54" s="152"/>
      <c r="FV54" s="152"/>
      <c r="FW54" s="152"/>
      <c r="FX54" s="152"/>
      <c r="FY54" s="152"/>
      <c r="FZ54" s="152"/>
      <c r="GA54" s="152"/>
      <c r="GB54" s="152"/>
      <c r="GC54" s="152"/>
      <c r="GD54" s="152"/>
      <c r="GE54" s="152"/>
      <c r="GF54" s="152"/>
      <c r="GG54" s="152"/>
      <c r="GH54" s="152"/>
      <c r="GI54" s="152"/>
      <c r="GJ54" s="152"/>
      <c r="GK54" s="152"/>
      <c r="GL54" s="152"/>
      <c r="GM54" s="152"/>
      <c r="GN54" s="152"/>
      <c r="GO54" s="152"/>
      <c r="GP54" s="152"/>
      <c r="GQ54" s="152"/>
      <c r="GR54" s="152"/>
      <c r="GS54" s="152"/>
      <c r="GT54" s="152"/>
      <c r="GU54" s="152"/>
      <c r="GV54" s="152"/>
      <c r="GW54" s="152"/>
      <c r="GX54" s="152"/>
      <c r="GY54" s="152"/>
      <c r="GZ54" s="152"/>
      <c r="HA54" s="152"/>
      <c r="HB54" s="152"/>
      <c r="HC54" s="152"/>
      <c r="HD54" s="152"/>
      <c r="HE54" s="152"/>
      <c r="HF54" s="152"/>
      <c r="HG54" s="152"/>
      <c r="HH54" s="152"/>
      <c r="HI54" s="152"/>
      <c r="HJ54" s="152"/>
      <c r="HK54" s="152"/>
      <c r="HL54" s="152"/>
      <c r="HM54" s="152"/>
      <c r="HN54" s="152"/>
      <c r="HO54" s="152"/>
      <c r="HP54" s="152"/>
      <c r="HQ54" s="152"/>
      <c r="HR54" s="152"/>
      <c r="HS54" s="152"/>
      <c r="HT54" s="152"/>
      <c r="HU54" s="152"/>
      <c r="HV54" s="152"/>
    </row>
    <row r="55" spans="1:230" s="287" customFormat="1" ht="45" customHeight="1" x14ac:dyDescent="0.25">
      <c r="A55" s="290" t="s">
        <v>512</v>
      </c>
      <c r="B55" s="291" t="s">
        <v>513</v>
      </c>
      <c r="C55" s="281" t="s">
        <v>514</v>
      </c>
      <c r="D55" s="282" t="s">
        <v>16</v>
      </c>
      <c r="E55" s="283">
        <v>36</v>
      </c>
      <c r="F55" s="292">
        <v>1</v>
      </c>
      <c r="G55" s="292">
        <v>36</v>
      </c>
      <c r="H55" s="285">
        <v>880.12</v>
      </c>
      <c r="I55" s="295">
        <v>1.04236</v>
      </c>
      <c r="J55" s="288">
        <v>33026.47</v>
      </c>
      <c r="K55" s="296">
        <v>9.1199999999999992</v>
      </c>
      <c r="L55" s="286">
        <v>301201.40999999997</v>
      </c>
      <c r="M55" s="307">
        <v>301201.40999999997</v>
      </c>
      <c r="T55" s="152"/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  <c r="AH55" s="152"/>
      <c r="AI55" s="152"/>
      <c r="AJ55" s="152"/>
      <c r="AK55" s="152"/>
      <c r="AL55" s="152"/>
      <c r="AM55" s="152"/>
      <c r="AN55" s="152"/>
      <c r="AO55" s="152"/>
      <c r="AP55" s="152"/>
      <c r="AQ55" s="152"/>
      <c r="AR55" s="152"/>
      <c r="AS55" s="152"/>
      <c r="AT55" s="152"/>
      <c r="AU55" s="152"/>
      <c r="AV55" s="152"/>
      <c r="AW55" s="152"/>
      <c r="AX55" s="152"/>
      <c r="AY55" s="152"/>
      <c r="AZ55" s="152"/>
      <c r="BA55" s="152"/>
      <c r="BB55" s="152"/>
      <c r="BC55" s="152"/>
      <c r="BD55" s="152"/>
      <c r="BE55" s="152"/>
      <c r="BF55" s="152"/>
      <c r="BG55" s="152"/>
      <c r="BH55" s="152"/>
      <c r="BI55" s="152"/>
      <c r="BJ55" s="152"/>
      <c r="BK55" s="152"/>
      <c r="BL55" s="152"/>
      <c r="BM55" s="152"/>
      <c r="BN55" s="152"/>
      <c r="BO55" s="152"/>
      <c r="BP55" s="152"/>
      <c r="BQ55" s="152"/>
      <c r="BR55" s="152"/>
      <c r="BS55" s="152"/>
      <c r="BT55" s="152"/>
      <c r="BU55" s="152"/>
      <c r="BV55" s="152"/>
      <c r="BW55" s="152"/>
      <c r="BX55" s="152"/>
      <c r="BY55" s="152"/>
      <c r="BZ55" s="152"/>
      <c r="CA55" s="152"/>
      <c r="CB55" s="152"/>
      <c r="CC55" s="152"/>
      <c r="CD55" s="152"/>
      <c r="CE55" s="152"/>
      <c r="CF55" s="152"/>
      <c r="CG55" s="152"/>
      <c r="CH55" s="152"/>
      <c r="CI55" s="152"/>
      <c r="CJ55" s="152"/>
      <c r="CK55" s="152"/>
      <c r="CL55" s="152"/>
      <c r="CM55" s="152"/>
      <c r="CN55" s="152"/>
      <c r="CO55" s="152"/>
      <c r="CP55" s="152"/>
      <c r="CQ55" s="152"/>
      <c r="CR55" s="152"/>
      <c r="CS55" s="152"/>
      <c r="CT55" s="152"/>
      <c r="CU55" s="152"/>
      <c r="CV55" s="152"/>
      <c r="CW55" s="152"/>
      <c r="CX55" s="152"/>
      <c r="CY55" s="152"/>
      <c r="CZ55" s="152"/>
      <c r="DA55" s="152"/>
      <c r="DB55" s="152"/>
      <c r="DC55" s="152"/>
      <c r="DD55" s="152"/>
      <c r="DE55" s="152"/>
      <c r="DF55" s="152"/>
      <c r="DG55" s="152"/>
      <c r="DH55" s="152"/>
      <c r="DI55" s="152"/>
      <c r="DJ55" s="152"/>
      <c r="DK55" s="152"/>
      <c r="DL55" s="152"/>
      <c r="DM55" s="152"/>
      <c r="DN55" s="152"/>
      <c r="DO55" s="152"/>
      <c r="DP55" s="152"/>
      <c r="DQ55" s="152"/>
      <c r="DR55" s="152"/>
      <c r="DS55" s="152"/>
      <c r="DT55" s="152"/>
      <c r="DU55" s="152"/>
      <c r="DV55" s="152"/>
      <c r="DW55" s="152"/>
      <c r="DX55" s="152"/>
      <c r="DY55" s="152"/>
      <c r="DZ55" s="152"/>
      <c r="EA55" s="152"/>
      <c r="EB55" s="152"/>
      <c r="EC55" s="152"/>
      <c r="ED55" s="152"/>
      <c r="EE55" s="152"/>
      <c r="EF55" s="152"/>
      <c r="EG55" s="152"/>
      <c r="EH55" s="152"/>
      <c r="EI55" s="152"/>
      <c r="EJ55" s="152"/>
      <c r="EK55" s="152"/>
      <c r="EL55" s="152"/>
      <c r="EM55" s="152"/>
      <c r="EN55" s="152"/>
      <c r="EO55" s="152"/>
      <c r="EP55" s="152"/>
      <c r="EQ55" s="152"/>
      <c r="ER55" s="152"/>
      <c r="ES55" s="152"/>
      <c r="ET55" s="152"/>
      <c r="EU55" s="189"/>
      <c r="EV55" s="190"/>
      <c r="EW55" s="190" t="s">
        <v>514</v>
      </c>
      <c r="EX55" s="190" t="s">
        <v>285</v>
      </c>
      <c r="EY55" s="190" t="s">
        <v>285</v>
      </c>
      <c r="EZ55" s="152"/>
      <c r="FA55" s="152"/>
      <c r="FB55" s="152"/>
      <c r="FC55" s="152"/>
      <c r="FD55" s="152"/>
      <c r="FE55" s="190"/>
      <c r="FF55" s="152"/>
      <c r="FG55" s="190"/>
      <c r="FH55" s="152"/>
      <c r="FI55" s="152"/>
      <c r="FJ55" s="152"/>
      <c r="FK55" s="152"/>
      <c r="FL55" s="152"/>
      <c r="FM55" s="152"/>
      <c r="FN55" s="152"/>
      <c r="FO55" s="152"/>
      <c r="FP55" s="152"/>
      <c r="FQ55" s="152"/>
      <c r="FR55" s="152"/>
      <c r="FS55" s="152"/>
      <c r="FT55" s="152"/>
      <c r="FU55" s="152"/>
      <c r="FV55" s="152"/>
      <c r="FW55" s="152"/>
      <c r="FX55" s="152"/>
      <c r="FY55" s="152"/>
      <c r="FZ55" s="152"/>
      <c r="GA55" s="152"/>
      <c r="GB55" s="152"/>
      <c r="GC55" s="152"/>
      <c r="GD55" s="152"/>
      <c r="GE55" s="152"/>
      <c r="GF55" s="152"/>
      <c r="GG55" s="152"/>
      <c r="GH55" s="152"/>
      <c r="GI55" s="152"/>
      <c r="GJ55" s="152"/>
      <c r="GK55" s="152"/>
      <c r="GL55" s="152"/>
      <c r="GM55" s="152"/>
      <c r="GN55" s="152"/>
      <c r="GO55" s="152"/>
      <c r="GP55" s="152"/>
      <c r="GQ55" s="152"/>
      <c r="GR55" s="152"/>
      <c r="GS55" s="152"/>
      <c r="GT55" s="152"/>
      <c r="GU55" s="152"/>
      <c r="GV55" s="152"/>
      <c r="GW55" s="152"/>
      <c r="GX55" s="152"/>
      <c r="GY55" s="152"/>
      <c r="GZ55" s="152"/>
      <c r="HA55" s="152"/>
      <c r="HB55" s="152"/>
      <c r="HC55" s="152"/>
      <c r="HD55" s="152"/>
      <c r="HE55" s="152"/>
      <c r="HF55" s="152"/>
      <c r="HG55" s="152"/>
      <c r="HH55" s="152"/>
      <c r="HI55" s="152"/>
      <c r="HJ55" s="152"/>
      <c r="HK55" s="152"/>
      <c r="HL55" s="152"/>
      <c r="HM55" s="152"/>
      <c r="HN55" s="152"/>
      <c r="HO55" s="152"/>
      <c r="HP55" s="152"/>
      <c r="HQ55" s="152"/>
      <c r="HR55" s="152"/>
      <c r="HS55" s="152"/>
      <c r="HT55" s="152"/>
      <c r="HU55" s="152"/>
      <c r="HV55" s="152"/>
    </row>
    <row r="56" spans="1:230" s="287" customFormat="1" ht="45" customHeight="1" x14ac:dyDescent="0.25">
      <c r="A56" s="290" t="s">
        <v>516</v>
      </c>
      <c r="B56" s="291" t="s">
        <v>517</v>
      </c>
      <c r="C56" s="281" t="s">
        <v>518</v>
      </c>
      <c r="D56" s="282" t="s">
        <v>16</v>
      </c>
      <c r="E56" s="283">
        <v>36</v>
      </c>
      <c r="F56" s="292">
        <v>1</v>
      </c>
      <c r="G56" s="292">
        <v>36</v>
      </c>
      <c r="H56" s="285">
        <v>589.54999999999995</v>
      </c>
      <c r="I56" s="295">
        <v>1.04236</v>
      </c>
      <c r="J56" s="288">
        <v>22122.84</v>
      </c>
      <c r="K56" s="296">
        <v>9.1199999999999992</v>
      </c>
      <c r="L56" s="286">
        <v>201760.3</v>
      </c>
      <c r="M56" s="307">
        <v>201760.3</v>
      </c>
      <c r="T56" s="152"/>
      <c r="U56" s="152"/>
      <c r="V56" s="152"/>
      <c r="W56" s="152"/>
      <c r="X56" s="152"/>
      <c r="Y56" s="152"/>
      <c r="Z56" s="152"/>
      <c r="AA56" s="152"/>
      <c r="AB56" s="152"/>
      <c r="AC56" s="152"/>
      <c r="AD56" s="152"/>
      <c r="AE56" s="152"/>
      <c r="AF56" s="152"/>
      <c r="AG56" s="152"/>
      <c r="AH56" s="152"/>
      <c r="AI56" s="152"/>
      <c r="AJ56" s="152"/>
      <c r="AK56" s="152"/>
      <c r="AL56" s="152"/>
      <c r="AM56" s="152"/>
      <c r="AN56" s="152"/>
      <c r="AO56" s="152"/>
      <c r="AP56" s="152"/>
      <c r="AQ56" s="152"/>
      <c r="AR56" s="152"/>
      <c r="AS56" s="152"/>
      <c r="AT56" s="152"/>
      <c r="AU56" s="152"/>
      <c r="AV56" s="152"/>
      <c r="AW56" s="152"/>
      <c r="AX56" s="152"/>
      <c r="AY56" s="152"/>
      <c r="AZ56" s="152"/>
      <c r="BA56" s="152"/>
      <c r="BB56" s="152"/>
      <c r="BC56" s="152"/>
      <c r="BD56" s="152"/>
      <c r="BE56" s="152"/>
      <c r="BF56" s="152"/>
      <c r="BG56" s="152"/>
      <c r="BH56" s="152"/>
      <c r="BI56" s="152"/>
      <c r="BJ56" s="152"/>
      <c r="BK56" s="152"/>
      <c r="BL56" s="152"/>
      <c r="BM56" s="152"/>
      <c r="BN56" s="152"/>
      <c r="BO56" s="152"/>
      <c r="BP56" s="152"/>
      <c r="BQ56" s="152"/>
      <c r="BR56" s="152"/>
      <c r="BS56" s="152"/>
      <c r="BT56" s="152"/>
      <c r="BU56" s="152"/>
      <c r="BV56" s="152"/>
      <c r="BW56" s="152"/>
      <c r="BX56" s="152"/>
      <c r="BY56" s="152"/>
      <c r="BZ56" s="152"/>
      <c r="CA56" s="152"/>
      <c r="CB56" s="152"/>
      <c r="CC56" s="152"/>
      <c r="CD56" s="152"/>
      <c r="CE56" s="152"/>
      <c r="CF56" s="152"/>
      <c r="CG56" s="152"/>
      <c r="CH56" s="152"/>
      <c r="CI56" s="152"/>
      <c r="CJ56" s="152"/>
      <c r="CK56" s="152"/>
      <c r="CL56" s="152"/>
      <c r="CM56" s="152"/>
      <c r="CN56" s="152"/>
      <c r="CO56" s="152"/>
      <c r="CP56" s="152"/>
      <c r="CQ56" s="152"/>
      <c r="CR56" s="152"/>
      <c r="CS56" s="152"/>
      <c r="CT56" s="152"/>
      <c r="CU56" s="152"/>
      <c r="CV56" s="152"/>
      <c r="CW56" s="152"/>
      <c r="CX56" s="152"/>
      <c r="CY56" s="152"/>
      <c r="CZ56" s="152"/>
      <c r="DA56" s="152"/>
      <c r="DB56" s="152"/>
      <c r="DC56" s="152"/>
      <c r="DD56" s="152"/>
      <c r="DE56" s="152"/>
      <c r="DF56" s="152"/>
      <c r="DG56" s="152"/>
      <c r="DH56" s="152"/>
      <c r="DI56" s="152"/>
      <c r="DJ56" s="152"/>
      <c r="DK56" s="152"/>
      <c r="DL56" s="152"/>
      <c r="DM56" s="152"/>
      <c r="DN56" s="152"/>
      <c r="DO56" s="152"/>
      <c r="DP56" s="152"/>
      <c r="DQ56" s="152"/>
      <c r="DR56" s="152"/>
      <c r="DS56" s="152"/>
      <c r="DT56" s="152"/>
      <c r="DU56" s="152"/>
      <c r="DV56" s="152"/>
      <c r="DW56" s="152"/>
      <c r="DX56" s="152"/>
      <c r="DY56" s="152"/>
      <c r="DZ56" s="152"/>
      <c r="EA56" s="152"/>
      <c r="EB56" s="152"/>
      <c r="EC56" s="152"/>
      <c r="ED56" s="152"/>
      <c r="EE56" s="152"/>
      <c r="EF56" s="152"/>
      <c r="EG56" s="152"/>
      <c r="EH56" s="152"/>
      <c r="EI56" s="152"/>
      <c r="EJ56" s="152"/>
      <c r="EK56" s="152"/>
      <c r="EL56" s="152"/>
      <c r="EM56" s="152"/>
      <c r="EN56" s="152"/>
      <c r="EO56" s="152"/>
      <c r="EP56" s="152"/>
      <c r="EQ56" s="152"/>
      <c r="ER56" s="152"/>
      <c r="ES56" s="152"/>
      <c r="ET56" s="152"/>
      <c r="EU56" s="189"/>
      <c r="EV56" s="190"/>
      <c r="EW56" s="190" t="s">
        <v>518</v>
      </c>
      <c r="EX56" s="190" t="s">
        <v>285</v>
      </c>
      <c r="EY56" s="190" t="s">
        <v>285</v>
      </c>
      <c r="EZ56" s="152"/>
      <c r="FA56" s="152"/>
      <c r="FB56" s="152"/>
      <c r="FC56" s="152"/>
      <c r="FD56" s="152"/>
      <c r="FE56" s="190"/>
      <c r="FF56" s="152"/>
      <c r="FG56" s="190"/>
      <c r="FH56" s="152"/>
      <c r="FI56" s="152"/>
      <c r="FJ56" s="152"/>
      <c r="FK56" s="152"/>
      <c r="FL56" s="152"/>
      <c r="FM56" s="152"/>
      <c r="FN56" s="152"/>
      <c r="FO56" s="152"/>
      <c r="FP56" s="152"/>
      <c r="FQ56" s="152"/>
      <c r="FR56" s="152"/>
      <c r="FS56" s="152"/>
      <c r="FT56" s="152"/>
      <c r="FU56" s="152"/>
      <c r="FV56" s="152"/>
      <c r="FW56" s="152"/>
      <c r="FX56" s="152"/>
      <c r="FY56" s="152"/>
      <c r="FZ56" s="152"/>
      <c r="GA56" s="152"/>
      <c r="GB56" s="152"/>
      <c r="GC56" s="152"/>
      <c r="GD56" s="152"/>
      <c r="GE56" s="152"/>
      <c r="GF56" s="152"/>
      <c r="GG56" s="152"/>
      <c r="GH56" s="152"/>
      <c r="GI56" s="152"/>
      <c r="GJ56" s="152"/>
      <c r="GK56" s="152"/>
      <c r="GL56" s="152"/>
      <c r="GM56" s="152"/>
      <c r="GN56" s="152"/>
      <c r="GO56" s="152"/>
      <c r="GP56" s="152"/>
      <c r="GQ56" s="152"/>
      <c r="GR56" s="152"/>
      <c r="GS56" s="152"/>
      <c r="GT56" s="152"/>
      <c r="GU56" s="152"/>
      <c r="GV56" s="152"/>
      <c r="GW56" s="152"/>
      <c r="GX56" s="152"/>
      <c r="GY56" s="152"/>
      <c r="GZ56" s="152"/>
      <c r="HA56" s="152"/>
      <c r="HB56" s="152"/>
      <c r="HC56" s="152"/>
      <c r="HD56" s="152"/>
      <c r="HE56" s="152"/>
      <c r="HF56" s="152"/>
      <c r="HG56" s="152"/>
      <c r="HH56" s="152"/>
      <c r="HI56" s="152"/>
      <c r="HJ56" s="152"/>
      <c r="HK56" s="152"/>
      <c r="HL56" s="152"/>
      <c r="HM56" s="152"/>
      <c r="HN56" s="152"/>
      <c r="HO56" s="152"/>
      <c r="HP56" s="152"/>
      <c r="HQ56" s="152"/>
      <c r="HR56" s="152"/>
      <c r="HS56" s="152"/>
      <c r="HT56" s="152"/>
      <c r="HU56" s="152"/>
      <c r="HV56" s="152"/>
    </row>
    <row r="57" spans="1:230" s="287" customFormat="1" ht="23.25" customHeight="1" x14ac:dyDescent="0.25">
      <c r="A57" s="290" t="s">
        <v>520</v>
      </c>
      <c r="B57" s="291" t="s">
        <v>521</v>
      </c>
      <c r="C57" s="281" t="s">
        <v>522</v>
      </c>
      <c r="D57" s="282" t="s">
        <v>195</v>
      </c>
      <c r="E57" s="283">
        <v>4.0000000000000001E-3</v>
      </c>
      <c r="F57" s="292">
        <v>1</v>
      </c>
      <c r="G57" s="297">
        <v>4.0000000000000001E-3</v>
      </c>
      <c r="H57" s="288">
        <v>15441.79</v>
      </c>
      <c r="I57" s="283"/>
      <c r="J57" s="285">
        <v>61.77</v>
      </c>
      <c r="K57" s="296">
        <v>9.1199999999999992</v>
      </c>
      <c r="L57" s="289">
        <v>563.34</v>
      </c>
      <c r="M57" s="307">
        <v>563.34</v>
      </c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52"/>
      <c r="AE57" s="152"/>
      <c r="AF57" s="152"/>
      <c r="AG57" s="152"/>
      <c r="AH57" s="152"/>
      <c r="AI57" s="152"/>
      <c r="AJ57" s="152"/>
      <c r="AK57" s="152"/>
      <c r="AL57" s="152"/>
      <c r="AM57" s="152"/>
      <c r="AN57" s="152"/>
      <c r="AO57" s="152"/>
      <c r="AP57" s="152"/>
      <c r="AQ57" s="152"/>
      <c r="AR57" s="152"/>
      <c r="AS57" s="152"/>
      <c r="AT57" s="152"/>
      <c r="AU57" s="152"/>
      <c r="AV57" s="152"/>
      <c r="AW57" s="152"/>
      <c r="AX57" s="152"/>
      <c r="AY57" s="152"/>
      <c r="AZ57" s="152"/>
      <c r="BA57" s="152"/>
      <c r="BB57" s="152"/>
      <c r="BC57" s="152"/>
      <c r="BD57" s="152"/>
      <c r="BE57" s="152"/>
      <c r="BF57" s="152"/>
      <c r="BG57" s="152"/>
      <c r="BH57" s="152"/>
      <c r="BI57" s="152"/>
      <c r="BJ57" s="152"/>
      <c r="BK57" s="152"/>
      <c r="BL57" s="152"/>
      <c r="BM57" s="152"/>
      <c r="BN57" s="152"/>
      <c r="BO57" s="152"/>
      <c r="BP57" s="152"/>
      <c r="BQ57" s="152"/>
      <c r="BR57" s="152"/>
      <c r="BS57" s="152"/>
      <c r="BT57" s="152"/>
      <c r="BU57" s="152"/>
      <c r="BV57" s="152"/>
      <c r="BW57" s="152"/>
      <c r="BX57" s="152"/>
      <c r="BY57" s="152"/>
      <c r="BZ57" s="152"/>
      <c r="CA57" s="152"/>
      <c r="CB57" s="152"/>
      <c r="CC57" s="152"/>
      <c r="CD57" s="152"/>
      <c r="CE57" s="152"/>
      <c r="CF57" s="152"/>
      <c r="CG57" s="152"/>
      <c r="CH57" s="152"/>
      <c r="CI57" s="152"/>
      <c r="CJ57" s="152"/>
      <c r="CK57" s="152"/>
      <c r="CL57" s="152"/>
      <c r="CM57" s="152"/>
      <c r="CN57" s="152"/>
      <c r="CO57" s="152"/>
      <c r="CP57" s="152"/>
      <c r="CQ57" s="152"/>
      <c r="CR57" s="152"/>
      <c r="CS57" s="152"/>
      <c r="CT57" s="152"/>
      <c r="CU57" s="152"/>
      <c r="CV57" s="152"/>
      <c r="CW57" s="152"/>
      <c r="CX57" s="152"/>
      <c r="CY57" s="152"/>
      <c r="CZ57" s="152"/>
      <c r="DA57" s="152"/>
      <c r="DB57" s="152"/>
      <c r="DC57" s="152"/>
      <c r="DD57" s="152"/>
      <c r="DE57" s="152"/>
      <c r="DF57" s="152"/>
      <c r="DG57" s="152"/>
      <c r="DH57" s="152"/>
      <c r="DI57" s="152"/>
      <c r="DJ57" s="152"/>
      <c r="DK57" s="152"/>
      <c r="DL57" s="152"/>
      <c r="DM57" s="152"/>
      <c r="DN57" s="152"/>
      <c r="DO57" s="152"/>
      <c r="DP57" s="152"/>
      <c r="DQ57" s="152"/>
      <c r="DR57" s="152"/>
      <c r="DS57" s="152"/>
      <c r="DT57" s="152"/>
      <c r="DU57" s="152"/>
      <c r="DV57" s="152"/>
      <c r="DW57" s="152"/>
      <c r="DX57" s="152"/>
      <c r="DY57" s="152"/>
      <c r="DZ57" s="152"/>
      <c r="EA57" s="152"/>
      <c r="EB57" s="152"/>
      <c r="EC57" s="152"/>
      <c r="ED57" s="152"/>
      <c r="EE57" s="152"/>
      <c r="EF57" s="152"/>
      <c r="EG57" s="152"/>
      <c r="EH57" s="152"/>
      <c r="EI57" s="152"/>
      <c r="EJ57" s="152"/>
      <c r="EK57" s="152"/>
      <c r="EL57" s="152"/>
      <c r="EM57" s="152"/>
      <c r="EN57" s="152"/>
      <c r="EO57" s="152"/>
      <c r="EP57" s="152"/>
      <c r="EQ57" s="152"/>
      <c r="ER57" s="152"/>
      <c r="ES57" s="152"/>
      <c r="ET57" s="152"/>
      <c r="EU57" s="189"/>
      <c r="EV57" s="190"/>
      <c r="EW57" s="190" t="s">
        <v>522</v>
      </c>
      <c r="EX57" s="190" t="s">
        <v>285</v>
      </c>
      <c r="EY57" s="190" t="s">
        <v>285</v>
      </c>
      <c r="EZ57" s="152"/>
      <c r="FA57" s="152"/>
      <c r="FB57" s="152"/>
      <c r="FC57" s="152"/>
      <c r="FD57" s="152"/>
      <c r="FE57" s="190"/>
      <c r="FF57" s="152"/>
      <c r="FG57" s="190"/>
      <c r="FH57" s="152"/>
      <c r="FI57" s="152"/>
      <c r="FJ57" s="152"/>
      <c r="FK57" s="152"/>
      <c r="FL57" s="152"/>
      <c r="FM57" s="152"/>
      <c r="FN57" s="152"/>
      <c r="FO57" s="152"/>
      <c r="FP57" s="152"/>
      <c r="FQ57" s="152"/>
      <c r="FR57" s="152"/>
      <c r="FS57" s="152"/>
      <c r="FT57" s="152"/>
      <c r="FU57" s="152"/>
      <c r="FV57" s="152"/>
      <c r="FW57" s="152"/>
      <c r="FX57" s="152"/>
      <c r="FY57" s="152"/>
      <c r="FZ57" s="152"/>
      <c r="GA57" s="152"/>
      <c r="GB57" s="152"/>
      <c r="GC57" s="152"/>
      <c r="GD57" s="152"/>
      <c r="GE57" s="152"/>
      <c r="GF57" s="152"/>
      <c r="GG57" s="152"/>
      <c r="GH57" s="152"/>
      <c r="GI57" s="152"/>
      <c r="GJ57" s="152"/>
      <c r="GK57" s="152"/>
      <c r="GL57" s="152"/>
      <c r="GM57" s="152"/>
      <c r="GN57" s="152"/>
      <c r="GO57" s="152"/>
      <c r="GP57" s="152"/>
      <c r="GQ57" s="152"/>
      <c r="GR57" s="152"/>
      <c r="GS57" s="152"/>
      <c r="GT57" s="152"/>
      <c r="GU57" s="152"/>
      <c r="GV57" s="152"/>
      <c r="GW57" s="152"/>
      <c r="GX57" s="152"/>
      <c r="GY57" s="152"/>
      <c r="GZ57" s="152"/>
      <c r="HA57" s="152"/>
      <c r="HB57" s="152"/>
      <c r="HC57" s="152"/>
      <c r="HD57" s="152"/>
      <c r="HE57" s="152"/>
      <c r="HF57" s="152"/>
      <c r="HG57" s="152"/>
      <c r="HH57" s="152"/>
      <c r="HI57" s="152"/>
      <c r="HJ57" s="152"/>
      <c r="HK57" s="152"/>
      <c r="HL57" s="152"/>
      <c r="HM57" s="152"/>
      <c r="HN57" s="152"/>
      <c r="HO57" s="152"/>
      <c r="HP57" s="152"/>
      <c r="HQ57" s="152"/>
      <c r="HR57" s="152"/>
      <c r="HS57" s="152"/>
      <c r="HT57" s="152"/>
      <c r="HU57" s="152"/>
      <c r="HV57" s="152"/>
    </row>
    <row r="58" spans="1:230" s="287" customFormat="1" ht="23.25" customHeight="1" x14ac:dyDescent="0.25">
      <c r="A58" s="290" t="s">
        <v>524</v>
      </c>
      <c r="B58" s="291" t="s">
        <v>525</v>
      </c>
      <c r="C58" s="281" t="s">
        <v>526</v>
      </c>
      <c r="D58" s="282" t="s">
        <v>195</v>
      </c>
      <c r="E58" s="283">
        <v>6.0000000000000001E-3</v>
      </c>
      <c r="F58" s="292">
        <v>1</v>
      </c>
      <c r="G58" s="297">
        <v>6.0000000000000001E-3</v>
      </c>
      <c r="H58" s="288">
        <v>10080.84</v>
      </c>
      <c r="I58" s="283"/>
      <c r="J58" s="285">
        <v>60.49</v>
      </c>
      <c r="K58" s="296">
        <v>9.1199999999999992</v>
      </c>
      <c r="L58" s="289">
        <v>551.66999999999996</v>
      </c>
      <c r="M58" s="307">
        <v>551.66999999999996</v>
      </c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  <c r="AJ58" s="152"/>
      <c r="AK58" s="152"/>
      <c r="AL58" s="152"/>
      <c r="AM58" s="152"/>
      <c r="AN58" s="152"/>
      <c r="AO58" s="152"/>
      <c r="AP58" s="152"/>
      <c r="AQ58" s="152"/>
      <c r="AR58" s="152"/>
      <c r="AS58" s="152"/>
      <c r="AT58" s="152"/>
      <c r="AU58" s="152"/>
      <c r="AV58" s="152"/>
      <c r="AW58" s="152"/>
      <c r="AX58" s="152"/>
      <c r="AY58" s="152"/>
      <c r="AZ58" s="152"/>
      <c r="BA58" s="152"/>
      <c r="BB58" s="152"/>
      <c r="BC58" s="152"/>
      <c r="BD58" s="152"/>
      <c r="BE58" s="152"/>
      <c r="BF58" s="152"/>
      <c r="BG58" s="152"/>
      <c r="BH58" s="152"/>
      <c r="BI58" s="152"/>
      <c r="BJ58" s="152"/>
      <c r="BK58" s="152"/>
      <c r="BL58" s="152"/>
      <c r="BM58" s="152"/>
      <c r="BN58" s="152"/>
      <c r="BO58" s="152"/>
      <c r="BP58" s="152"/>
      <c r="BQ58" s="152"/>
      <c r="BR58" s="152"/>
      <c r="BS58" s="152"/>
      <c r="BT58" s="152"/>
      <c r="BU58" s="152"/>
      <c r="BV58" s="152"/>
      <c r="BW58" s="152"/>
      <c r="BX58" s="152"/>
      <c r="BY58" s="152"/>
      <c r="BZ58" s="152"/>
      <c r="CA58" s="152"/>
      <c r="CB58" s="152"/>
      <c r="CC58" s="152"/>
      <c r="CD58" s="152"/>
      <c r="CE58" s="152"/>
      <c r="CF58" s="152"/>
      <c r="CG58" s="152"/>
      <c r="CH58" s="152"/>
      <c r="CI58" s="152"/>
      <c r="CJ58" s="152"/>
      <c r="CK58" s="152"/>
      <c r="CL58" s="152"/>
      <c r="CM58" s="152"/>
      <c r="CN58" s="152"/>
      <c r="CO58" s="152"/>
      <c r="CP58" s="152"/>
      <c r="CQ58" s="152"/>
      <c r="CR58" s="152"/>
      <c r="CS58" s="152"/>
      <c r="CT58" s="152"/>
      <c r="CU58" s="152"/>
      <c r="CV58" s="152"/>
      <c r="CW58" s="152"/>
      <c r="CX58" s="152"/>
      <c r="CY58" s="152"/>
      <c r="CZ58" s="152"/>
      <c r="DA58" s="152"/>
      <c r="DB58" s="152"/>
      <c r="DC58" s="152"/>
      <c r="DD58" s="152"/>
      <c r="DE58" s="152"/>
      <c r="DF58" s="152"/>
      <c r="DG58" s="152"/>
      <c r="DH58" s="152"/>
      <c r="DI58" s="152"/>
      <c r="DJ58" s="152"/>
      <c r="DK58" s="152"/>
      <c r="DL58" s="152"/>
      <c r="DM58" s="152"/>
      <c r="DN58" s="152"/>
      <c r="DO58" s="152"/>
      <c r="DP58" s="152"/>
      <c r="DQ58" s="152"/>
      <c r="DR58" s="152"/>
      <c r="DS58" s="152"/>
      <c r="DT58" s="152"/>
      <c r="DU58" s="152"/>
      <c r="DV58" s="152"/>
      <c r="DW58" s="152"/>
      <c r="DX58" s="152"/>
      <c r="DY58" s="152"/>
      <c r="DZ58" s="152"/>
      <c r="EA58" s="152"/>
      <c r="EB58" s="152"/>
      <c r="EC58" s="152"/>
      <c r="ED58" s="152"/>
      <c r="EE58" s="152"/>
      <c r="EF58" s="152"/>
      <c r="EG58" s="152"/>
      <c r="EH58" s="152"/>
      <c r="EI58" s="152"/>
      <c r="EJ58" s="152"/>
      <c r="EK58" s="152"/>
      <c r="EL58" s="152"/>
      <c r="EM58" s="152"/>
      <c r="EN58" s="152"/>
      <c r="EO58" s="152"/>
      <c r="EP58" s="152"/>
      <c r="EQ58" s="152"/>
      <c r="ER58" s="152"/>
      <c r="ES58" s="152"/>
      <c r="ET58" s="152"/>
      <c r="EU58" s="189"/>
      <c r="EV58" s="190"/>
      <c r="EW58" s="190" t="s">
        <v>526</v>
      </c>
      <c r="EX58" s="190" t="s">
        <v>285</v>
      </c>
      <c r="EY58" s="190" t="s">
        <v>285</v>
      </c>
      <c r="EZ58" s="152"/>
      <c r="FA58" s="152"/>
      <c r="FB58" s="152"/>
      <c r="FC58" s="152"/>
      <c r="FD58" s="152"/>
      <c r="FE58" s="190"/>
      <c r="FF58" s="152"/>
      <c r="FG58" s="190"/>
      <c r="FH58" s="152"/>
      <c r="FI58" s="152"/>
      <c r="FJ58" s="152"/>
      <c r="FK58" s="152"/>
      <c r="FL58" s="152"/>
      <c r="FM58" s="152"/>
      <c r="FN58" s="152"/>
      <c r="FO58" s="152"/>
      <c r="FP58" s="152"/>
      <c r="FQ58" s="152"/>
      <c r="FR58" s="152"/>
      <c r="FS58" s="152"/>
      <c r="FT58" s="152"/>
      <c r="FU58" s="152"/>
      <c r="FV58" s="152"/>
      <c r="FW58" s="152"/>
      <c r="FX58" s="152"/>
      <c r="FY58" s="152"/>
      <c r="FZ58" s="152"/>
      <c r="GA58" s="152"/>
      <c r="GB58" s="152"/>
      <c r="GC58" s="152"/>
      <c r="GD58" s="152"/>
      <c r="GE58" s="152"/>
      <c r="GF58" s="152"/>
      <c r="GG58" s="152"/>
      <c r="GH58" s="152"/>
      <c r="GI58" s="152"/>
      <c r="GJ58" s="152"/>
      <c r="GK58" s="152"/>
      <c r="GL58" s="152"/>
      <c r="GM58" s="152"/>
      <c r="GN58" s="152"/>
      <c r="GO58" s="152"/>
      <c r="GP58" s="152"/>
      <c r="GQ58" s="152"/>
      <c r="GR58" s="152"/>
      <c r="GS58" s="152"/>
      <c r="GT58" s="152"/>
      <c r="GU58" s="152"/>
      <c r="GV58" s="152"/>
      <c r="GW58" s="152"/>
      <c r="GX58" s="152"/>
      <c r="GY58" s="152"/>
      <c r="GZ58" s="152"/>
      <c r="HA58" s="152"/>
      <c r="HB58" s="152"/>
      <c r="HC58" s="152"/>
      <c r="HD58" s="152"/>
      <c r="HE58" s="152"/>
      <c r="HF58" s="152"/>
      <c r="HG58" s="152"/>
      <c r="HH58" s="152"/>
      <c r="HI58" s="152"/>
      <c r="HJ58" s="152"/>
      <c r="HK58" s="152"/>
      <c r="HL58" s="152"/>
      <c r="HM58" s="152"/>
      <c r="HN58" s="152"/>
      <c r="HO58" s="152"/>
      <c r="HP58" s="152"/>
      <c r="HQ58" s="152"/>
      <c r="HR58" s="152"/>
      <c r="HS58" s="152"/>
      <c r="HT58" s="152"/>
      <c r="HU58" s="152"/>
      <c r="HV58" s="152"/>
    </row>
    <row r="59" spans="1:230" s="287" customFormat="1" ht="45.75" customHeight="1" x14ac:dyDescent="0.25">
      <c r="A59" s="290" t="s">
        <v>528</v>
      </c>
      <c r="B59" s="291" t="s">
        <v>403</v>
      </c>
      <c r="C59" s="281" t="s">
        <v>404</v>
      </c>
      <c r="D59" s="282" t="s">
        <v>405</v>
      </c>
      <c r="E59" s="283">
        <v>0.02</v>
      </c>
      <c r="F59" s="292">
        <v>1</v>
      </c>
      <c r="G59" s="296">
        <v>0.02</v>
      </c>
      <c r="H59" s="284"/>
      <c r="I59" s="283"/>
      <c r="J59" s="284"/>
      <c r="K59" s="283"/>
      <c r="L59" s="294"/>
      <c r="M59" s="307">
        <v>1500.29</v>
      </c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  <c r="AK59" s="152"/>
      <c r="AL59" s="152"/>
      <c r="AM59" s="152"/>
      <c r="AN59" s="152"/>
      <c r="AO59" s="152"/>
      <c r="AP59" s="152"/>
      <c r="AQ59" s="152"/>
      <c r="AR59" s="152"/>
      <c r="AS59" s="152"/>
      <c r="AT59" s="152"/>
      <c r="AU59" s="152"/>
      <c r="AV59" s="152"/>
      <c r="AW59" s="152"/>
      <c r="AX59" s="152"/>
      <c r="AY59" s="152"/>
      <c r="AZ59" s="152"/>
      <c r="BA59" s="152"/>
      <c r="BB59" s="152"/>
      <c r="BC59" s="152"/>
      <c r="BD59" s="152"/>
      <c r="BE59" s="152"/>
      <c r="BF59" s="152"/>
      <c r="BG59" s="152"/>
      <c r="BH59" s="152"/>
      <c r="BI59" s="152"/>
      <c r="BJ59" s="152"/>
      <c r="BK59" s="152"/>
      <c r="BL59" s="152"/>
      <c r="BM59" s="152"/>
      <c r="BN59" s="152"/>
      <c r="BO59" s="152"/>
      <c r="BP59" s="152"/>
      <c r="BQ59" s="152"/>
      <c r="BR59" s="152"/>
      <c r="BS59" s="152"/>
      <c r="BT59" s="152"/>
      <c r="BU59" s="152"/>
      <c r="BV59" s="152"/>
      <c r="BW59" s="152"/>
      <c r="BX59" s="152"/>
      <c r="BY59" s="152"/>
      <c r="BZ59" s="152"/>
      <c r="CA59" s="152"/>
      <c r="CB59" s="152"/>
      <c r="CC59" s="152"/>
      <c r="CD59" s="152"/>
      <c r="CE59" s="152"/>
      <c r="CF59" s="152"/>
      <c r="CG59" s="152"/>
      <c r="CH59" s="152"/>
      <c r="CI59" s="152"/>
      <c r="CJ59" s="152"/>
      <c r="CK59" s="152"/>
      <c r="CL59" s="152"/>
      <c r="CM59" s="152"/>
      <c r="CN59" s="152"/>
      <c r="CO59" s="152"/>
      <c r="CP59" s="152"/>
      <c r="CQ59" s="152"/>
      <c r="CR59" s="152"/>
      <c r="CS59" s="152"/>
      <c r="CT59" s="152"/>
      <c r="CU59" s="152"/>
      <c r="CV59" s="152"/>
      <c r="CW59" s="152"/>
      <c r="CX59" s="152"/>
      <c r="CY59" s="152"/>
      <c r="CZ59" s="152"/>
      <c r="DA59" s="152"/>
      <c r="DB59" s="152"/>
      <c r="DC59" s="152"/>
      <c r="DD59" s="152"/>
      <c r="DE59" s="152"/>
      <c r="DF59" s="152"/>
      <c r="DG59" s="152"/>
      <c r="DH59" s="152"/>
      <c r="DI59" s="152"/>
      <c r="DJ59" s="152"/>
      <c r="DK59" s="152"/>
      <c r="DL59" s="152"/>
      <c r="DM59" s="152"/>
      <c r="DN59" s="152"/>
      <c r="DO59" s="152"/>
      <c r="DP59" s="152"/>
      <c r="DQ59" s="152"/>
      <c r="DR59" s="152"/>
      <c r="DS59" s="152"/>
      <c r="DT59" s="152"/>
      <c r="DU59" s="152"/>
      <c r="DV59" s="152"/>
      <c r="DW59" s="152"/>
      <c r="DX59" s="152"/>
      <c r="DY59" s="152"/>
      <c r="DZ59" s="152"/>
      <c r="EA59" s="152"/>
      <c r="EB59" s="152"/>
      <c r="EC59" s="152"/>
      <c r="ED59" s="152"/>
      <c r="EE59" s="152"/>
      <c r="EF59" s="152"/>
      <c r="EG59" s="152"/>
      <c r="EH59" s="152"/>
      <c r="EI59" s="152"/>
      <c r="EJ59" s="152"/>
      <c r="EK59" s="152"/>
      <c r="EL59" s="152"/>
      <c r="EM59" s="152"/>
      <c r="EN59" s="152"/>
      <c r="EO59" s="152"/>
      <c r="EP59" s="152"/>
      <c r="EQ59" s="152"/>
      <c r="ER59" s="152"/>
      <c r="ES59" s="152"/>
      <c r="ET59" s="152"/>
      <c r="EU59" s="189"/>
      <c r="EV59" s="190"/>
      <c r="EW59" s="190" t="s">
        <v>404</v>
      </c>
      <c r="EX59" s="190" t="s">
        <v>285</v>
      </c>
      <c r="EY59" s="190" t="s">
        <v>285</v>
      </c>
      <c r="EZ59" s="152"/>
      <c r="FA59" s="152"/>
      <c r="FB59" s="152"/>
      <c r="FC59" s="152"/>
      <c r="FD59" s="152"/>
      <c r="FE59" s="190"/>
      <c r="FF59" s="152"/>
      <c r="FG59" s="190"/>
      <c r="FH59" s="152"/>
      <c r="FI59" s="152"/>
      <c r="FJ59" s="152"/>
      <c r="FK59" s="152"/>
      <c r="FL59" s="152"/>
      <c r="FM59" s="152"/>
      <c r="FN59" s="152"/>
      <c r="FO59" s="152"/>
      <c r="FP59" s="152"/>
      <c r="FQ59" s="152"/>
      <c r="FR59" s="152"/>
      <c r="FS59" s="152"/>
      <c r="FT59" s="152"/>
      <c r="FU59" s="152"/>
      <c r="FV59" s="152"/>
      <c r="FW59" s="152"/>
      <c r="FX59" s="152"/>
      <c r="FY59" s="152"/>
      <c r="FZ59" s="152"/>
      <c r="GA59" s="152"/>
      <c r="GB59" s="152"/>
      <c r="GC59" s="152"/>
      <c r="GD59" s="152"/>
      <c r="GE59" s="152"/>
      <c r="GF59" s="152"/>
      <c r="GG59" s="152"/>
      <c r="GH59" s="152"/>
      <c r="GI59" s="152"/>
      <c r="GJ59" s="152"/>
      <c r="GK59" s="152"/>
      <c r="GL59" s="152"/>
      <c r="GM59" s="152"/>
      <c r="GN59" s="152"/>
      <c r="GO59" s="152"/>
      <c r="GP59" s="152"/>
      <c r="GQ59" s="152"/>
      <c r="GR59" s="152"/>
      <c r="GS59" s="152"/>
      <c r="GT59" s="152"/>
      <c r="GU59" s="152"/>
      <c r="GV59" s="152"/>
      <c r="GW59" s="152"/>
      <c r="GX59" s="152"/>
      <c r="GY59" s="152"/>
      <c r="GZ59" s="152"/>
      <c r="HA59" s="152"/>
      <c r="HB59" s="152"/>
      <c r="HC59" s="152"/>
      <c r="HD59" s="152"/>
      <c r="HE59" s="152"/>
      <c r="HF59" s="152"/>
      <c r="HG59" s="152"/>
      <c r="HH59" s="152"/>
      <c r="HI59" s="152"/>
      <c r="HJ59" s="152"/>
      <c r="HK59" s="152"/>
      <c r="HL59" s="152"/>
      <c r="HM59" s="152"/>
      <c r="HN59" s="152"/>
      <c r="HO59" s="152"/>
      <c r="HP59" s="152"/>
      <c r="HQ59" s="152"/>
      <c r="HR59" s="152"/>
      <c r="HS59" s="152"/>
      <c r="HT59" s="152"/>
      <c r="HU59" s="152"/>
      <c r="HV59" s="152"/>
    </row>
    <row r="60" spans="1:230" s="287" customFormat="1" ht="45.75" customHeight="1" x14ac:dyDescent="0.25">
      <c r="A60" s="290" t="s">
        <v>529</v>
      </c>
      <c r="B60" s="291" t="s">
        <v>412</v>
      </c>
      <c r="C60" s="281" t="s">
        <v>413</v>
      </c>
      <c r="D60" s="282" t="s">
        <v>405</v>
      </c>
      <c r="E60" s="283">
        <v>0.02</v>
      </c>
      <c r="F60" s="292">
        <v>1</v>
      </c>
      <c r="G60" s="296">
        <v>0.02</v>
      </c>
      <c r="H60" s="284"/>
      <c r="I60" s="283"/>
      <c r="J60" s="284"/>
      <c r="K60" s="283"/>
      <c r="L60" s="294"/>
      <c r="M60" s="307">
        <v>599.85</v>
      </c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152"/>
      <c r="AF60" s="152"/>
      <c r="AG60" s="152"/>
      <c r="AH60" s="152"/>
      <c r="AI60" s="152"/>
      <c r="AJ60" s="152"/>
      <c r="AK60" s="152"/>
      <c r="AL60" s="152"/>
      <c r="AM60" s="152"/>
      <c r="AN60" s="152"/>
      <c r="AO60" s="152"/>
      <c r="AP60" s="152"/>
      <c r="AQ60" s="152"/>
      <c r="AR60" s="152"/>
      <c r="AS60" s="152"/>
      <c r="AT60" s="152"/>
      <c r="AU60" s="152"/>
      <c r="AV60" s="152"/>
      <c r="AW60" s="152"/>
      <c r="AX60" s="152"/>
      <c r="AY60" s="152"/>
      <c r="AZ60" s="152"/>
      <c r="BA60" s="152"/>
      <c r="BB60" s="152"/>
      <c r="BC60" s="152"/>
      <c r="BD60" s="152"/>
      <c r="BE60" s="152"/>
      <c r="BF60" s="152"/>
      <c r="BG60" s="152"/>
      <c r="BH60" s="152"/>
      <c r="BI60" s="152"/>
      <c r="BJ60" s="152"/>
      <c r="BK60" s="152"/>
      <c r="BL60" s="152"/>
      <c r="BM60" s="152"/>
      <c r="BN60" s="152"/>
      <c r="BO60" s="152"/>
      <c r="BP60" s="152"/>
      <c r="BQ60" s="152"/>
      <c r="BR60" s="152"/>
      <c r="BS60" s="152"/>
      <c r="BT60" s="152"/>
      <c r="BU60" s="152"/>
      <c r="BV60" s="152"/>
      <c r="BW60" s="152"/>
      <c r="BX60" s="152"/>
      <c r="BY60" s="152"/>
      <c r="BZ60" s="152"/>
      <c r="CA60" s="152"/>
      <c r="CB60" s="152"/>
      <c r="CC60" s="152"/>
      <c r="CD60" s="152"/>
      <c r="CE60" s="152"/>
      <c r="CF60" s="152"/>
      <c r="CG60" s="152"/>
      <c r="CH60" s="152"/>
      <c r="CI60" s="152"/>
      <c r="CJ60" s="152"/>
      <c r="CK60" s="152"/>
      <c r="CL60" s="152"/>
      <c r="CM60" s="152"/>
      <c r="CN60" s="152"/>
      <c r="CO60" s="152"/>
      <c r="CP60" s="152"/>
      <c r="CQ60" s="152"/>
      <c r="CR60" s="152"/>
      <c r="CS60" s="152"/>
      <c r="CT60" s="152"/>
      <c r="CU60" s="152"/>
      <c r="CV60" s="152"/>
      <c r="CW60" s="152"/>
      <c r="CX60" s="152"/>
      <c r="CY60" s="152"/>
      <c r="CZ60" s="152"/>
      <c r="DA60" s="152"/>
      <c r="DB60" s="152"/>
      <c r="DC60" s="152"/>
      <c r="DD60" s="152"/>
      <c r="DE60" s="152"/>
      <c r="DF60" s="152"/>
      <c r="DG60" s="152"/>
      <c r="DH60" s="152"/>
      <c r="DI60" s="152"/>
      <c r="DJ60" s="152"/>
      <c r="DK60" s="152"/>
      <c r="DL60" s="152"/>
      <c r="DM60" s="152"/>
      <c r="DN60" s="152"/>
      <c r="DO60" s="152"/>
      <c r="DP60" s="152"/>
      <c r="DQ60" s="152"/>
      <c r="DR60" s="152"/>
      <c r="DS60" s="152"/>
      <c r="DT60" s="152"/>
      <c r="DU60" s="152"/>
      <c r="DV60" s="152"/>
      <c r="DW60" s="152"/>
      <c r="DX60" s="152"/>
      <c r="DY60" s="152"/>
      <c r="DZ60" s="152"/>
      <c r="EA60" s="152"/>
      <c r="EB60" s="152"/>
      <c r="EC60" s="152"/>
      <c r="ED60" s="152"/>
      <c r="EE60" s="152"/>
      <c r="EF60" s="152"/>
      <c r="EG60" s="152"/>
      <c r="EH60" s="152"/>
      <c r="EI60" s="152"/>
      <c r="EJ60" s="152"/>
      <c r="EK60" s="152"/>
      <c r="EL60" s="152"/>
      <c r="EM60" s="152"/>
      <c r="EN60" s="152"/>
      <c r="EO60" s="152"/>
      <c r="EP60" s="152"/>
      <c r="EQ60" s="152"/>
      <c r="ER60" s="152"/>
      <c r="ES60" s="152"/>
      <c r="ET60" s="152"/>
      <c r="EU60" s="189"/>
      <c r="EV60" s="190"/>
      <c r="EW60" s="190" t="s">
        <v>413</v>
      </c>
      <c r="EX60" s="190" t="s">
        <v>285</v>
      </c>
      <c r="EY60" s="190" t="s">
        <v>285</v>
      </c>
      <c r="EZ60" s="152"/>
      <c r="FA60" s="152"/>
      <c r="FB60" s="152"/>
      <c r="FC60" s="152"/>
      <c r="FD60" s="152"/>
      <c r="FE60" s="190"/>
      <c r="FF60" s="152"/>
      <c r="FG60" s="190"/>
      <c r="FH60" s="152"/>
      <c r="FI60" s="152"/>
      <c r="FJ60" s="152"/>
      <c r="FK60" s="152"/>
      <c r="FL60" s="152"/>
      <c r="FM60" s="152"/>
      <c r="FN60" s="152"/>
      <c r="FO60" s="152"/>
      <c r="FP60" s="152"/>
      <c r="FQ60" s="152"/>
      <c r="FR60" s="152"/>
      <c r="FS60" s="152"/>
      <c r="FT60" s="152"/>
      <c r="FU60" s="152"/>
      <c r="FV60" s="152"/>
      <c r="FW60" s="152"/>
      <c r="FX60" s="152"/>
      <c r="FY60" s="152"/>
      <c r="FZ60" s="152"/>
      <c r="GA60" s="152"/>
      <c r="GB60" s="152"/>
      <c r="GC60" s="152"/>
      <c r="GD60" s="152"/>
      <c r="GE60" s="152"/>
      <c r="GF60" s="152"/>
      <c r="GG60" s="152"/>
      <c r="GH60" s="152"/>
      <c r="GI60" s="152"/>
      <c r="GJ60" s="152"/>
      <c r="GK60" s="152"/>
      <c r="GL60" s="152"/>
      <c r="GM60" s="152"/>
      <c r="GN60" s="152"/>
      <c r="GO60" s="152"/>
      <c r="GP60" s="152"/>
      <c r="GQ60" s="152"/>
      <c r="GR60" s="152"/>
      <c r="GS60" s="152"/>
      <c r="GT60" s="152"/>
      <c r="GU60" s="152"/>
      <c r="GV60" s="152"/>
      <c r="GW60" s="152"/>
      <c r="GX60" s="152"/>
      <c r="GY60" s="152"/>
      <c r="GZ60" s="152"/>
      <c r="HA60" s="152"/>
      <c r="HB60" s="152"/>
      <c r="HC60" s="152"/>
      <c r="HD60" s="152"/>
      <c r="HE60" s="152"/>
      <c r="HF60" s="152"/>
      <c r="HG60" s="152"/>
      <c r="HH60" s="152"/>
      <c r="HI60" s="152"/>
      <c r="HJ60" s="152"/>
      <c r="HK60" s="152"/>
      <c r="HL60" s="152"/>
      <c r="HM60" s="152"/>
      <c r="HN60" s="152"/>
      <c r="HO60" s="152"/>
      <c r="HP60" s="152"/>
      <c r="HQ60" s="152"/>
      <c r="HR60" s="152"/>
      <c r="HS60" s="152"/>
      <c r="HT60" s="152"/>
      <c r="HU60" s="152"/>
      <c r="HV60" s="152"/>
    </row>
    <row r="61" spans="1:230" s="287" customFormat="1" ht="23.25" customHeight="1" x14ac:dyDescent="0.25">
      <c r="A61" s="290" t="s">
        <v>530</v>
      </c>
      <c r="B61" s="291" t="s">
        <v>416</v>
      </c>
      <c r="C61" s="281" t="s">
        <v>417</v>
      </c>
      <c r="D61" s="282" t="s">
        <v>16</v>
      </c>
      <c r="E61" s="283">
        <v>1</v>
      </c>
      <c r="F61" s="292">
        <v>1</v>
      </c>
      <c r="G61" s="292">
        <v>1</v>
      </c>
      <c r="H61" s="288">
        <v>2632.8</v>
      </c>
      <c r="I61" s="283"/>
      <c r="J61" s="288">
        <v>2632.8</v>
      </c>
      <c r="K61" s="296">
        <v>9.1199999999999992</v>
      </c>
      <c r="L61" s="286">
        <v>24011.14</v>
      </c>
      <c r="M61" s="307">
        <v>24011.14</v>
      </c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52"/>
      <c r="AE61" s="152"/>
      <c r="AF61" s="152"/>
      <c r="AG61" s="152"/>
      <c r="AH61" s="152"/>
      <c r="AI61" s="152"/>
      <c r="AJ61" s="152"/>
      <c r="AK61" s="152"/>
      <c r="AL61" s="152"/>
      <c r="AM61" s="152"/>
      <c r="AN61" s="152"/>
      <c r="AO61" s="152"/>
      <c r="AP61" s="152"/>
      <c r="AQ61" s="152"/>
      <c r="AR61" s="152"/>
      <c r="AS61" s="152"/>
      <c r="AT61" s="152"/>
      <c r="AU61" s="152"/>
      <c r="AV61" s="152"/>
      <c r="AW61" s="152"/>
      <c r="AX61" s="152"/>
      <c r="AY61" s="152"/>
      <c r="AZ61" s="152"/>
      <c r="BA61" s="152"/>
      <c r="BB61" s="152"/>
      <c r="BC61" s="152"/>
      <c r="BD61" s="152"/>
      <c r="BE61" s="152"/>
      <c r="BF61" s="152"/>
      <c r="BG61" s="152"/>
      <c r="BH61" s="152"/>
      <c r="BI61" s="152"/>
      <c r="BJ61" s="152"/>
      <c r="BK61" s="152"/>
      <c r="BL61" s="152"/>
      <c r="BM61" s="152"/>
      <c r="BN61" s="152"/>
      <c r="BO61" s="152"/>
      <c r="BP61" s="152"/>
      <c r="BQ61" s="152"/>
      <c r="BR61" s="152"/>
      <c r="BS61" s="152"/>
      <c r="BT61" s="152"/>
      <c r="BU61" s="152"/>
      <c r="BV61" s="152"/>
      <c r="BW61" s="152"/>
      <c r="BX61" s="152"/>
      <c r="BY61" s="152"/>
      <c r="BZ61" s="152"/>
      <c r="CA61" s="152"/>
      <c r="CB61" s="152"/>
      <c r="CC61" s="152"/>
      <c r="CD61" s="152"/>
      <c r="CE61" s="152"/>
      <c r="CF61" s="152"/>
      <c r="CG61" s="152"/>
      <c r="CH61" s="152"/>
      <c r="CI61" s="152"/>
      <c r="CJ61" s="152"/>
      <c r="CK61" s="152"/>
      <c r="CL61" s="152"/>
      <c r="CM61" s="152"/>
      <c r="CN61" s="152"/>
      <c r="CO61" s="152"/>
      <c r="CP61" s="152"/>
      <c r="CQ61" s="152"/>
      <c r="CR61" s="152"/>
      <c r="CS61" s="152"/>
      <c r="CT61" s="152"/>
      <c r="CU61" s="152"/>
      <c r="CV61" s="152"/>
      <c r="CW61" s="152"/>
      <c r="CX61" s="152"/>
      <c r="CY61" s="152"/>
      <c r="CZ61" s="152"/>
      <c r="DA61" s="152"/>
      <c r="DB61" s="152"/>
      <c r="DC61" s="152"/>
      <c r="DD61" s="152"/>
      <c r="DE61" s="152"/>
      <c r="DF61" s="152"/>
      <c r="DG61" s="152"/>
      <c r="DH61" s="152"/>
      <c r="DI61" s="152"/>
      <c r="DJ61" s="152"/>
      <c r="DK61" s="152"/>
      <c r="DL61" s="152"/>
      <c r="DM61" s="152"/>
      <c r="DN61" s="152"/>
      <c r="DO61" s="152"/>
      <c r="DP61" s="152"/>
      <c r="DQ61" s="152"/>
      <c r="DR61" s="152"/>
      <c r="DS61" s="152"/>
      <c r="DT61" s="152"/>
      <c r="DU61" s="152"/>
      <c r="DV61" s="152"/>
      <c r="DW61" s="152"/>
      <c r="DX61" s="152"/>
      <c r="DY61" s="152"/>
      <c r="DZ61" s="152"/>
      <c r="EA61" s="152"/>
      <c r="EB61" s="152"/>
      <c r="EC61" s="152"/>
      <c r="ED61" s="152"/>
      <c r="EE61" s="152"/>
      <c r="EF61" s="152"/>
      <c r="EG61" s="152"/>
      <c r="EH61" s="152"/>
      <c r="EI61" s="152"/>
      <c r="EJ61" s="152"/>
      <c r="EK61" s="152"/>
      <c r="EL61" s="152"/>
      <c r="EM61" s="152"/>
      <c r="EN61" s="152"/>
      <c r="EO61" s="152"/>
      <c r="EP61" s="152"/>
      <c r="EQ61" s="152"/>
      <c r="ER61" s="152"/>
      <c r="ES61" s="152"/>
      <c r="ET61" s="152"/>
      <c r="EU61" s="189"/>
      <c r="EV61" s="190"/>
      <c r="EW61" s="190" t="s">
        <v>417</v>
      </c>
      <c r="EX61" s="190" t="s">
        <v>285</v>
      </c>
      <c r="EY61" s="190" t="s">
        <v>285</v>
      </c>
      <c r="EZ61" s="152"/>
      <c r="FA61" s="152"/>
      <c r="FB61" s="152"/>
      <c r="FC61" s="152"/>
      <c r="FD61" s="152"/>
      <c r="FE61" s="190"/>
      <c r="FF61" s="152"/>
      <c r="FG61" s="190"/>
      <c r="FH61" s="152"/>
      <c r="FI61" s="152"/>
      <c r="FJ61" s="152"/>
      <c r="FK61" s="152"/>
      <c r="FL61" s="152"/>
      <c r="FM61" s="152"/>
      <c r="FN61" s="152"/>
      <c r="FO61" s="152"/>
      <c r="FP61" s="152"/>
      <c r="FQ61" s="152"/>
      <c r="FR61" s="152"/>
      <c r="FS61" s="152"/>
      <c r="FT61" s="152"/>
      <c r="FU61" s="152"/>
      <c r="FV61" s="152"/>
      <c r="FW61" s="152"/>
      <c r="FX61" s="152"/>
      <c r="FY61" s="152"/>
      <c r="FZ61" s="152"/>
      <c r="GA61" s="152"/>
      <c r="GB61" s="152"/>
      <c r="GC61" s="152"/>
      <c r="GD61" s="152"/>
      <c r="GE61" s="152"/>
      <c r="GF61" s="152"/>
      <c r="GG61" s="152"/>
      <c r="GH61" s="152"/>
      <c r="GI61" s="152"/>
      <c r="GJ61" s="152"/>
      <c r="GK61" s="152"/>
      <c r="GL61" s="152"/>
      <c r="GM61" s="152"/>
      <c r="GN61" s="152"/>
      <c r="GO61" s="152"/>
      <c r="GP61" s="152"/>
      <c r="GQ61" s="152"/>
      <c r="GR61" s="152"/>
      <c r="GS61" s="152"/>
      <c r="GT61" s="152"/>
      <c r="GU61" s="152"/>
      <c r="GV61" s="152"/>
      <c r="GW61" s="152"/>
      <c r="GX61" s="152"/>
      <c r="GY61" s="152"/>
      <c r="GZ61" s="152"/>
      <c r="HA61" s="152"/>
      <c r="HB61" s="152"/>
      <c r="HC61" s="152"/>
      <c r="HD61" s="152"/>
      <c r="HE61" s="152"/>
      <c r="HF61" s="152"/>
      <c r="HG61" s="152"/>
      <c r="HH61" s="152"/>
      <c r="HI61" s="152"/>
      <c r="HJ61" s="152"/>
      <c r="HK61" s="152"/>
      <c r="HL61" s="152"/>
      <c r="HM61" s="152"/>
      <c r="HN61" s="152"/>
      <c r="HO61" s="152"/>
      <c r="HP61" s="152"/>
      <c r="HQ61" s="152"/>
      <c r="HR61" s="152"/>
      <c r="HS61" s="152"/>
      <c r="HT61" s="152"/>
      <c r="HU61" s="152"/>
      <c r="HV61" s="152"/>
    </row>
    <row r="62" spans="1:230" s="287" customFormat="1" ht="57" customHeight="1" x14ac:dyDescent="0.25">
      <c r="A62" s="290" t="s">
        <v>531</v>
      </c>
      <c r="B62" s="291" t="s">
        <v>419</v>
      </c>
      <c r="C62" s="281" t="s">
        <v>532</v>
      </c>
      <c r="D62" s="282" t="s">
        <v>388</v>
      </c>
      <c r="E62" s="283">
        <v>8.0000000000000002E-3</v>
      </c>
      <c r="F62" s="292">
        <v>1</v>
      </c>
      <c r="G62" s="297">
        <v>8.0000000000000002E-3</v>
      </c>
      <c r="H62" s="284"/>
      <c r="I62" s="283"/>
      <c r="J62" s="284"/>
      <c r="K62" s="283"/>
      <c r="L62" s="294"/>
      <c r="M62" s="307">
        <v>1616.93</v>
      </c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52"/>
      <c r="AE62" s="152"/>
      <c r="AF62" s="152"/>
      <c r="AG62" s="152"/>
      <c r="AH62" s="152"/>
      <c r="AI62" s="152"/>
      <c r="AJ62" s="152"/>
      <c r="AK62" s="152"/>
      <c r="AL62" s="152"/>
      <c r="AM62" s="152"/>
      <c r="AN62" s="152"/>
      <c r="AO62" s="152"/>
      <c r="AP62" s="152"/>
      <c r="AQ62" s="152"/>
      <c r="AR62" s="152"/>
      <c r="AS62" s="152"/>
      <c r="AT62" s="152"/>
      <c r="AU62" s="152"/>
      <c r="AV62" s="152"/>
      <c r="AW62" s="152"/>
      <c r="AX62" s="152"/>
      <c r="AY62" s="152"/>
      <c r="AZ62" s="152"/>
      <c r="BA62" s="152"/>
      <c r="BB62" s="152"/>
      <c r="BC62" s="152"/>
      <c r="BD62" s="152"/>
      <c r="BE62" s="152"/>
      <c r="BF62" s="152"/>
      <c r="BG62" s="152"/>
      <c r="BH62" s="152"/>
      <c r="BI62" s="152"/>
      <c r="BJ62" s="152"/>
      <c r="BK62" s="152"/>
      <c r="BL62" s="152"/>
      <c r="BM62" s="152"/>
      <c r="BN62" s="152"/>
      <c r="BO62" s="152"/>
      <c r="BP62" s="152"/>
      <c r="BQ62" s="152"/>
      <c r="BR62" s="152"/>
      <c r="BS62" s="152"/>
      <c r="BT62" s="152"/>
      <c r="BU62" s="152"/>
      <c r="BV62" s="152"/>
      <c r="BW62" s="152"/>
      <c r="BX62" s="152"/>
      <c r="BY62" s="152"/>
      <c r="BZ62" s="152"/>
      <c r="CA62" s="152"/>
      <c r="CB62" s="152"/>
      <c r="CC62" s="152"/>
      <c r="CD62" s="152"/>
      <c r="CE62" s="152"/>
      <c r="CF62" s="152"/>
      <c r="CG62" s="152"/>
      <c r="CH62" s="152"/>
      <c r="CI62" s="152"/>
      <c r="CJ62" s="152"/>
      <c r="CK62" s="152"/>
      <c r="CL62" s="152"/>
      <c r="CM62" s="152"/>
      <c r="CN62" s="152"/>
      <c r="CO62" s="152"/>
      <c r="CP62" s="152"/>
      <c r="CQ62" s="152"/>
      <c r="CR62" s="152"/>
      <c r="CS62" s="152"/>
      <c r="CT62" s="152"/>
      <c r="CU62" s="152"/>
      <c r="CV62" s="152"/>
      <c r="CW62" s="152"/>
      <c r="CX62" s="152"/>
      <c r="CY62" s="152"/>
      <c r="CZ62" s="152"/>
      <c r="DA62" s="152"/>
      <c r="DB62" s="152"/>
      <c r="DC62" s="152"/>
      <c r="DD62" s="152"/>
      <c r="DE62" s="152"/>
      <c r="DF62" s="152"/>
      <c r="DG62" s="152"/>
      <c r="DH62" s="152"/>
      <c r="DI62" s="152"/>
      <c r="DJ62" s="152"/>
      <c r="DK62" s="152"/>
      <c r="DL62" s="152"/>
      <c r="DM62" s="152"/>
      <c r="DN62" s="152"/>
      <c r="DO62" s="152"/>
      <c r="DP62" s="152"/>
      <c r="DQ62" s="152"/>
      <c r="DR62" s="152"/>
      <c r="DS62" s="152"/>
      <c r="DT62" s="152"/>
      <c r="DU62" s="152"/>
      <c r="DV62" s="152"/>
      <c r="DW62" s="152"/>
      <c r="DX62" s="152"/>
      <c r="DY62" s="152"/>
      <c r="DZ62" s="152"/>
      <c r="EA62" s="152"/>
      <c r="EB62" s="152"/>
      <c r="EC62" s="152"/>
      <c r="ED62" s="152"/>
      <c r="EE62" s="152"/>
      <c r="EF62" s="152"/>
      <c r="EG62" s="152"/>
      <c r="EH62" s="152"/>
      <c r="EI62" s="152"/>
      <c r="EJ62" s="152"/>
      <c r="EK62" s="152"/>
      <c r="EL62" s="152"/>
      <c r="EM62" s="152"/>
      <c r="EN62" s="152"/>
      <c r="EO62" s="152"/>
      <c r="EP62" s="152"/>
      <c r="EQ62" s="152"/>
      <c r="ER62" s="152"/>
      <c r="ES62" s="152"/>
      <c r="ET62" s="152"/>
      <c r="EU62" s="189"/>
      <c r="EV62" s="190"/>
      <c r="EW62" s="190" t="s">
        <v>532</v>
      </c>
      <c r="EX62" s="190" t="s">
        <v>285</v>
      </c>
      <c r="EY62" s="190" t="s">
        <v>285</v>
      </c>
      <c r="EZ62" s="152"/>
      <c r="FA62" s="152"/>
      <c r="FB62" s="152"/>
      <c r="FC62" s="152"/>
      <c r="FD62" s="152"/>
      <c r="FE62" s="190"/>
      <c r="FF62" s="152"/>
      <c r="FG62" s="190"/>
      <c r="FH62" s="152"/>
      <c r="FI62" s="152"/>
      <c r="FJ62" s="152"/>
      <c r="FK62" s="152"/>
      <c r="FL62" s="152"/>
      <c r="FM62" s="152"/>
      <c r="FN62" s="152"/>
      <c r="FO62" s="152"/>
      <c r="FP62" s="152"/>
      <c r="FQ62" s="152"/>
      <c r="FR62" s="152"/>
      <c r="FS62" s="152"/>
      <c r="FT62" s="152"/>
      <c r="FU62" s="152"/>
      <c r="FV62" s="152"/>
      <c r="FW62" s="152"/>
      <c r="FX62" s="152"/>
      <c r="FY62" s="152"/>
      <c r="FZ62" s="152"/>
      <c r="GA62" s="152"/>
      <c r="GB62" s="152"/>
      <c r="GC62" s="152"/>
      <c r="GD62" s="152"/>
      <c r="GE62" s="152"/>
      <c r="GF62" s="152"/>
      <c r="GG62" s="152"/>
      <c r="GH62" s="152"/>
      <c r="GI62" s="152"/>
      <c r="GJ62" s="152"/>
      <c r="GK62" s="152"/>
      <c r="GL62" s="152"/>
      <c r="GM62" s="152"/>
      <c r="GN62" s="152"/>
      <c r="GO62" s="152"/>
      <c r="GP62" s="152"/>
      <c r="GQ62" s="152"/>
      <c r="GR62" s="152"/>
      <c r="GS62" s="152"/>
      <c r="GT62" s="152"/>
      <c r="GU62" s="152"/>
      <c r="GV62" s="152"/>
      <c r="GW62" s="152"/>
      <c r="GX62" s="152"/>
      <c r="GY62" s="152"/>
      <c r="GZ62" s="152"/>
      <c r="HA62" s="152"/>
      <c r="HB62" s="152"/>
      <c r="HC62" s="152"/>
      <c r="HD62" s="152"/>
      <c r="HE62" s="152"/>
      <c r="HF62" s="152"/>
      <c r="HG62" s="152"/>
      <c r="HH62" s="152"/>
      <c r="HI62" s="152"/>
      <c r="HJ62" s="152"/>
      <c r="HK62" s="152"/>
      <c r="HL62" s="152"/>
      <c r="HM62" s="152"/>
      <c r="HN62" s="152"/>
      <c r="HO62" s="152"/>
      <c r="HP62" s="152"/>
      <c r="HQ62" s="152"/>
      <c r="HR62" s="152"/>
      <c r="HS62" s="152"/>
      <c r="HT62" s="152"/>
      <c r="HU62" s="152"/>
      <c r="HV62" s="152"/>
    </row>
    <row r="63" spans="1:230" s="287" customFormat="1" ht="23.25" customHeight="1" x14ac:dyDescent="0.25">
      <c r="A63" s="290" t="s">
        <v>533</v>
      </c>
      <c r="B63" s="291" t="s">
        <v>427</v>
      </c>
      <c r="C63" s="281" t="s">
        <v>428</v>
      </c>
      <c r="D63" s="282" t="s">
        <v>37</v>
      </c>
      <c r="E63" s="283">
        <v>0.8</v>
      </c>
      <c r="F63" s="292">
        <v>1</v>
      </c>
      <c r="G63" s="298">
        <v>0.8</v>
      </c>
      <c r="H63" s="285">
        <v>182.5</v>
      </c>
      <c r="I63" s="283"/>
      <c r="J63" s="285">
        <v>146</v>
      </c>
      <c r="K63" s="296">
        <v>9.1199999999999992</v>
      </c>
      <c r="L63" s="286">
        <v>1331.52</v>
      </c>
      <c r="M63" s="307">
        <v>1331.52</v>
      </c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52"/>
      <c r="AE63" s="152"/>
      <c r="AF63" s="152"/>
      <c r="AG63" s="152"/>
      <c r="AH63" s="152"/>
      <c r="AI63" s="152"/>
      <c r="AJ63" s="152"/>
      <c r="AK63" s="152"/>
      <c r="AL63" s="152"/>
      <c r="AM63" s="152"/>
      <c r="AN63" s="152"/>
      <c r="AO63" s="152"/>
      <c r="AP63" s="152"/>
      <c r="AQ63" s="152"/>
      <c r="AR63" s="152"/>
      <c r="AS63" s="152"/>
      <c r="AT63" s="152"/>
      <c r="AU63" s="152"/>
      <c r="AV63" s="152"/>
      <c r="AW63" s="152"/>
      <c r="AX63" s="152"/>
      <c r="AY63" s="152"/>
      <c r="AZ63" s="152"/>
      <c r="BA63" s="152"/>
      <c r="BB63" s="152"/>
      <c r="BC63" s="152"/>
      <c r="BD63" s="152"/>
      <c r="BE63" s="152"/>
      <c r="BF63" s="152"/>
      <c r="BG63" s="152"/>
      <c r="BH63" s="152"/>
      <c r="BI63" s="152"/>
      <c r="BJ63" s="152"/>
      <c r="BK63" s="152"/>
      <c r="BL63" s="152"/>
      <c r="BM63" s="152"/>
      <c r="BN63" s="152"/>
      <c r="BO63" s="152"/>
      <c r="BP63" s="152"/>
      <c r="BQ63" s="152"/>
      <c r="BR63" s="152"/>
      <c r="BS63" s="152"/>
      <c r="BT63" s="152"/>
      <c r="BU63" s="152"/>
      <c r="BV63" s="152"/>
      <c r="BW63" s="152"/>
      <c r="BX63" s="152"/>
      <c r="BY63" s="152"/>
      <c r="BZ63" s="152"/>
      <c r="CA63" s="152"/>
      <c r="CB63" s="152"/>
      <c r="CC63" s="152"/>
      <c r="CD63" s="152"/>
      <c r="CE63" s="152"/>
      <c r="CF63" s="152"/>
      <c r="CG63" s="152"/>
      <c r="CH63" s="152"/>
      <c r="CI63" s="152"/>
      <c r="CJ63" s="152"/>
      <c r="CK63" s="152"/>
      <c r="CL63" s="152"/>
      <c r="CM63" s="152"/>
      <c r="CN63" s="152"/>
      <c r="CO63" s="152"/>
      <c r="CP63" s="152"/>
      <c r="CQ63" s="152"/>
      <c r="CR63" s="152"/>
      <c r="CS63" s="152"/>
      <c r="CT63" s="152"/>
      <c r="CU63" s="152"/>
      <c r="CV63" s="152"/>
      <c r="CW63" s="152"/>
      <c r="CX63" s="152"/>
      <c r="CY63" s="152"/>
      <c r="CZ63" s="152"/>
      <c r="DA63" s="152"/>
      <c r="DB63" s="152"/>
      <c r="DC63" s="152"/>
      <c r="DD63" s="152"/>
      <c r="DE63" s="152"/>
      <c r="DF63" s="152"/>
      <c r="DG63" s="152"/>
      <c r="DH63" s="152"/>
      <c r="DI63" s="152"/>
      <c r="DJ63" s="152"/>
      <c r="DK63" s="152"/>
      <c r="DL63" s="152"/>
      <c r="DM63" s="152"/>
      <c r="DN63" s="152"/>
      <c r="DO63" s="152"/>
      <c r="DP63" s="152"/>
      <c r="DQ63" s="152"/>
      <c r="DR63" s="152"/>
      <c r="DS63" s="152"/>
      <c r="DT63" s="152"/>
      <c r="DU63" s="152"/>
      <c r="DV63" s="152"/>
      <c r="DW63" s="152"/>
      <c r="DX63" s="152"/>
      <c r="DY63" s="152"/>
      <c r="DZ63" s="152"/>
      <c r="EA63" s="152"/>
      <c r="EB63" s="152"/>
      <c r="EC63" s="152"/>
      <c r="ED63" s="152"/>
      <c r="EE63" s="152"/>
      <c r="EF63" s="152"/>
      <c r="EG63" s="152"/>
      <c r="EH63" s="152"/>
      <c r="EI63" s="152"/>
      <c r="EJ63" s="152"/>
      <c r="EK63" s="152"/>
      <c r="EL63" s="152"/>
      <c r="EM63" s="152"/>
      <c r="EN63" s="152"/>
      <c r="EO63" s="152"/>
      <c r="EP63" s="152"/>
      <c r="EQ63" s="152"/>
      <c r="ER63" s="152"/>
      <c r="ES63" s="152"/>
      <c r="ET63" s="152"/>
      <c r="EU63" s="189"/>
      <c r="EV63" s="190"/>
      <c r="EW63" s="190" t="s">
        <v>428</v>
      </c>
      <c r="EX63" s="190" t="s">
        <v>285</v>
      </c>
      <c r="EY63" s="190" t="s">
        <v>285</v>
      </c>
      <c r="EZ63" s="152"/>
      <c r="FA63" s="152"/>
      <c r="FB63" s="152"/>
      <c r="FC63" s="152"/>
      <c r="FD63" s="152"/>
      <c r="FE63" s="190"/>
      <c r="FF63" s="152"/>
      <c r="FG63" s="190"/>
      <c r="FH63" s="152"/>
      <c r="FI63" s="152"/>
      <c r="FJ63" s="152"/>
      <c r="FK63" s="152"/>
      <c r="FL63" s="152"/>
      <c r="FM63" s="152"/>
      <c r="FN63" s="152"/>
      <c r="FO63" s="152"/>
      <c r="FP63" s="152"/>
      <c r="FQ63" s="152"/>
      <c r="FR63" s="152"/>
      <c r="FS63" s="152"/>
      <c r="FT63" s="152"/>
      <c r="FU63" s="152"/>
      <c r="FV63" s="152"/>
      <c r="FW63" s="152"/>
      <c r="FX63" s="152"/>
      <c r="FY63" s="152"/>
      <c r="FZ63" s="152"/>
      <c r="GA63" s="152"/>
      <c r="GB63" s="152"/>
      <c r="GC63" s="152"/>
      <c r="GD63" s="152"/>
      <c r="GE63" s="152"/>
      <c r="GF63" s="152"/>
      <c r="GG63" s="152"/>
      <c r="GH63" s="152"/>
      <c r="GI63" s="152"/>
      <c r="GJ63" s="152"/>
      <c r="GK63" s="152"/>
      <c r="GL63" s="152"/>
      <c r="GM63" s="152"/>
      <c r="GN63" s="152"/>
      <c r="GO63" s="152"/>
      <c r="GP63" s="152"/>
      <c r="GQ63" s="152"/>
      <c r="GR63" s="152"/>
      <c r="GS63" s="152"/>
      <c r="GT63" s="152"/>
      <c r="GU63" s="152"/>
      <c r="GV63" s="152"/>
      <c r="GW63" s="152"/>
      <c r="GX63" s="152"/>
      <c r="GY63" s="152"/>
      <c r="GZ63" s="152"/>
      <c r="HA63" s="152"/>
      <c r="HB63" s="152"/>
      <c r="HC63" s="152"/>
      <c r="HD63" s="152"/>
      <c r="HE63" s="152"/>
      <c r="HF63" s="152"/>
      <c r="HG63" s="152"/>
      <c r="HH63" s="152"/>
      <c r="HI63" s="152"/>
      <c r="HJ63" s="152"/>
      <c r="HK63" s="152"/>
      <c r="HL63" s="152"/>
      <c r="HM63" s="152"/>
      <c r="HN63" s="152"/>
      <c r="HO63" s="152"/>
      <c r="HP63" s="152"/>
      <c r="HQ63" s="152"/>
      <c r="HR63" s="152"/>
      <c r="HS63" s="152"/>
      <c r="HT63" s="152"/>
      <c r="HU63" s="152"/>
      <c r="HV63" s="152"/>
    </row>
    <row r="64" spans="1:230" s="287" customFormat="1" ht="34.5" customHeight="1" x14ac:dyDescent="0.25">
      <c r="A64" s="290" t="s">
        <v>534</v>
      </c>
      <c r="B64" s="291" t="s">
        <v>430</v>
      </c>
      <c r="C64" s="281" t="s">
        <v>431</v>
      </c>
      <c r="D64" s="282" t="s">
        <v>195</v>
      </c>
      <c r="E64" s="283">
        <v>2.76E-2</v>
      </c>
      <c r="F64" s="292">
        <v>1</v>
      </c>
      <c r="G64" s="293">
        <v>2.76E-2</v>
      </c>
      <c r="H64" s="284"/>
      <c r="I64" s="283"/>
      <c r="J64" s="284"/>
      <c r="K64" s="283"/>
      <c r="L64" s="294"/>
      <c r="M64" s="307">
        <v>5083.55</v>
      </c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52"/>
      <c r="AE64" s="152"/>
      <c r="AF64" s="152"/>
      <c r="AG64" s="152"/>
      <c r="AH64" s="152"/>
      <c r="AI64" s="152"/>
      <c r="AJ64" s="152"/>
      <c r="AK64" s="152"/>
      <c r="AL64" s="152"/>
      <c r="AM64" s="152"/>
      <c r="AN64" s="152"/>
      <c r="AO64" s="152"/>
      <c r="AP64" s="152"/>
      <c r="AQ64" s="152"/>
      <c r="AR64" s="152"/>
      <c r="AS64" s="152"/>
      <c r="AT64" s="152"/>
      <c r="AU64" s="152"/>
      <c r="AV64" s="152"/>
      <c r="AW64" s="152"/>
      <c r="AX64" s="152"/>
      <c r="AY64" s="152"/>
      <c r="AZ64" s="152"/>
      <c r="BA64" s="152"/>
      <c r="BB64" s="152"/>
      <c r="BC64" s="152"/>
      <c r="BD64" s="152"/>
      <c r="BE64" s="152"/>
      <c r="BF64" s="152"/>
      <c r="BG64" s="152"/>
      <c r="BH64" s="152"/>
      <c r="BI64" s="152"/>
      <c r="BJ64" s="152"/>
      <c r="BK64" s="152"/>
      <c r="BL64" s="152"/>
      <c r="BM64" s="152"/>
      <c r="BN64" s="152"/>
      <c r="BO64" s="152"/>
      <c r="BP64" s="152"/>
      <c r="BQ64" s="152"/>
      <c r="BR64" s="152"/>
      <c r="BS64" s="152"/>
      <c r="BT64" s="152"/>
      <c r="BU64" s="152"/>
      <c r="BV64" s="152"/>
      <c r="BW64" s="152"/>
      <c r="BX64" s="152"/>
      <c r="BY64" s="152"/>
      <c r="BZ64" s="152"/>
      <c r="CA64" s="152"/>
      <c r="CB64" s="152"/>
      <c r="CC64" s="152"/>
      <c r="CD64" s="152"/>
      <c r="CE64" s="152"/>
      <c r="CF64" s="152"/>
      <c r="CG64" s="152"/>
      <c r="CH64" s="152"/>
      <c r="CI64" s="152"/>
      <c r="CJ64" s="152"/>
      <c r="CK64" s="152"/>
      <c r="CL64" s="152"/>
      <c r="CM64" s="152"/>
      <c r="CN64" s="152"/>
      <c r="CO64" s="152"/>
      <c r="CP64" s="152"/>
      <c r="CQ64" s="152"/>
      <c r="CR64" s="152"/>
      <c r="CS64" s="152"/>
      <c r="CT64" s="152"/>
      <c r="CU64" s="152"/>
      <c r="CV64" s="152"/>
      <c r="CW64" s="152"/>
      <c r="CX64" s="152"/>
      <c r="CY64" s="152"/>
      <c r="CZ64" s="152"/>
      <c r="DA64" s="152"/>
      <c r="DB64" s="152"/>
      <c r="DC64" s="152"/>
      <c r="DD64" s="152"/>
      <c r="DE64" s="152"/>
      <c r="DF64" s="152"/>
      <c r="DG64" s="152"/>
      <c r="DH64" s="152"/>
      <c r="DI64" s="152"/>
      <c r="DJ64" s="152"/>
      <c r="DK64" s="152"/>
      <c r="DL64" s="152"/>
      <c r="DM64" s="152"/>
      <c r="DN64" s="152"/>
      <c r="DO64" s="152"/>
      <c r="DP64" s="152"/>
      <c r="DQ64" s="152"/>
      <c r="DR64" s="152"/>
      <c r="DS64" s="152"/>
      <c r="DT64" s="152"/>
      <c r="DU64" s="152"/>
      <c r="DV64" s="152"/>
      <c r="DW64" s="152"/>
      <c r="DX64" s="152"/>
      <c r="DY64" s="152"/>
      <c r="DZ64" s="152"/>
      <c r="EA64" s="152"/>
      <c r="EB64" s="152"/>
      <c r="EC64" s="152"/>
      <c r="ED64" s="152"/>
      <c r="EE64" s="152"/>
      <c r="EF64" s="152"/>
      <c r="EG64" s="152"/>
      <c r="EH64" s="152"/>
      <c r="EI64" s="152"/>
      <c r="EJ64" s="152"/>
      <c r="EK64" s="152"/>
      <c r="EL64" s="152"/>
      <c r="EM64" s="152"/>
      <c r="EN64" s="152"/>
      <c r="EO64" s="152"/>
      <c r="EP64" s="152"/>
      <c r="EQ64" s="152"/>
      <c r="ER64" s="152"/>
      <c r="ES64" s="152"/>
      <c r="ET64" s="152"/>
      <c r="EU64" s="189"/>
      <c r="EV64" s="190"/>
      <c r="EW64" s="190" t="s">
        <v>431</v>
      </c>
      <c r="EX64" s="190" t="s">
        <v>285</v>
      </c>
      <c r="EY64" s="190" t="s">
        <v>285</v>
      </c>
      <c r="EZ64" s="152"/>
      <c r="FA64" s="152"/>
      <c r="FB64" s="152"/>
      <c r="FC64" s="152"/>
      <c r="FD64" s="152"/>
      <c r="FE64" s="190"/>
      <c r="FF64" s="152"/>
      <c r="FG64" s="190"/>
      <c r="FH64" s="152"/>
      <c r="FI64" s="152"/>
      <c r="FJ64" s="152"/>
      <c r="FK64" s="152"/>
      <c r="FL64" s="152"/>
      <c r="FM64" s="152"/>
      <c r="FN64" s="152"/>
      <c r="FO64" s="152"/>
      <c r="FP64" s="152"/>
      <c r="FQ64" s="152"/>
      <c r="FR64" s="152"/>
      <c r="FS64" s="152"/>
      <c r="FT64" s="152"/>
      <c r="FU64" s="152"/>
      <c r="FV64" s="152"/>
      <c r="FW64" s="152"/>
      <c r="FX64" s="152"/>
      <c r="FY64" s="152"/>
      <c r="FZ64" s="152"/>
      <c r="GA64" s="152"/>
      <c r="GB64" s="152"/>
      <c r="GC64" s="152"/>
      <c r="GD64" s="152"/>
      <c r="GE64" s="152"/>
      <c r="GF64" s="152"/>
      <c r="GG64" s="152"/>
      <c r="GH64" s="152"/>
      <c r="GI64" s="152"/>
      <c r="GJ64" s="152"/>
      <c r="GK64" s="152"/>
      <c r="GL64" s="152"/>
      <c r="GM64" s="152"/>
      <c r="GN64" s="152"/>
      <c r="GO64" s="152"/>
      <c r="GP64" s="152"/>
      <c r="GQ64" s="152"/>
      <c r="GR64" s="152"/>
      <c r="GS64" s="152"/>
      <c r="GT64" s="152"/>
      <c r="GU64" s="152"/>
      <c r="GV64" s="152"/>
      <c r="GW64" s="152"/>
      <c r="GX64" s="152"/>
      <c r="GY64" s="152"/>
      <c r="GZ64" s="152"/>
      <c r="HA64" s="152"/>
      <c r="HB64" s="152"/>
      <c r="HC64" s="152"/>
      <c r="HD64" s="152"/>
      <c r="HE64" s="152"/>
      <c r="HF64" s="152"/>
      <c r="HG64" s="152"/>
      <c r="HH64" s="152"/>
      <c r="HI64" s="152"/>
      <c r="HJ64" s="152"/>
      <c r="HK64" s="152"/>
      <c r="HL64" s="152"/>
      <c r="HM64" s="152"/>
      <c r="HN64" s="152"/>
      <c r="HO64" s="152"/>
      <c r="HP64" s="152"/>
      <c r="HQ64" s="152"/>
      <c r="HR64" s="152"/>
      <c r="HS64" s="152"/>
      <c r="HT64" s="152"/>
      <c r="HU64" s="152"/>
      <c r="HV64" s="152"/>
    </row>
    <row r="65" spans="1:230" s="287" customFormat="1" ht="45" customHeight="1" x14ac:dyDescent="0.25">
      <c r="A65" s="290" t="s">
        <v>535</v>
      </c>
      <c r="B65" s="291" t="s">
        <v>536</v>
      </c>
      <c r="C65" s="281" t="s">
        <v>435</v>
      </c>
      <c r="D65" s="282" t="s">
        <v>16</v>
      </c>
      <c r="E65" s="283">
        <v>3.3</v>
      </c>
      <c r="F65" s="292">
        <v>1</v>
      </c>
      <c r="G65" s="298">
        <v>3.3</v>
      </c>
      <c r="H65" s="285">
        <v>463.27</v>
      </c>
      <c r="I65" s="295">
        <v>1.04236</v>
      </c>
      <c r="J65" s="288">
        <v>1593.55</v>
      </c>
      <c r="K65" s="296">
        <v>9.1199999999999992</v>
      </c>
      <c r="L65" s="286">
        <v>14533.18</v>
      </c>
      <c r="M65" s="307">
        <v>14533.18</v>
      </c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152"/>
      <c r="AE65" s="152"/>
      <c r="AF65" s="152"/>
      <c r="AG65" s="152"/>
      <c r="AH65" s="152"/>
      <c r="AI65" s="152"/>
      <c r="AJ65" s="152"/>
      <c r="AK65" s="152"/>
      <c r="AL65" s="152"/>
      <c r="AM65" s="152"/>
      <c r="AN65" s="152"/>
      <c r="AO65" s="152"/>
      <c r="AP65" s="152"/>
      <c r="AQ65" s="152"/>
      <c r="AR65" s="152"/>
      <c r="AS65" s="152"/>
      <c r="AT65" s="152"/>
      <c r="AU65" s="152"/>
      <c r="AV65" s="152"/>
      <c r="AW65" s="152"/>
      <c r="AX65" s="152"/>
      <c r="AY65" s="152"/>
      <c r="AZ65" s="152"/>
      <c r="BA65" s="152"/>
      <c r="BB65" s="152"/>
      <c r="BC65" s="152"/>
      <c r="BD65" s="152"/>
      <c r="BE65" s="152"/>
      <c r="BF65" s="152"/>
      <c r="BG65" s="152"/>
      <c r="BH65" s="152"/>
      <c r="BI65" s="152"/>
      <c r="BJ65" s="152"/>
      <c r="BK65" s="152"/>
      <c r="BL65" s="152"/>
      <c r="BM65" s="152"/>
      <c r="BN65" s="152"/>
      <c r="BO65" s="152"/>
      <c r="BP65" s="152"/>
      <c r="BQ65" s="152"/>
      <c r="BR65" s="152"/>
      <c r="BS65" s="152"/>
      <c r="BT65" s="152"/>
      <c r="BU65" s="152"/>
      <c r="BV65" s="152"/>
      <c r="BW65" s="152"/>
      <c r="BX65" s="152"/>
      <c r="BY65" s="152"/>
      <c r="BZ65" s="152"/>
      <c r="CA65" s="152"/>
      <c r="CB65" s="152"/>
      <c r="CC65" s="152"/>
      <c r="CD65" s="152"/>
      <c r="CE65" s="152"/>
      <c r="CF65" s="152"/>
      <c r="CG65" s="152"/>
      <c r="CH65" s="152"/>
      <c r="CI65" s="152"/>
      <c r="CJ65" s="152"/>
      <c r="CK65" s="152"/>
      <c r="CL65" s="152"/>
      <c r="CM65" s="152"/>
      <c r="CN65" s="152"/>
      <c r="CO65" s="152"/>
      <c r="CP65" s="152"/>
      <c r="CQ65" s="152"/>
      <c r="CR65" s="152"/>
      <c r="CS65" s="152"/>
      <c r="CT65" s="152"/>
      <c r="CU65" s="152"/>
      <c r="CV65" s="152"/>
      <c r="CW65" s="152"/>
      <c r="CX65" s="152"/>
      <c r="CY65" s="152"/>
      <c r="CZ65" s="152"/>
      <c r="DA65" s="152"/>
      <c r="DB65" s="152"/>
      <c r="DC65" s="152"/>
      <c r="DD65" s="152"/>
      <c r="DE65" s="152"/>
      <c r="DF65" s="152"/>
      <c r="DG65" s="152"/>
      <c r="DH65" s="152"/>
      <c r="DI65" s="152"/>
      <c r="DJ65" s="152"/>
      <c r="DK65" s="152"/>
      <c r="DL65" s="152"/>
      <c r="DM65" s="152"/>
      <c r="DN65" s="152"/>
      <c r="DO65" s="152"/>
      <c r="DP65" s="152"/>
      <c r="DQ65" s="152"/>
      <c r="DR65" s="152"/>
      <c r="DS65" s="152"/>
      <c r="DT65" s="152"/>
      <c r="DU65" s="152"/>
      <c r="DV65" s="152"/>
      <c r="DW65" s="152"/>
      <c r="DX65" s="152"/>
      <c r="DY65" s="152"/>
      <c r="DZ65" s="152"/>
      <c r="EA65" s="152"/>
      <c r="EB65" s="152"/>
      <c r="EC65" s="152"/>
      <c r="ED65" s="152"/>
      <c r="EE65" s="152"/>
      <c r="EF65" s="152"/>
      <c r="EG65" s="152"/>
      <c r="EH65" s="152"/>
      <c r="EI65" s="152"/>
      <c r="EJ65" s="152"/>
      <c r="EK65" s="152"/>
      <c r="EL65" s="152"/>
      <c r="EM65" s="152"/>
      <c r="EN65" s="152"/>
      <c r="EO65" s="152"/>
      <c r="EP65" s="152"/>
      <c r="EQ65" s="152"/>
      <c r="ER65" s="152"/>
      <c r="ES65" s="152"/>
      <c r="ET65" s="152"/>
      <c r="EU65" s="189"/>
      <c r="EV65" s="190"/>
      <c r="EW65" s="190" t="s">
        <v>435</v>
      </c>
      <c r="EX65" s="190" t="s">
        <v>285</v>
      </c>
      <c r="EY65" s="190" t="s">
        <v>285</v>
      </c>
      <c r="EZ65" s="152"/>
      <c r="FA65" s="152"/>
      <c r="FB65" s="152"/>
      <c r="FC65" s="152"/>
      <c r="FD65" s="152"/>
      <c r="FE65" s="190"/>
      <c r="FF65" s="152"/>
      <c r="FG65" s="190"/>
      <c r="FH65" s="152"/>
      <c r="FI65" s="152"/>
      <c r="FJ65" s="152"/>
      <c r="FK65" s="152"/>
      <c r="FL65" s="152"/>
      <c r="FM65" s="152"/>
      <c r="FN65" s="152"/>
      <c r="FO65" s="152"/>
      <c r="FP65" s="152"/>
      <c r="FQ65" s="152"/>
      <c r="FR65" s="152"/>
      <c r="FS65" s="152"/>
      <c r="FT65" s="152"/>
      <c r="FU65" s="152"/>
      <c r="FV65" s="152"/>
      <c r="FW65" s="152"/>
      <c r="FX65" s="152"/>
      <c r="FY65" s="152"/>
      <c r="FZ65" s="152"/>
      <c r="GA65" s="152"/>
      <c r="GB65" s="152"/>
      <c r="GC65" s="152"/>
      <c r="GD65" s="152"/>
      <c r="GE65" s="152"/>
      <c r="GF65" s="152"/>
      <c r="GG65" s="152"/>
      <c r="GH65" s="152"/>
      <c r="GI65" s="152"/>
      <c r="GJ65" s="152"/>
      <c r="GK65" s="152"/>
      <c r="GL65" s="152"/>
      <c r="GM65" s="152"/>
      <c r="GN65" s="152"/>
      <c r="GO65" s="152"/>
      <c r="GP65" s="152"/>
      <c r="GQ65" s="152"/>
      <c r="GR65" s="152"/>
      <c r="GS65" s="152"/>
      <c r="GT65" s="152"/>
      <c r="GU65" s="152"/>
      <c r="GV65" s="152"/>
      <c r="GW65" s="152"/>
      <c r="GX65" s="152"/>
      <c r="GY65" s="152"/>
      <c r="GZ65" s="152"/>
      <c r="HA65" s="152"/>
      <c r="HB65" s="152"/>
      <c r="HC65" s="152"/>
      <c r="HD65" s="152"/>
      <c r="HE65" s="152"/>
      <c r="HF65" s="152"/>
      <c r="HG65" s="152"/>
      <c r="HH65" s="152"/>
      <c r="HI65" s="152"/>
      <c r="HJ65" s="152"/>
      <c r="HK65" s="152"/>
      <c r="HL65" s="152"/>
      <c r="HM65" s="152"/>
      <c r="HN65" s="152"/>
      <c r="HO65" s="152"/>
      <c r="HP65" s="152"/>
      <c r="HQ65" s="152"/>
      <c r="HR65" s="152"/>
      <c r="HS65" s="152"/>
      <c r="HT65" s="152"/>
      <c r="HU65" s="152"/>
      <c r="HV65" s="152"/>
    </row>
    <row r="66" spans="1:230" s="287" customFormat="1" ht="34.5" customHeight="1" x14ac:dyDescent="0.25">
      <c r="A66" s="290" t="s">
        <v>537</v>
      </c>
      <c r="B66" s="291" t="s">
        <v>340</v>
      </c>
      <c r="C66" s="281" t="s">
        <v>341</v>
      </c>
      <c r="D66" s="282" t="s">
        <v>195</v>
      </c>
      <c r="E66" s="283">
        <v>1.1299999999999999E-2</v>
      </c>
      <c r="F66" s="292">
        <v>1</v>
      </c>
      <c r="G66" s="293">
        <v>1.1299999999999999E-2</v>
      </c>
      <c r="H66" s="284"/>
      <c r="I66" s="283"/>
      <c r="J66" s="284"/>
      <c r="K66" s="283"/>
      <c r="L66" s="294"/>
      <c r="M66" s="307">
        <v>9588.6</v>
      </c>
      <c r="T66" s="152"/>
      <c r="U66" s="152"/>
      <c r="V66" s="152"/>
      <c r="W66" s="152"/>
      <c r="X66" s="152"/>
      <c r="Y66" s="152"/>
      <c r="Z66" s="152"/>
      <c r="AA66" s="152"/>
      <c r="AB66" s="152"/>
      <c r="AC66" s="152"/>
      <c r="AD66" s="152"/>
      <c r="AE66" s="152"/>
      <c r="AF66" s="152"/>
      <c r="AG66" s="152"/>
      <c r="AH66" s="152"/>
      <c r="AI66" s="152"/>
      <c r="AJ66" s="152"/>
      <c r="AK66" s="152"/>
      <c r="AL66" s="152"/>
      <c r="AM66" s="152"/>
      <c r="AN66" s="152"/>
      <c r="AO66" s="152"/>
      <c r="AP66" s="152"/>
      <c r="AQ66" s="152"/>
      <c r="AR66" s="152"/>
      <c r="AS66" s="152"/>
      <c r="AT66" s="152"/>
      <c r="AU66" s="152"/>
      <c r="AV66" s="152"/>
      <c r="AW66" s="152"/>
      <c r="AX66" s="152"/>
      <c r="AY66" s="152"/>
      <c r="AZ66" s="152"/>
      <c r="BA66" s="152"/>
      <c r="BB66" s="152"/>
      <c r="BC66" s="152"/>
      <c r="BD66" s="152"/>
      <c r="BE66" s="152"/>
      <c r="BF66" s="152"/>
      <c r="BG66" s="152"/>
      <c r="BH66" s="152"/>
      <c r="BI66" s="152"/>
      <c r="BJ66" s="152"/>
      <c r="BK66" s="152"/>
      <c r="BL66" s="152"/>
      <c r="BM66" s="152"/>
      <c r="BN66" s="152"/>
      <c r="BO66" s="152"/>
      <c r="BP66" s="152"/>
      <c r="BQ66" s="152"/>
      <c r="BR66" s="152"/>
      <c r="BS66" s="152"/>
      <c r="BT66" s="152"/>
      <c r="BU66" s="152"/>
      <c r="BV66" s="152"/>
      <c r="BW66" s="152"/>
      <c r="BX66" s="152"/>
      <c r="BY66" s="152"/>
      <c r="BZ66" s="152"/>
      <c r="CA66" s="152"/>
      <c r="CB66" s="152"/>
      <c r="CC66" s="152"/>
      <c r="CD66" s="152"/>
      <c r="CE66" s="152"/>
      <c r="CF66" s="152"/>
      <c r="CG66" s="152"/>
      <c r="CH66" s="152"/>
      <c r="CI66" s="152"/>
      <c r="CJ66" s="152"/>
      <c r="CK66" s="152"/>
      <c r="CL66" s="152"/>
      <c r="CM66" s="152"/>
      <c r="CN66" s="152"/>
      <c r="CO66" s="152"/>
      <c r="CP66" s="152"/>
      <c r="CQ66" s="152"/>
      <c r="CR66" s="152"/>
      <c r="CS66" s="152"/>
      <c r="CT66" s="152"/>
      <c r="CU66" s="152"/>
      <c r="CV66" s="152"/>
      <c r="CW66" s="152"/>
      <c r="CX66" s="152"/>
      <c r="CY66" s="152"/>
      <c r="CZ66" s="152"/>
      <c r="DA66" s="152"/>
      <c r="DB66" s="152"/>
      <c r="DC66" s="152"/>
      <c r="DD66" s="152"/>
      <c r="DE66" s="152"/>
      <c r="DF66" s="152"/>
      <c r="DG66" s="152"/>
      <c r="DH66" s="152"/>
      <c r="DI66" s="152"/>
      <c r="DJ66" s="152"/>
      <c r="DK66" s="152"/>
      <c r="DL66" s="152"/>
      <c r="DM66" s="152"/>
      <c r="DN66" s="152"/>
      <c r="DO66" s="152"/>
      <c r="DP66" s="152"/>
      <c r="DQ66" s="152"/>
      <c r="DR66" s="152"/>
      <c r="DS66" s="152"/>
      <c r="DT66" s="152"/>
      <c r="DU66" s="152"/>
      <c r="DV66" s="152"/>
      <c r="DW66" s="152"/>
      <c r="DX66" s="152"/>
      <c r="DY66" s="152"/>
      <c r="DZ66" s="152"/>
      <c r="EA66" s="152"/>
      <c r="EB66" s="152"/>
      <c r="EC66" s="152"/>
      <c r="ED66" s="152"/>
      <c r="EE66" s="152"/>
      <c r="EF66" s="152"/>
      <c r="EG66" s="152"/>
      <c r="EH66" s="152"/>
      <c r="EI66" s="152"/>
      <c r="EJ66" s="152"/>
      <c r="EK66" s="152"/>
      <c r="EL66" s="152"/>
      <c r="EM66" s="152"/>
      <c r="EN66" s="152"/>
      <c r="EO66" s="152"/>
      <c r="EP66" s="152"/>
      <c r="EQ66" s="152"/>
      <c r="ER66" s="152"/>
      <c r="ES66" s="152"/>
      <c r="ET66" s="152"/>
      <c r="EU66" s="189"/>
      <c r="EV66" s="190"/>
      <c r="EW66" s="190" t="s">
        <v>341</v>
      </c>
      <c r="EX66" s="190" t="s">
        <v>285</v>
      </c>
      <c r="EY66" s="190" t="s">
        <v>285</v>
      </c>
      <c r="EZ66" s="152"/>
      <c r="FA66" s="152"/>
      <c r="FB66" s="152"/>
      <c r="FC66" s="152"/>
      <c r="FD66" s="152"/>
      <c r="FE66" s="190"/>
      <c r="FF66" s="152"/>
      <c r="FG66" s="190"/>
      <c r="FH66" s="152"/>
      <c r="FI66" s="152"/>
      <c r="FJ66" s="152"/>
      <c r="FK66" s="152"/>
      <c r="FL66" s="152"/>
      <c r="FM66" s="152"/>
      <c r="FN66" s="152"/>
      <c r="FO66" s="152"/>
      <c r="FP66" s="152"/>
      <c r="FQ66" s="152"/>
      <c r="FR66" s="152"/>
      <c r="FS66" s="152"/>
      <c r="FT66" s="152"/>
      <c r="FU66" s="152"/>
      <c r="FV66" s="152"/>
      <c r="FW66" s="152"/>
      <c r="FX66" s="152"/>
      <c r="FY66" s="152"/>
      <c r="FZ66" s="152"/>
      <c r="GA66" s="152"/>
      <c r="GB66" s="152"/>
      <c r="GC66" s="152"/>
      <c r="GD66" s="152"/>
      <c r="GE66" s="152"/>
      <c r="GF66" s="152"/>
      <c r="GG66" s="152"/>
      <c r="GH66" s="152"/>
      <c r="GI66" s="152"/>
      <c r="GJ66" s="152"/>
      <c r="GK66" s="152"/>
      <c r="GL66" s="152"/>
      <c r="GM66" s="152"/>
      <c r="GN66" s="152"/>
      <c r="GO66" s="152"/>
      <c r="GP66" s="152"/>
      <c r="GQ66" s="152"/>
      <c r="GR66" s="152"/>
      <c r="GS66" s="152"/>
      <c r="GT66" s="152"/>
      <c r="GU66" s="152"/>
      <c r="GV66" s="152"/>
      <c r="GW66" s="152"/>
      <c r="GX66" s="152"/>
      <c r="GY66" s="152"/>
      <c r="GZ66" s="152"/>
      <c r="HA66" s="152"/>
      <c r="HB66" s="152"/>
      <c r="HC66" s="152"/>
      <c r="HD66" s="152"/>
      <c r="HE66" s="152"/>
      <c r="HF66" s="152"/>
      <c r="HG66" s="152"/>
      <c r="HH66" s="152"/>
      <c r="HI66" s="152"/>
      <c r="HJ66" s="152"/>
      <c r="HK66" s="152"/>
      <c r="HL66" s="152"/>
      <c r="HM66" s="152"/>
      <c r="HN66" s="152"/>
      <c r="HO66" s="152"/>
      <c r="HP66" s="152"/>
      <c r="HQ66" s="152"/>
      <c r="HR66" s="152"/>
      <c r="HS66" s="152"/>
      <c r="HT66" s="152"/>
      <c r="HU66" s="152"/>
      <c r="HV66" s="152"/>
    </row>
    <row r="67" spans="1:230" s="287" customFormat="1" ht="33.75" customHeight="1" x14ac:dyDescent="0.25">
      <c r="A67" s="290" t="s">
        <v>538</v>
      </c>
      <c r="B67" s="291" t="s">
        <v>440</v>
      </c>
      <c r="C67" s="281" t="s">
        <v>43</v>
      </c>
      <c r="D67" s="282" t="s">
        <v>16</v>
      </c>
      <c r="E67" s="283">
        <v>21</v>
      </c>
      <c r="F67" s="292">
        <v>1</v>
      </c>
      <c r="G67" s="292">
        <v>21</v>
      </c>
      <c r="H67" s="285">
        <v>87.35</v>
      </c>
      <c r="I67" s="295">
        <v>1.04236</v>
      </c>
      <c r="J67" s="288">
        <v>1912.05</v>
      </c>
      <c r="K67" s="296">
        <v>9.1199999999999992</v>
      </c>
      <c r="L67" s="286">
        <v>17437.900000000001</v>
      </c>
      <c r="M67" s="307">
        <v>17437.900000000001</v>
      </c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52"/>
      <c r="AE67" s="152"/>
      <c r="AF67" s="152"/>
      <c r="AG67" s="152"/>
      <c r="AH67" s="152"/>
      <c r="AI67" s="152"/>
      <c r="AJ67" s="152"/>
      <c r="AK67" s="152"/>
      <c r="AL67" s="152"/>
      <c r="AM67" s="152"/>
      <c r="AN67" s="152"/>
      <c r="AO67" s="152"/>
      <c r="AP67" s="152"/>
      <c r="AQ67" s="152"/>
      <c r="AR67" s="152"/>
      <c r="AS67" s="152"/>
      <c r="AT67" s="152"/>
      <c r="AU67" s="152"/>
      <c r="AV67" s="152"/>
      <c r="AW67" s="152"/>
      <c r="AX67" s="152"/>
      <c r="AY67" s="152"/>
      <c r="AZ67" s="152"/>
      <c r="BA67" s="152"/>
      <c r="BB67" s="152"/>
      <c r="BC67" s="152"/>
      <c r="BD67" s="152"/>
      <c r="BE67" s="152"/>
      <c r="BF67" s="152"/>
      <c r="BG67" s="152"/>
      <c r="BH67" s="152"/>
      <c r="BI67" s="152"/>
      <c r="BJ67" s="152"/>
      <c r="BK67" s="152"/>
      <c r="BL67" s="152"/>
      <c r="BM67" s="152"/>
      <c r="BN67" s="152"/>
      <c r="BO67" s="152"/>
      <c r="BP67" s="152"/>
      <c r="BQ67" s="152"/>
      <c r="BR67" s="152"/>
      <c r="BS67" s="152"/>
      <c r="BT67" s="152"/>
      <c r="BU67" s="152"/>
      <c r="BV67" s="152"/>
      <c r="BW67" s="152"/>
      <c r="BX67" s="152"/>
      <c r="BY67" s="152"/>
      <c r="BZ67" s="152"/>
      <c r="CA67" s="152"/>
      <c r="CB67" s="152"/>
      <c r="CC67" s="152"/>
      <c r="CD67" s="152"/>
      <c r="CE67" s="152"/>
      <c r="CF67" s="152"/>
      <c r="CG67" s="152"/>
      <c r="CH67" s="152"/>
      <c r="CI67" s="152"/>
      <c r="CJ67" s="152"/>
      <c r="CK67" s="152"/>
      <c r="CL67" s="152"/>
      <c r="CM67" s="152"/>
      <c r="CN67" s="152"/>
      <c r="CO67" s="152"/>
      <c r="CP67" s="152"/>
      <c r="CQ67" s="152"/>
      <c r="CR67" s="152"/>
      <c r="CS67" s="152"/>
      <c r="CT67" s="152"/>
      <c r="CU67" s="152"/>
      <c r="CV67" s="152"/>
      <c r="CW67" s="152"/>
      <c r="CX67" s="152"/>
      <c r="CY67" s="152"/>
      <c r="CZ67" s="152"/>
      <c r="DA67" s="152"/>
      <c r="DB67" s="152"/>
      <c r="DC67" s="152"/>
      <c r="DD67" s="152"/>
      <c r="DE67" s="152"/>
      <c r="DF67" s="152"/>
      <c r="DG67" s="152"/>
      <c r="DH67" s="152"/>
      <c r="DI67" s="152"/>
      <c r="DJ67" s="152"/>
      <c r="DK67" s="152"/>
      <c r="DL67" s="152"/>
      <c r="DM67" s="152"/>
      <c r="DN67" s="152"/>
      <c r="DO67" s="152"/>
      <c r="DP67" s="152"/>
      <c r="DQ67" s="152"/>
      <c r="DR67" s="152"/>
      <c r="DS67" s="152"/>
      <c r="DT67" s="152"/>
      <c r="DU67" s="152"/>
      <c r="DV67" s="152"/>
      <c r="DW67" s="152"/>
      <c r="DX67" s="152"/>
      <c r="DY67" s="152"/>
      <c r="DZ67" s="152"/>
      <c r="EA67" s="152"/>
      <c r="EB67" s="152"/>
      <c r="EC67" s="152"/>
      <c r="ED67" s="152"/>
      <c r="EE67" s="152"/>
      <c r="EF67" s="152"/>
      <c r="EG67" s="152"/>
      <c r="EH67" s="152"/>
      <c r="EI67" s="152"/>
      <c r="EJ67" s="152"/>
      <c r="EK67" s="152"/>
      <c r="EL67" s="152"/>
      <c r="EM67" s="152"/>
      <c r="EN67" s="152"/>
      <c r="EO67" s="152"/>
      <c r="EP67" s="152"/>
      <c r="EQ67" s="152"/>
      <c r="ER67" s="152"/>
      <c r="ES67" s="152"/>
      <c r="ET67" s="152"/>
      <c r="EU67" s="189"/>
      <c r="EV67" s="190"/>
      <c r="EW67" s="190" t="s">
        <v>43</v>
      </c>
      <c r="EX67" s="190" t="s">
        <v>285</v>
      </c>
      <c r="EY67" s="190" t="s">
        <v>285</v>
      </c>
      <c r="EZ67" s="152"/>
      <c r="FA67" s="152"/>
      <c r="FB67" s="152"/>
      <c r="FC67" s="152"/>
      <c r="FD67" s="152"/>
      <c r="FE67" s="190"/>
      <c r="FF67" s="152"/>
      <c r="FG67" s="190"/>
      <c r="FH67" s="152"/>
      <c r="FI67" s="152"/>
      <c r="FJ67" s="152"/>
      <c r="FK67" s="152"/>
      <c r="FL67" s="152"/>
      <c r="FM67" s="152"/>
      <c r="FN67" s="152"/>
      <c r="FO67" s="152"/>
      <c r="FP67" s="152"/>
      <c r="FQ67" s="152"/>
      <c r="FR67" s="152"/>
      <c r="FS67" s="152"/>
      <c r="FT67" s="152"/>
      <c r="FU67" s="152"/>
      <c r="FV67" s="152"/>
      <c r="FW67" s="152"/>
      <c r="FX67" s="152"/>
      <c r="FY67" s="152"/>
      <c r="FZ67" s="152"/>
      <c r="GA67" s="152"/>
      <c r="GB67" s="152"/>
      <c r="GC67" s="152"/>
      <c r="GD67" s="152"/>
      <c r="GE67" s="152"/>
      <c r="GF67" s="152"/>
      <c r="GG67" s="152"/>
      <c r="GH67" s="152"/>
      <c r="GI67" s="152"/>
      <c r="GJ67" s="152"/>
      <c r="GK67" s="152"/>
      <c r="GL67" s="152"/>
      <c r="GM67" s="152"/>
      <c r="GN67" s="152"/>
      <c r="GO67" s="152"/>
      <c r="GP67" s="152"/>
      <c r="GQ67" s="152"/>
      <c r="GR67" s="152"/>
      <c r="GS67" s="152"/>
      <c r="GT67" s="152"/>
      <c r="GU67" s="152"/>
      <c r="GV67" s="152"/>
      <c r="GW67" s="152"/>
      <c r="GX67" s="152"/>
      <c r="GY67" s="152"/>
      <c r="GZ67" s="152"/>
      <c r="HA67" s="152"/>
      <c r="HB67" s="152"/>
      <c r="HC67" s="152"/>
      <c r="HD67" s="152"/>
      <c r="HE67" s="152"/>
      <c r="HF67" s="152"/>
      <c r="HG67" s="152"/>
      <c r="HH67" s="152"/>
      <c r="HI67" s="152"/>
      <c r="HJ67" s="152"/>
      <c r="HK67" s="152"/>
      <c r="HL67" s="152"/>
      <c r="HM67" s="152"/>
      <c r="HN67" s="152"/>
      <c r="HO67" s="152"/>
      <c r="HP67" s="152"/>
      <c r="HQ67" s="152"/>
      <c r="HR67" s="152"/>
      <c r="HS67" s="152"/>
      <c r="HT67" s="152"/>
      <c r="HU67" s="152"/>
      <c r="HV67" s="152"/>
    </row>
    <row r="68" spans="1:230" s="287" customFormat="1" ht="15" customHeight="1" x14ac:dyDescent="0.25">
      <c r="A68" s="299" t="s">
        <v>44</v>
      </c>
      <c r="B68" s="300"/>
      <c r="C68" s="300"/>
      <c r="D68" s="300"/>
      <c r="E68" s="300"/>
      <c r="F68" s="300"/>
      <c r="G68" s="300"/>
      <c r="H68" s="300"/>
      <c r="I68" s="300"/>
      <c r="J68" s="300"/>
      <c r="K68" s="300"/>
      <c r="L68" s="301"/>
      <c r="M68" s="307">
        <v>0</v>
      </c>
      <c r="T68" s="152"/>
      <c r="U68" s="152"/>
      <c r="V68" s="152"/>
      <c r="W68" s="152"/>
      <c r="X68" s="152"/>
      <c r="Y68" s="152"/>
      <c r="Z68" s="152"/>
      <c r="AA68" s="152"/>
      <c r="AB68" s="152"/>
      <c r="AC68" s="152"/>
      <c r="AD68" s="152"/>
      <c r="AE68" s="152"/>
      <c r="AF68" s="152"/>
      <c r="AG68" s="152"/>
      <c r="AH68" s="152"/>
      <c r="AI68" s="152"/>
      <c r="AJ68" s="152"/>
      <c r="AK68" s="152"/>
      <c r="AL68" s="152"/>
      <c r="AM68" s="152"/>
      <c r="AN68" s="152"/>
      <c r="AO68" s="152"/>
      <c r="AP68" s="152"/>
      <c r="AQ68" s="152"/>
      <c r="AR68" s="152"/>
      <c r="AS68" s="152"/>
      <c r="AT68" s="152"/>
      <c r="AU68" s="152"/>
      <c r="AV68" s="152"/>
      <c r="AW68" s="152"/>
      <c r="AX68" s="152"/>
      <c r="AY68" s="152"/>
      <c r="AZ68" s="152"/>
      <c r="BA68" s="152"/>
      <c r="BB68" s="152"/>
      <c r="BC68" s="152"/>
      <c r="BD68" s="152"/>
      <c r="BE68" s="152"/>
      <c r="BF68" s="152"/>
      <c r="BG68" s="152"/>
      <c r="BH68" s="152"/>
      <c r="BI68" s="152"/>
      <c r="BJ68" s="152"/>
      <c r="BK68" s="152"/>
      <c r="BL68" s="152"/>
      <c r="BM68" s="152"/>
      <c r="BN68" s="152"/>
      <c r="BO68" s="152"/>
      <c r="BP68" s="152"/>
      <c r="BQ68" s="152"/>
      <c r="BR68" s="152"/>
      <c r="BS68" s="152"/>
      <c r="BT68" s="152"/>
      <c r="BU68" s="152"/>
      <c r="BV68" s="152"/>
      <c r="BW68" s="152"/>
      <c r="BX68" s="152"/>
      <c r="BY68" s="152"/>
      <c r="BZ68" s="152"/>
      <c r="CA68" s="152"/>
      <c r="CB68" s="152"/>
      <c r="CC68" s="152"/>
      <c r="CD68" s="152"/>
      <c r="CE68" s="152"/>
      <c r="CF68" s="152"/>
      <c r="CG68" s="152"/>
      <c r="CH68" s="152"/>
      <c r="CI68" s="152"/>
      <c r="CJ68" s="152"/>
      <c r="CK68" s="152"/>
      <c r="CL68" s="152"/>
      <c r="CM68" s="152"/>
      <c r="CN68" s="152"/>
      <c r="CO68" s="152"/>
      <c r="CP68" s="152"/>
      <c r="CQ68" s="152"/>
      <c r="CR68" s="152"/>
      <c r="CS68" s="152"/>
      <c r="CT68" s="152"/>
      <c r="CU68" s="152"/>
      <c r="CV68" s="152"/>
      <c r="CW68" s="152"/>
      <c r="CX68" s="152"/>
      <c r="CY68" s="152"/>
      <c r="CZ68" s="152"/>
      <c r="DA68" s="152"/>
      <c r="DB68" s="152"/>
      <c r="DC68" s="152"/>
      <c r="DD68" s="152"/>
      <c r="DE68" s="152"/>
      <c r="DF68" s="152"/>
      <c r="DG68" s="152"/>
      <c r="DH68" s="152"/>
      <c r="DI68" s="152"/>
      <c r="DJ68" s="152"/>
      <c r="DK68" s="152"/>
      <c r="DL68" s="152"/>
      <c r="DM68" s="152"/>
      <c r="DN68" s="152"/>
      <c r="DO68" s="152"/>
      <c r="DP68" s="152"/>
      <c r="DQ68" s="152"/>
      <c r="DR68" s="152"/>
      <c r="DS68" s="152"/>
      <c r="DT68" s="152"/>
      <c r="DU68" s="152"/>
      <c r="DV68" s="152"/>
      <c r="DW68" s="152"/>
      <c r="DX68" s="152"/>
      <c r="DY68" s="152"/>
      <c r="DZ68" s="152"/>
      <c r="EA68" s="152"/>
      <c r="EB68" s="152"/>
      <c r="EC68" s="152"/>
      <c r="ED68" s="152"/>
      <c r="EE68" s="152"/>
      <c r="EF68" s="152"/>
      <c r="EG68" s="152"/>
      <c r="EH68" s="152"/>
      <c r="EI68" s="152"/>
      <c r="EJ68" s="152"/>
      <c r="EK68" s="152"/>
      <c r="EL68" s="152"/>
      <c r="EM68" s="152"/>
      <c r="EN68" s="152"/>
      <c r="EO68" s="152"/>
      <c r="EP68" s="152"/>
      <c r="EQ68" s="152"/>
      <c r="ER68" s="152"/>
      <c r="ES68" s="152"/>
      <c r="ET68" s="152"/>
      <c r="EU68" s="189"/>
      <c r="EV68" s="190" t="s">
        <v>44</v>
      </c>
      <c r="EW68" s="190"/>
      <c r="EX68" s="190"/>
      <c r="EY68" s="190"/>
      <c r="EZ68" s="152"/>
      <c r="FA68" s="152"/>
      <c r="FB68" s="152"/>
      <c r="FC68" s="152"/>
      <c r="FD68" s="152"/>
      <c r="FE68" s="190"/>
      <c r="FF68" s="152"/>
      <c r="FG68" s="190"/>
      <c r="FH68" s="152"/>
      <c r="FI68" s="152"/>
      <c r="FJ68" s="152"/>
      <c r="FK68" s="152"/>
      <c r="FL68" s="152"/>
      <c r="FM68" s="152"/>
      <c r="FN68" s="152"/>
      <c r="FO68" s="152"/>
      <c r="FP68" s="152"/>
      <c r="FQ68" s="152"/>
      <c r="FR68" s="152"/>
      <c r="FS68" s="152"/>
      <c r="FT68" s="152"/>
      <c r="FU68" s="152"/>
      <c r="FV68" s="152"/>
      <c r="FW68" s="152"/>
      <c r="FX68" s="152"/>
      <c r="FY68" s="152"/>
      <c r="FZ68" s="152"/>
      <c r="GA68" s="152"/>
      <c r="GB68" s="152"/>
      <c r="GC68" s="152"/>
      <c r="GD68" s="152"/>
      <c r="GE68" s="152"/>
      <c r="GF68" s="152"/>
      <c r="GG68" s="152"/>
      <c r="GH68" s="152"/>
      <c r="GI68" s="152"/>
      <c r="GJ68" s="152"/>
      <c r="GK68" s="152"/>
      <c r="GL68" s="152"/>
      <c r="GM68" s="152"/>
      <c r="GN68" s="152"/>
      <c r="GO68" s="152"/>
      <c r="GP68" s="152"/>
      <c r="GQ68" s="152"/>
      <c r="GR68" s="152"/>
      <c r="GS68" s="152"/>
      <c r="GT68" s="152"/>
      <c r="GU68" s="152"/>
      <c r="GV68" s="152"/>
      <c r="GW68" s="152"/>
      <c r="GX68" s="152"/>
      <c r="GY68" s="152"/>
      <c r="GZ68" s="152"/>
      <c r="HA68" s="152"/>
      <c r="HB68" s="152"/>
      <c r="HC68" s="152"/>
      <c r="HD68" s="152"/>
      <c r="HE68" s="152"/>
      <c r="HF68" s="152"/>
      <c r="HG68" s="152"/>
      <c r="HH68" s="152"/>
      <c r="HI68" s="152"/>
      <c r="HJ68" s="152"/>
      <c r="HK68" s="152"/>
      <c r="HL68" s="152"/>
      <c r="HM68" s="152"/>
      <c r="HN68" s="152"/>
      <c r="HO68" s="152"/>
      <c r="HP68" s="152"/>
      <c r="HQ68" s="152"/>
      <c r="HR68" s="152"/>
      <c r="HS68" s="152"/>
      <c r="HT68" s="152"/>
      <c r="HU68" s="152"/>
      <c r="HV68" s="152"/>
    </row>
    <row r="69" spans="1:230" s="287" customFormat="1" ht="68.25" customHeight="1" x14ac:dyDescent="0.25">
      <c r="A69" s="290" t="s">
        <v>539</v>
      </c>
      <c r="B69" s="291" t="s">
        <v>443</v>
      </c>
      <c r="C69" s="281" t="s">
        <v>444</v>
      </c>
      <c r="D69" s="282" t="s">
        <v>16</v>
      </c>
      <c r="E69" s="283">
        <v>4</v>
      </c>
      <c r="F69" s="292">
        <v>1</v>
      </c>
      <c r="G69" s="292">
        <v>4</v>
      </c>
      <c r="H69" s="284"/>
      <c r="I69" s="283"/>
      <c r="J69" s="284"/>
      <c r="K69" s="283"/>
      <c r="L69" s="294"/>
      <c r="M69" s="307">
        <v>18762.05</v>
      </c>
      <c r="T69" s="152"/>
      <c r="U69" s="152"/>
      <c r="V69" s="152"/>
      <c r="W69" s="152"/>
      <c r="X69" s="152"/>
      <c r="Y69" s="152"/>
      <c r="Z69" s="152"/>
      <c r="AA69" s="152"/>
      <c r="AB69" s="152"/>
      <c r="AC69" s="152"/>
      <c r="AD69" s="152"/>
      <c r="AE69" s="152"/>
      <c r="AF69" s="152"/>
      <c r="AG69" s="152"/>
      <c r="AH69" s="152"/>
      <c r="AI69" s="152"/>
      <c r="AJ69" s="152"/>
      <c r="AK69" s="152"/>
      <c r="AL69" s="152"/>
      <c r="AM69" s="152"/>
      <c r="AN69" s="152"/>
      <c r="AO69" s="152"/>
      <c r="AP69" s="152"/>
      <c r="AQ69" s="152"/>
      <c r="AR69" s="152"/>
      <c r="AS69" s="152"/>
      <c r="AT69" s="152"/>
      <c r="AU69" s="152"/>
      <c r="AV69" s="152"/>
      <c r="AW69" s="152"/>
      <c r="AX69" s="152"/>
      <c r="AY69" s="152"/>
      <c r="AZ69" s="152"/>
      <c r="BA69" s="152"/>
      <c r="BB69" s="152"/>
      <c r="BC69" s="152"/>
      <c r="BD69" s="152"/>
      <c r="BE69" s="152"/>
      <c r="BF69" s="152"/>
      <c r="BG69" s="152"/>
      <c r="BH69" s="152"/>
      <c r="BI69" s="152"/>
      <c r="BJ69" s="152"/>
      <c r="BK69" s="152"/>
      <c r="BL69" s="152"/>
      <c r="BM69" s="152"/>
      <c r="BN69" s="152"/>
      <c r="BO69" s="152"/>
      <c r="BP69" s="152"/>
      <c r="BQ69" s="152"/>
      <c r="BR69" s="152"/>
      <c r="BS69" s="152"/>
      <c r="BT69" s="152"/>
      <c r="BU69" s="152"/>
      <c r="BV69" s="152"/>
      <c r="BW69" s="152"/>
      <c r="BX69" s="152"/>
      <c r="BY69" s="152"/>
      <c r="BZ69" s="152"/>
      <c r="CA69" s="152"/>
      <c r="CB69" s="152"/>
      <c r="CC69" s="152"/>
      <c r="CD69" s="152"/>
      <c r="CE69" s="152"/>
      <c r="CF69" s="152"/>
      <c r="CG69" s="152"/>
      <c r="CH69" s="152"/>
      <c r="CI69" s="152"/>
      <c r="CJ69" s="152"/>
      <c r="CK69" s="152"/>
      <c r="CL69" s="152"/>
      <c r="CM69" s="152"/>
      <c r="CN69" s="152"/>
      <c r="CO69" s="152"/>
      <c r="CP69" s="152"/>
      <c r="CQ69" s="152"/>
      <c r="CR69" s="152"/>
      <c r="CS69" s="152"/>
      <c r="CT69" s="152"/>
      <c r="CU69" s="152"/>
      <c r="CV69" s="152"/>
      <c r="CW69" s="152"/>
      <c r="CX69" s="152"/>
      <c r="CY69" s="152"/>
      <c r="CZ69" s="152"/>
      <c r="DA69" s="152"/>
      <c r="DB69" s="152"/>
      <c r="DC69" s="152"/>
      <c r="DD69" s="152"/>
      <c r="DE69" s="152"/>
      <c r="DF69" s="152"/>
      <c r="DG69" s="152"/>
      <c r="DH69" s="152"/>
      <c r="DI69" s="152"/>
      <c r="DJ69" s="152"/>
      <c r="DK69" s="152"/>
      <c r="DL69" s="152"/>
      <c r="DM69" s="152"/>
      <c r="DN69" s="152"/>
      <c r="DO69" s="152"/>
      <c r="DP69" s="152"/>
      <c r="DQ69" s="152"/>
      <c r="DR69" s="152"/>
      <c r="DS69" s="152"/>
      <c r="DT69" s="152"/>
      <c r="DU69" s="152"/>
      <c r="DV69" s="152"/>
      <c r="DW69" s="152"/>
      <c r="DX69" s="152"/>
      <c r="DY69" s="152"/>
      <c r="DZ69" s="152"/>
      <c r="EA69" s="152"/>
      <c r="EB69" s="152"/>
      <c r="EC69" s="152"/>
      <c r="ED69" s="152"/>
      <c r="EE69" s="152"/>
      <c r="EF69" s="152"/>
      <c r="EG69" s="152"/>
      <c r="EH69" s="152"/>
      <c r="EI69" s="152"/>
      <c r="EJ69" s="152"/>
      <c r="EK69" s="152"/>
      <c r="EL69" s="152"/>
      <c r="EM69" s="152"/>
      <c r="EN69" s="152"/>
      <c r="EO69" s="152"/>
      <c r="EP69" s="152"/>
      <c r="EQ69" s="152"/>
      <c r="ER69" s="152"/>
      <c r="ES69" s="152"/>
      <c r="ET69" s="152"/>
      <c r="EU69" s="189"/>
      <c r="EV69" s="190"/>
      <c r="EW69" s="190" t="s">
        <v>444</v>
      </c>
      <c r="EX69" s="190" t="s">
        <v>285</v>
      </c>
      <c r="EY69" s="190" t="s">
        <v>285</v>
      </c>
      <c r="EZ69" s="152"/>
      <c r="FA69" s="152"/>
      <c r="FB69" s="152"/>
      <c r="FC69" s="152"/>
      <c r="FD69" s="152"/>
      <c r="FE69" s="190"/>
      <c r="FF69" s="152"/>
      <c r="FG69" s="190"/>
      <c r="FH69" s="152"/>
      <c r="FI69" s="152"/>
      <c r="FJ69" s="152"/>
      <c r="FK69" s="152"/>
      <c r="FL69" s="152"/>
      <c r="FM69" s="152"/>
      <c r="FN69" s="152"/>
      <c r="FO69" s="152"/>
      <c r="FP69" s="152"/>
      <c r="FQ69" s="152"/>
      <c r="FR69" s="152"/>
      <c r="FS69" s="152"/>
      <c r="FT69" s="152"/>
      <c r="FU69" s="152"/>
      <c r="FV69" s="152"/>
      <c r="FW69" s="152"/>
      <c r="FX69" s="152"/>
      <c r="FY69" s="152"/>
      <c r="FZ69" s="152"/>
      <c r="GA69" s="152"/>
      <c r="GB69" s="152"/>
      <c r="GC69" s="152"/>
      <c r="GD69" s="152"/>
      <c r="GE69" s="152"/>
      <c r="GF69" s="152"/>
      <c r="GG69" s="152"/>
      <c r="GH69" s="152"/>
      <c r="GI69" s="152"/>
      <c r="GJ69" s="152"/>
      <c r="GK69" s="152"/>
      <c r="GL69" s="152"/>
      <c r="GM69" s="152"/>
      <c r="GN69" s="152"/>
      <c r="GO69" s="152"/>
      <c r="GP69" s="152"/>
      <c r="GQ69" s="152"/>
      <c r="GR69" s="152"/>
      <c r="GS69" s="152"/>
      <c r="GT69" s="152"/>
      <c r="GU69" s="152"/>
      <c r="GV69" s="152"/>
      <c r="GW69" s="152"/>
      <c r="GX69" s="152"/>
      <c r="GY69" s="152"/>
      <c r="GZ69" s="152"/>
      <c r="HA69" s="152"/>
      <c r="HB69" s="152"/>
      <c r="HC69" s="152"/>
      <c r="HD69" s="152"/>
      <c r="HE69" s="152"/>
      <c r="HF69" s="152"/>
      <c r="HG69" s="152"/>
      <c r="HH69" s="152"/>
      <c r="HI69" s="152"/>
      <c r="HJ69" s="152"/>
      <c r="HK69" s="152"/>
      <c r="HL69" s="152"/>
      <c r="HM69" s="152"/>
      <c r="HN69" s="152"/>
      <c r="HO69" s="152"/>
      <c r="HP69" s="152"/>
      <c r="HQ69" s="152"/>
      <c r="HR69" s="152"/>
      <c r="HS69" s="152"/>
      <c r="HT69" s="152"/>
      <c r="HU69" s="152"/>
      <c r="HV69" s="152"/>
    </row>
    <row r="70" spans="1:230" s="287" customFormat="1" ht="33.75" customHeight="1" x14ac:dyDescent="0.25">
      <c r="A70" s="290" t="s">
        <v>540</v>
      </c>
      <c r="B70" s="291" t="s">
        <v>446</v>
      </c>
      <c r="C70" s="281" t="s">
        <v>447</v>
      </c>
      <c r="D70" s="282" t="s">
        <v>16</v>
      </c>
      <c r="E70" s="283">
        <v>4</v>
      </c>
      <c r="F70" s="292">
        <v>1</v>
      </c>
      <c r="G70" s="292">
        <v>4</v>
      </c>
      <c r="H70" s="285">
        <v>450.93</v>
      </c>
      <c r="I70" s="295">
        <v>1.04236</v>
      </c>
      <c r="J70" s="288">
        <v>1880.13</v>
      </c>
      <c r="K70" s="296">
        <v>9.1199999999999992</v>
      </c>
      <c r="L70" s="286">
        <v>17146.79</v>
      </c>
      <c r="M70" s="307">
        <v>17146.79</v>
      </c>
      <c r="T70" s="152"/>
      <c r="U70" s="152"/>
      <c r="V70" s="152"/>
      <c r="W70" s="152"/>
      <c r="X70" s="152"/>
      <c r="Y70" s="152"/>
      <c r="Z70" s="152"/>
      <c r="AA70" s="152"/>
      <c r="AB70" s="152"/>
      <c r="AC70" s="152"/>
      <c r="AD70" s="152"/>
      <c r="AE70" s="152"/>
      <c r="AF70" s="152"/>
      <c r="AG70" s="152"/>
      <c r="AH70" s="152"/>
      <c r="AI70" s="152"/>
      <c r="AJ70" s="152"/>
      <c r="AK70" s="152"/>
      <c r="AL70" s="152"/>
      <c r="AM70" s="152"/>
      <c r="AN70" s="152"/>
      <c r="AO70" s="152"/>
      <c r="AP70" s="152"/>
      <c r="AQ70" s="152"/>
      <c r="AR70" s="152"/>
      <c r="AS70" s="152"/>
      <c r="AT70" s="152"/>
      <c r="AU70" s="152"/>
      <c r="AV70" s="152"/>
      <c r="AW70" s="152"/>
      <c r="AX70" s="152"/>
      <c r="AY70" s="152"/>
      <c r="AZ70" s="152"/>
      <c r="BA70" s="152"/>
      <c r="BB70" s="152"/>
      <c r="BC70" s="152"/>
      <c r="BD70" s="152"/>
      <c r="BE70" s="152"/>
      <c r="BF70" s="152"/>
      <c r="BG70" s="152"/>
      <c r="BH70" s="152"/>
      <c r="BI70" s="152"/>
      <c r="BJ70" s="152"/>
      <c r="BK70" s="152"/>
      <c r="BL70" s="152"/>
      <c r="BM70" s="152"/>
      <c r="BN70" s="152"/>
      <c r="BO70" s="152"/>
      <c r="BP70" s="152"/>
      <c r="BQ70" s="152"/>
      <c r="BR70" s="152"/>
      <c r="BS70" s="152"/>
      <c r="BT70" s="152"/>
      <c r="BU70" s="152"/>
      <c r="BV70" s="152"/>
      <c r="BW70" s="152"/>
      <c r="BX70" s="152"/>
      <c r="BY70" s="152"/>
      <c r="BZ70" s="152"/>
      <c r="CA70" s="152"/>
      <c r="CB70" s="152"/>
      <c r="CC70" s="152"/>
      <c r="CD70" s="152"/>
      <c r="CE70" s="152"/>
      <c r="CF70" s="152"/>
      <c r="CG70" s="152"/>
      <c r="CH70" s="152"/>
      <c r="CI70" s="152"/>
      <c r="CJ70" s="152"/>
      <c r="CK70" s="152"/>
      <c r="CL70" s="152"/>
      <c r="CM70" s="152"/>
      <c r="CN70" s="152"/>
      <c r="CO70" s="152"/>
      <c r="CP70" s="152"/>
      <c r="CQ70" s="152"/>
      <c r="CR70" s="152"/>
      <c r="CS70" s="152"/>
      <c r="CT70" s="152"/>
      <c r="CU70" s="152"/>
      <c r="CV70" s="152"/>
      <c r="CW70" s="152"/>
      <c r="CX70" s="152"/>
      <c r="CY70" s="152"/>
      <c r="CZ70" s="152"/>
      <c r="DA70" s="152"/>
      <c r="DB70" s="152"/>
      <c r="DC70" s="152"/>
      <c r="DD70" s="152"/>
      <c r="DE70" s="152"/>
      <c r="DF70" s="152"/>
      <c r="DG70" s="152"/>
      <c r="DH70" s="152"/>
      <c r="DI70" s="152"/>
      <c r="DJ70" s="152"/>
      <c r="DK70" s="152"/>
      <c r="DL70" s="152"/>
      <c r="DM70" s="152"/>
      <c r="DN70" s="152"/>
      <c r="DO70" s="152"/>
      <c r="DP70" s="152"/>
      <c r="DQ70" s="152"/>
      <c r="DR70" s="152"/>
      <c r="DS70" s="152"/>
      <c r="DT70" s="152"/>
      <c r="DU70" s="152"/>
      <c r="DV70" s="152"/>
      <c r="DW70" s="152"/>
      <c r="DX70" s="152"/>
      <c r="DY70" s="152"/>
      <c r="DZ70" s="152"/>
      <c r="EA70" s="152"/>
      <c r="EB70" s="152"/>
      <c r="EC70" s="152"/>
      <c r="ED70" s="152"/>
      <c r="EE70" s="152"/>
      <c r="EF70" s="152"/>
      <c r="EG70" s="152"/>
      <c r="EH70" s="152"/>
      <c r="EI70" s="152"/>
      <c r="EJ70" s="152"/>
      <c r="EK70" s="152"/>
      <c r="EL70" s="152"/>
      <c r="EM70" s="152"/>
      <c r="EN70" s="152"/>
      <c r="EO70" s="152"/>
      <c r="EP70" s="152"/>
      <c r="EQ70" s="152"/>
      <c r="ER70" s="152"/>
      <c r="ES70" s="152"/>
      <c r="ET70" s="152"/>
      <c r="EU70" s="189"/>
      <c r="EV70" s="190"/>
      <c r="EW70" s="190" t="s">
        <v>447</v>
      </c>
      <c r="EX70" s="190" t="s">
        <v>285</v>
      </c>
      <c r="EY70" s="190" t="s">
        <v>285</v>
      </c>
      <c r="EZ70" s="152"/>
      <c r="FA70" s="152"/>
      <c r="FB70" s="152"/>
      <c r="FC70" s="152"/>
      <c r="FD70" s="152"/>
      <c r="FE70" s="190"/>
      <c r="FF70" s="152"/>
      <c r="FG70" s="190"/>
      <c r="FH70" s="152"/>
      <c r="FI70" s="152"/>
      <c r="FJ70" s="152"/>
      <c r="FK70" s="152"/>
      <c r="FL70" s="152"/>
      <c r="FM70" s="152"/>
      <c r="FN70" s="152"/>
      <c r="FO70" s="152"/>
      <c r="FP70" s="152"/>
      <c r="FQ70" s="152"/>
      <c r="FR70" s="152"/>
      <c r="FS70" s="152"/>
      <c r="FT70" s="152"/>
      <c r="FU70" s="152"/>
      <c r="FV70" s="152"/>
      <c r="FW70" s="152"/>
      <c r="FX70" s="152"/>
      <c r="FY70" s="152"/>
      <c r="FZ70" s="152"/>
      <c r="GA70" s="152"/>
      <c r="GB70" s="152"/>
      <c r="GC70" s="152"/>
      <c r="GD70" s="152"/>
      <c r="GE70" s="152"/>
      <c r="GF70" s="152"/>
      <c r="GG70" s="152"/>
      <c r="GH70" s="152"/>
      <c r="GI70" s="152"/>
      <c r="GJ70" s="152"/>
      <c r="GK70" s="152"/>
      <c r="GL70" s="152"/>
      <c r="GM70" s="152"/>
      <c r="GN70" s="152"/>
      <c r="GO70" s="152"/>
      <c r="GP70" s="152"/>
      <c r="GQ70" s="152"/>
      <c r="GR70" s="152"/>
      <c r="GS70" s="152"/>
      <c r="GT70" s="152"/>
      <c r="GU70" s="152"/>
      <c r="GV70" s="152"/>
      <c r="GW70" s="152"/>
      <c r="GX70" s="152"/>
      <c r="GY70" s="152"/>
      <c r="GZ70" s="152"/>
      <c r="HA70" s="152"/>
      <c r="HB70" s="152"/>
      <c r="HC70" s="152"/>
      <c r="HD70" s="152"/>
      <c r="HE70" s="152"/>
      <c r="HF70" s="152"/>
      <c r="HG70" s="152"/>
      <c r="HH70" s="152"/>
      <c r="HI70" s="152"/>
      <c r="HJ70" s="152"/>
      <c r="HK70" s="152"/>
      <c r="HL70" s="152"/>
      <c r="HM70" s="152"/>
      <c r="HN70" s="152"/>
      <c r="HO70" s="152"/>
      <c r="HP70" s="152"/>
      <c r="HQ70" s="152"/>
      <c r="HR70" s="152"/>
      <c r="HS70" s="152"/>
      <c r="HT70" s="152"/>
      <c r="HU70" s="152"/>
      <c r="HV70" s="152"/>
    </row>
    <row r="71" spans="1:230" s="287" customFormat="1" ht="34.5" customHeight="1" x14ac:dyDescent="0.25">
      <c r="A71" s="290" t="s">
        <v>541</v>
      </c>
      <c r="B71" s="291" t="s">
        <v>450</v>
      </c>
      <c r="C71" s="281" t="s">
        <v>451</v>
      </c>
      <c r="D71" s="282" t="s">
        <v>388</v>
      </c>
      <c r="E71" s="283">
        <v>0.3</v>
      </c>
      <c r="F71" s="292">
        <v>1</v>
      </c>
      <c r="G71" s="298">
        <v>0.3</v>
      </c>
      <c r="H71" s="284"/>
      <c r="I71" s="283"/>
      <c r="J71" s="284"/>
      <c r="K71" s="283"/>
      <c r="L71" s="294"/>
      <c r="M71" s="307">
        <v>30774.57</v>
      </c>
      <c r="T71" s="152"/>
      <c r="U71" s="152"/>
      <c r="V71" s="152"/>
      <c r="W71" s="152"/>
      <c r="X71" s="152"/>
      <c r="Y71" s="152"/>
      <c r="Z71" s="152"/>
      <c r="AA71" s="152"/>
      <c r="AB71" s="152"/>
      <c r="AC71" s="152"/>
      <c r="AD71" s="152"/>
      <c r="AE71" s="152"/>
      <c r="AF71" s="152"/>
      <c r="AG71" s="152"/>
      <c r="AH71" s="152"/>
      <c r="AI71" s="152"/>
      <c r="AJ71" s="152"/>
      <c r="AK71" s="152"/>
      <c r="AL71" s="152"/>
      <c r="AM71" s="152"/>
      <c r="AN71" s="152"/>
      <c r="AO71" s="152"/>
      <c r="AP71" s="152"/>
      <c r="AQ71" s="152"/>
      <c r="AR71" s="152"/>
      <c r="AS71" s="152"/>
      <c r="AT71" s="152"/>
      <c r="AU71" s="152"/>
      <c r="AV71" s="152"/>
      <c r="AW71" s="152"/>
      <c r="AX71" s="152"/>
      <c r="AY71" s="152"/>
      <c r="AZ71" s="152"/>
      <c r="BA71" s="152"/>
      <c r="BB71" s="152"/>
      <c r="BC71" s="152"/>
      <c r="BD71" s="152"/>
      <c r="BE71" s="152"/>
      <c r="BF71" s="152"/>
      <c r="BG71" s="152"/>
      <c r="BH71" s="152"/>
      <c r="BI71" s="152"/>
      <c r="BJ71" s="152"/>
      <c r="BK71" s="152"/>
      <c r="BL71" s="152"/>
      <c r="BM71" s="152"/>
      <c r="BN71" s="152"/>
      <c r="BO71" s="152"/>
      <c r="BP71" s="152"/>
      <c r="BQ71" s="152"/>
      <c r="BR71" s="152"/>
      <c r="BS71" s="152"/>
      <c r="BT71" s="152"/>
      <c r="BU71" s="152"/>
      <c r="BV71" s="152"/>
      <c r="BW71" s="152"/>
      <c r="BX71" s="152"/>
      <c r="BY71" s="152"/>
      <c r="BZ71" s="152"/>
      <c r="CA71" s="152"/>
      <c r="CB71" s="152"/>
      <c r="CC71" s="152"/>
      <c r="CD71" s="152"/>
      <c r="CE71" s="152"/>
      <c r="CF71" s="152"/>
      <c r="CG71" s="152"/>
      <c r="CH71" s="152"/>
      <c r="CI71" s="152"/>
      <c r="CJ71" s="152"/>
      <c r="CK71" s="152"/>
      <c r="CL71" s="152"/>
      <c r="CM71" s="152"/>
      <c r="CN71" s="152"/>
      <c r="CO71" s="152"/>
      <c r="CP71" s="152"/>
      <c r="CQ71" s="152"/>
      <c r="CR71" s="152"/>
      <c r="CS71" s="152"/>
      <c r="CT71" s="152"/>
      <c r="CU71" s="152"/>
      <c r="CV71" s="152"/>
      <c r="CW71" s="152"/>
      <c r="CX71" s="152"/>
      <c r="CY71" s="152"/>
      <c r="CZ71" s="152"/>
      <c r="DA71" s="152"/>
      <c r="DB71" s="152"/>
      <c r="DC71" s="152"/>
      <c r="DD71" s="152"/>
      <c r="DE71" s="152"/>
      <c r="DF71" s="152"/>
      <c r="DG71" s="152"/>
      <c r="DH71" s="152"/>
      <c r="DI71" s="152"/>
      <c r="DJ71" s="152"/>
      <c r="DK71" s="152"/>
      <c r="DL71" s="152"/>
      <c r="DM71" s="152"/>
      <c r="DN71" s="152"/>
      <c r="DO71" s="152"/>
      <c r="DP71" s="152"/>
      <c r="DQ71" s="152"/>
      <c r="DR71" s="152"/>
      <c r="DS71" s="152"/>
      <c r="DT71" s="152"/>
      <c r="DU71" s="152"/>
      <c r="DV71" s="152"/>
      <c r="DW71" s="152"/>
      <c r="DX71" s="152"/>
      <c r="DY71" s="152"/>
      <c r="DZ71" s="152"/>
      <c r="EA71" s="152"/>
      <c r="EB71" s="152"/>
      <c r="EC71" s="152"/>
      <c r="ED71" s="152"/>
      <c r="EE71" s="152"/>
      <c r="EF71" s="152"/>
      <c r="EG71" s="152"/>
      <c r="EH71" s="152"/>
      <c r="EI71" s="152"/>
      <c r="EJ71" s="152"/>
      <c r="EK71" s="152"/>
      <c r="EL71" s="152"/>
      <c r="EM71" s="152"/>
      <c r="EN71" s="152"/>
      <c r="EO71" s="152"/>
      <c r="EP71" s="152"/>
      <c r="EQ71" s="152"/>
      <c r="ER71" s="152"/>
      <c r="ES71" s="152"/>
      <c r="ET71" s="152"/>
      <c r="EU71" s="189"/>
      <c r="EV71" s="190"/>
      <c r="EW71" s="190" t="s">
        <v>451</v>
      </c>
      <c r="EX71" s="190" t="s">
        <v>285</v>
      </c>
      <c r="EY71" s="190" t="s">
        <v>285</v>
      </c>
      <c r="EZ71" s="152"/>
      <c r="FA71" s="152"/>
      <c r="FB71" s="152"/>
      <c r="FC71" s="152"/>
      <c r="FD71" s="152"/>
      <c r="FE71" s="190"/>
      <c r="FF71" s="152"/>
      <c r="FG71" s="190"/>
      <c r="FH71" s="152"/>
      <c r="FI71" s="152"/>
      <c r="FJ71" s="152"/>
      <c r="FK71" s="152"/>
      <c r="FL71" s="152"/>
      <c r="FM71" s="152"/>
      <c r="FN71" s="152"/>
      <c r="FO71" s="152"/>
      <c r="FP71" s="152"/>
      <c r="FQ71" s="152"/>
      <c r="FR71" s="152"/>
      <c r="FS71" s="152"/>
      <c r="FT71" s="152"/>
      <c r="FU71" s="152"/>
      <c r="FV71" s="152"/>
      <c r="FW71" s="152"/>
      <c r="FX71" s="152"/>
      <c r="FY71" s="152"/>
      <c r="FZ71" s="152"/>
      <c r="GA71" s="152"/>
      <c r="GB71" s="152"/>
      <c r="GC71" s="152"/>
      <c r="GD71" s="152"/>
      <c r="GE71" s="152"/>
      <c r="GF71" s="152"/>
      <c r="GG71" s="152"/>
      <c r="GH71" s="152"/>
      <c r="GI71" s="152"/>
      <c r="GJ71" s="152"/>
      <c r="GK71" s="152"/>
      <c r="GL71" s="152"/>
      <c r="GM71" s="152"/>
      <c r="GN71" s="152"/>
      <c r="GO71" s="152"/>
      <c r="GP71" s="152"/>
      <c r="GQ71" s="152"/>
      <c r="GR71" s="152"/>
      <c r="GS71" s="152"/>
      <c r="GT71" s="152"/>
      <c r="GU71" s="152"/>
      <c r="GV71" s="152"/>
      <c r="GW71" s="152"/>
      <c r="GX71" s="152"/>
      <c r="GY71" s="152"/>
      <c r="GZ71" s="152"/>
      <c r="HA71" s="152"/>
      <c r="HB71" s="152"/>
      <c r="HC71" s="152"/>
      <c r="HD71" s="152"/>
      <c r="HE71" s="152"/>
      <c r="HF71" s="152"/>
      <c r="HG71" s="152"/>
      <c r="HH71" s="152"/>
      <c r="HI71" s="152"/>
      <c r="HJ71" s="152"/>
      <c r="HK71" s="152"/>
      <c r="HL71" s="152"/>
      <c r="HM71" s="152"/>
      <c r="HN71" s="152"/>
      <c r="HO71" s="152"/>
      <c r="HP71" s="152"/>
      <c r="HQ71" s="152"/>
      <c r="HR71" s="152"/>
      <c r="HS71" s="152"/>
      <c r="HT71" s="152"/>
      <c r="HU71" s="152"/>
      <c r="HV71" s="152"/>
    </row>
    <row r="72" spans="1:230" s="287" customFormat="1" ht="45" x14ac:dyDescent="0.25">
      <c r="A72" s="290" t="s">
        <v>542</v>
      </c>
      <c r="B72" s="291" t="s">
        <v>454</v>
      </c>
      <c r="C72" s="281" t="s">
        <v>455</v>
      </c>
      <c r="D72" s="282" t="s">
        <v>37</v>
      </c>
      <c r="E72" s="283">
        <v>30.6</v>
      </c>
      <c r="F72" s="292">
        <v>1</v>
      </c>
      <c r="G72" s="298">
        <v>30.6</v>
      </c>
      <c r="H72" s="285">
        <v>169.63</v>
      </c>
      <c r="I72" s="295">
        <v>1.04236</v>
      </c>
      <c r="J72" s="288">
        <v>5410.56</v>
      </c>
      <c r="K72" s="296">
        <v>9.1199999999999992</v>
      </c>
      <c r="L72" s="286">
        <v>49344.31</v>
      </c>
      <c r="M72" s="307">
        <v>49344.31</v>
      </c>
      <c r="T72" s="152"/>
      <c r="U72" s="152"/>
      <c r="V72" s="152"/>
      <c r="W72" s="152"/>
      <c r="X72" s="152"/>
      <c r="Y72" s="152"/>
      <c r="Z72" s="152"/>
      <c r="AA72" s="152"/>
      <c r="AB72" s="152"/>
      <c r="AC72" s="152"/>
      <c r="AD72" s="152"/>
      <c r="AE72" s="152"/>
      <c r="AF72" s="152"/>
      <c r="AG72" s="152"/>
      <c r="AH72" s="152"/>
      <c r="AI72" s="152"/>
      <c r="AJ72" s="152"/>
      <c r="AK72" s="152"/>
      <c r="AL72" s="152"/>
      <c r="AM72" s="152"/>
      <c r="AN72" s="152"/>
      <c r="AO72" s="152"/>
      <c r="AP72" s="152"/>
      <c r="AQ72" s="152"/>
      <c r="AR72" s="152"/>
      <c r="AS72" s="152"/>
      <c r="AT72" s="152"/>
      <c r="AU72" s="152"/>
      <c r="AV72" s="152"/>
      <c r="AW72" s="152"/>
      <c r="AX72" s="152"/>
      <c r="AY72" s="152"/>
      <c r="AZ72" s="152"/>
      <c r="BA72" s="152"/>
      <c r="BB72" s="152"/>
      <c r="BC72" s="152"/>
      <c r="BD72" s="152"/>
      <c r="BE72" s="152"/>
      <c r="BF72" s="152"/>
      <c r="BG72" s="152"/>
      <c r="BH72" s="152"/>
      <c r="BI72" s="152"/>
      <c r="BJ72" s="152"/>
      <c r="BK72" s="152"/>
      <c r="BL72" s="152"/>
      <c r="BM72" s="152"/>
      <c r="BN72" s="152"/>
      <c r="BO72" s="152"/>
      <c r="BP72" s="152"/>
      <c r="BQ72" s="152"/>
      <c r="BR72" s="152"/>
      <c r="BS72" s="152"/>
      <c r="BT72" s="152"/>
      <c r="BU72" s="152"/>
      <c r="BV72" s="152"/>
      <c r="BW72" s="152"/>
      <c r="BX72" s="152"/>
      <c r="BY72" s="152"/>
      <c r="BZ72" s="152"/>
      <c r="CA72" s="152"/>
      <c r="CB72" s="152"/>
      <c r="CC72" s="152"/>
      <c r="CD72" s="152"/>
      <c r="CE72" s="152"/>
      <c r="CF72" s="152"/>
      <c r="CG72" s="152"/>
      <c r="CH72" s="152"/>
      <c r="CI72" s="152"/>
      <c r="CJ72" s="152"/>
      <c r="CK72" s="152"/>
      <c r="CL72" s="152"/>
      <c r="CM72" s="152"/>
      <c r="CN72" s="152"/>
      <c r="CO72" s="152"/>
      <c r="CP72" s="152"/>
      <c r="CQ72" s="152"/>
      <c r="CR72" s="152"/>
      <c r="CS72" s="152"/>
      <c r="CT72" s="152"/>
      <c r="CU72" s="152"/>
      <c r="CV72" s="152"/>
      <c r="CW72" s="152"/>
      <c r="CX72" s="152"/>
      <c r="CY72" s="152"/>
      <c r="CZ72" s="152"/>
      <c r="DA72" s="152"/>
      <c r="DB72" s="152"/>
      <c r="DC72" s="152"/>
      <c r="DD72" s="152"/>
      <c r="DE72" s="152"/>
      <c r="DF72" s="152"/>
      <c r="DG72" s="152"/>
      <c r="DH72" s="152"/>
      <c r="DI72" s="152"/>
      <c r="DJ72" s="152"/>
      <c r="DK72" s="152"/>
      <c r="DL72" s="152"/>
      <c r="DM72" s="152"/>
      <c r="DN72" s="152"/>
      <c r="DO72" s="152"/>
      <c r="DP72" s="152"/>
      <c r="DQ72" s="152"/>
      <c r="DR72" s="152"/>
      <c r="DS72" s="152"/>
      <c r="DT72" s="152"/>
      <c r="DU72" s="152"/>
      <c r="DV72" s="152"/>
      <c r="DW72" s="152"/>
      <c r="DX72" s="152"/>
      <c r="DY72" s="152"/>
      <c r="DZ72" s="152"/>
      <c r="EA72" s="152"/>
      <c r="EB72" s="152"/>
      <c r="EC72" s="152"/>
      <c r="ED72" s="152"/>
      <c r="EE72" s="152"/>
      <c r="EF72" s="152"/>
      <c r="EG72" s="152"/>
      <c r="EH72" s="152"/>
      <c r="EI72" s="152"/>
      <c r="EJ72" s="152"/>
      <c r="EK72" s="152"/>
      <c r="EL72" s="152"/>
      <c r="EM72" s="152"/>
      <c r="EN72" s="152"/>
      <c r="EO72" s="152"/>
      <c r="EP72" s="152"/>
      <c r="EQ72" s="152"/>
      <c r="ER72" s="152"/>
      <c r="ES72" s="152"/>
      <c r="ET72" s="152"/>
      <c r="EU72" s="189"/>
      <c r="EV72" s="190"/>
      <c r="EW72" s="190" t="s">
        <v>455</v>
      </c>
      <c r="EX72" s="190" t="s">
        <v>285</v>
      </c>
      <c r="EY72" s="190" t="s">
        <v>285</v>
      </c>
      <c r="EZ72" s="152"/>
      <c r="FA72" s="152"/>
      <c r="FB72" s="152"/>
      <c r="FC72" s="152"/>
      <c r="FD72" s="152"/>
      <c r="FE72" s="190"/>
      <c r="FF72" s="152"/>
      <c r="FG72" s="190"/>
      <c r="FH72" s="152"/>
      <c r="FI72" s="152"/>
      <c r="FJ72" s="152"/>
      <c r="FK72" s="152"/>
      <c r="FL72" s="152"/>
      <c r="FM72" s="152"/>
      <c r="FN72" s="152"/>
      <c r="FO72" s="152"/>
      <c r="FP72" s="152"/>
      <c r="FQ72" s="152"/>
      <c r="FR72" s="152"/>
      <c r="FS72" s="152"/>
      <c r="FT72" s="152"/>
      <c r="FU72" s="152"/>
      <c r="FV72" s="152"/>
      <c r="FW72" s="152"/>
      <c r="FX72" s="152"/>
      <c r="FY72" s="152"/>
      <c r="FZ72" s="152"/>
      <c r="GA72" s="152"/>
      <c r="GB72" s="152"/>
      <c r="GC72" s="152"/>
      <c r="GD72" s="152"/>
      <c r="GE72" s="152"/>
      <c r="GF72" s="152"/>
      <c r="GG72" s="152"/>
      <c r="GH72" s="152"/>
      <c r="GI72" s="152"/>
      <c r="GJ72" s="152"/>
      <c r="GK72" s="152"/>
      <c r="GL72" s="152"/>
      <c r="GM72" s="152"/>
      <c r="GN72" s="152"/>
      <c r="GO72" s="152"/>
      <c r="GP72" s="152"/>
      <c r="GQ72" s="152"/>
      <c r="GR72" s="152"/>
      <c r="GS72" s="152"/>
      <c r="GT72" s="152"/>
      <c r="GU72" s="152"/>
      <c r="GV72" s="152"/>
      <c r="GW72" s="152"/>
      <c r="GX72" s="152"/>
      <c r="GY72" s="152"/>
      <c r="GZ72" s="152"/>
      <c r="HA72" s="152"/>
      <c r="HB72" s="152"/>
      <c r="HC72" s="152"/>
      <c r="HD72" s="152"/>
      <c r="HE72" s="152"/>
      <c r="HF72" s="152"/>
      <c r="HG72" s="152"/>
      <c r="HH72" s="152"/>
      <c r="HI72" s="152"/>
      <c r="HJ72" s="152"/>
      <c r="HK72" s="152"/>
      <c r="HL72" s="152"/>
      <c r="HM72" s="152"/>
      <c r="HN72" s="152"/>
      <c r="HO72" s="152"/>
      <c r="HP72" s="152"/>
      <c r="HQ72" s="152"/>
      <c r="HR72" s="152"/>
      <c r="HS72" s="152"/>
      <c r="HT72" s="152"/>
      <c r="HU72" s="152"/>
      <c r="HV72" s="152"/>
    </row>
    <row r="73" spans="1:230" s="287" customFormat="1" ht="23.25" customHeight="1" x14ac:dyDescent="0.25">
      <c r="A73" s="290" t="s">
        <v>543</v>
      </c>
      <c r="B73" s="291" t="s">
        <v>459</v>
      </c>
      <c r="C73" s="281" t="s">
        <v>460</v>
      </c>
      <c r="D73" s="282" t="s">
        <v>370</v>
      </c>
      <c r="E73" s="283">
        <v>4.2000000000000003E-2</v>
      </c>
      <c r="F73" s="292">
        <v>1</v>
      </c>
      <c r="G73" s="297">
        <v>4.2000000000000003E-2</v>
      </c>
      <c r="H73" s="284"/>
      <c r="I73" s="283"/>
      <c r="J73" s="284"/>
      <c r="K73" s="283"/>
      <c r="L73" s="294"/>
      <c r="M73" s="307">
        <v>8768.14</v>
      </c>
      <c r="T73" s="152"/>
      <c r="U73" s="152"/>
      <c r="V73" s="152"/>
      <c r="W73" s="152"/>
      <c r="X73" s="152"/>
      <c r="Y73" s="152"/>
      <c r="Z73" s="152"/>
      <c r="AA73" s="152"/>
      <c r="AB73" s="152"/>
      <c r="AC73" s="152"/>
      <c r="AD73" s="152"/>
      <c r="AE73" s="152"/>
      <c r="AF73" s="152"/>
      <c r="AG73" s="152"/>
      <c r="AH73" s="152"/>
      <c r="AI73" s="152"/>
      <c r="AJ73" s="152"/>
      <c r="AK73" s="152"/>
      <c r="AL73" s="152"/>
      <c r="AM73" s="152"/>
      <c r="AN73" s="152"/>
      <c r="AO73" s="152"/>
      <c r="AP73" s="152"/>
      <c r="AQ73" s="152"/>
      <c r="AR73" s="152"/>
      <c r="AS73" s="152"/>
      <c r="AT73" s="152"/>
      <c r="AU73" s="152"/>
      <c r="AV73" s="152"/>
      <c r="AW73" s="152"/>
      <c r="AX73" s="152"/>
      <c r="AY73" s="152"/>
      <c r="AZ73" s="152"/>
      <c r="BA73" s="152"/>
      <c r="BB73" s="152"/>
      <c r="BC73" s="152"/>
      <c r="BD73" s="152"/>
      <c r="BE73" s="152"/>
      <c r="BF73" s="152"/>
      <c r="BG73" s="152"/>
      <c r="BH73" s="152"/>
      <c r="BI73" s="152"/>
      <c r="BJ73" s="152"/>
      <c r="BK73" s="152"/>
      <c r="BL73" s="152"/>
      <c r="BM73" s="152"/>
      <c r="BN73" s="152"/>
      <c r="BO73" s="152"/>
      <c r="BP73" s="152"/>
      <c r="BQ73" s="152"/>
      <c r="BR73" s="152"/>
      <c r="BS73" s="152"/>
      <c r="BT73" s="152"/>
      <c r="BU73" s="152"/>
      <c r="BV73" s="152"/>
      <c r="BW73" s="152"/>
      <c r="BX73" s="152"/>
      <c r="BY73" s="152"/>
      <c r="BZ73" s="152"/>
      <c r="CA73" s="152"/>
      <c r="CB73" s="152"/>
      <c r="CC73" s="152"/>
      <c r="CD73" s="152"/>
      <c r="CE73" s="152"/>
      <c r="CF73" s="152"/>
      <c r="CG73" s="152"/>
      <c r="CH73" s="152"/>
      <c r="CI73" s="152"/>
      <c r="CJ73" s="152"/>
      <c r="CK73" s="152"/>
      <c r="CL73" s="152"/>
      <c r="CM73" s="152"/>
      <c r="CN73" s="152"/>
      <c r="CO73" s="152"/>
      <c r="CP73" s="152"/>
      <c r="CQ73" s="152"/>
      <c r="CR73" s="152"/>
      <c r="CS73" s="152"/>
      <c r="CT73" s="152"/>
      <c r="CU73" s="152"/>
      <c r="CV73" s="152"/>
      <c r="CW73" s="152"/>
      <c r="CX73" s="152"/>
      <c r="CY73" s="152"/>
      <c r="CZ73" s="152"/>
      <c r="DA73" s="152"/>
      <c r="DB73" s="152"/>
      <c r="DC73" s="152"/>
      <c r="DD73" s="152"/>
      <c r="DE73" s="152"/>
      <c r="DF73" s="152"/>
      <c r="DG73" s="152"/>
      <c r="DH73" s="152"/>
      <c r="DI73" s="152"/>
      <c r="DJ73" s="152"/>
      <c r="DK73" s="152"/>
      <c r="DL73" s="152"/>
      <c r="DM73" s="152"/>
      <c r="DN73" s="152"/>
      <c r="DO73" s="152"/>
      <c r="DP73" s="152"/>
      <c r="DQ73" s="152"/>
      <c r="DR73" s="152"/>
      <c r="DS73" s="152"/>
      <c r="DT73" s="152"/>
      <c r="DU73" s="152"/>
      <c r="DV73" s="152"/>
      <c r="DW73" s="152"/>
      <c r="DX73" s="152"/>
      <c r="DY73" s="152"/>
      <c r="DZ73" s="152"/>
      <c r="EA73" s="152"/>
      <c r="EB73" s="152"/>
      <c r="EC73" s="152"/>
      <c r="ED73" s="152"/>
      <c r="EE73" s="152"/>
      <c r="EF73" s="152"/>
      <c r="EG73" s="152"/>
      <c r="EH73" s="152"/>
      <c r="EI73" s="152"/>
      <c r="EJ73" s="152"/>
      <c r="EK73" s="152"/>
      <c r="EL73" s="152"/>
      <c r="EM73" s="152"/>
      <c r="EN73" s="152"/>
      <c r="EO73" s="152"/>
      <c r="EP73" s="152"/>
      <c r="EQ73" s="152"/>
      <c r="ER73" s="152"/>
      <c r="ES73" s="152"/>
      <c r="ET73" s="152"/>
      <c r="EU73" s="189"/>
      <c r="EV73" s="190"/>
      <c r="EW73" s="190" t="s">
        <v>460</v>
      </c>
      <c r="EX73" s="190" t="s">
        <v>285</v>
      </c>
      <c r="EY73" s="190" t="s">
        <v>285</v>
      </c>
      <c r="EZ73" s="152"/>
      <c r="FA73" s="152"/>
      <c r="FB73" s="152"/>
      <c r="FC73" s="152"/>
      <c r="FD73" s="152"/>
      <c r="FE73" s="190"/>
      <c r="FF73" s="152"/>
      <c r="FG73" s="190"/>
      <c r="FH73" s="152"/>
      <c r="FI73" s="152"/>
      <c r="FJ73" s="152"/>
      <c r="FK73" s="152"/>
      <c r="FL73" s="152"/>
      <c r="FM73" s="152"/>
      <c r="FN73" s="152"/>
      <c r="FO73" s="152"/>
      <c r="FP73" s="152"/>
      <c r="FQ73" s="152"/>
      <c r="FR73" s="152"/>
      <c r="FS73" s="152"/>
      <c r="FT73" s="152"/>
      <c r="FU73" s="152"/>
      <c r="FV73" s="152"/>
      <c r="FW73" s="152"/>
      <c r="FX73" s="152"/>
      <c r="FY73" s="152"/>
      <c r="FZ73" s="152"/>
      <c r="GA73" s="152"/>
      <c r="GB73" s="152"/>
      <c r="GC73" s="152"/>
      <c r="GD73" s="152"/>
      <c r="GE73" s="152"/>
      <c r="GF73" s="152"/>
      <c r="GG73" s="152"/>
      <c r="GH73" s="152"/>
      <c r="GI73" s="152"/>
      <c r="GJ73" s="152"/>
      <c r="GK73" s="152"/>
      <c r="GL73" s="152"/>
      <c r="GM73" s="152"/>
      <c r="GN73" s="152"/>
      <c r="GO73" s="152"/>
      <c r="GP73" s="152"/>
      <c r="GQ73" s="152"/>
      <c r="GR73" s="152"/>
      <c r="GS73" s="152"/>
      <c r="GT73" s="152"/>
      <c r="GU73" s="152"/>
      <c r="GV73" s="152"/>
      <c r="GW73" s="152"/>
      <c r="GX73" s="152"/>
      <c r="GY73" s="152"/>
      <c r="GZ73" s="152"/>
      <c r="HA73" s="152"/>
      <c r="HB73" s="152"/>
      <c r="HC73" s="152"/>
      <c r="HD73" s="152"/>
      <c r="HE73" s="152"/>
      <c r="HF73" s="152"/>
      <c r="HG73" s="152"/>
      <c r="HH73" s="152"/>
      <c r="HI73" s="152"/>
      <c r="HJ73" s="152"/>
      <c r="HK73" s="152"/>
      <c r="HL73" s="152"/>
      <c r="HM73" s="152"/>
      <c r="HN73" s="152"/>
      <c r="HO73" s="152"/>
      <c r="HP73" s="152"/>
      <c r="HQ73" s="152"/>
      <c r="HR73" s="152"/>
      <c r="HS73" s="152"/>
      <c r="HT73" s="152"/>
      <c r="HU73" s="152"/>
      <c r="HV73" s="152"/>
    </row>
    <row r="74" spans="1:230" s="287" customFormat="1" ht="33.75" customHeight="1" x14ac:dyDescent="0.25">
      <c r="A74" s="290" t="s">
        <v>544</v>
      </c>
      <c r="B74" s="291" t="s">
        <v>467</v>
      </c>
      <c r="C74" s="281" t="s">
        <v>54</v>
      </c>
      <c r="D74" s="282" t="s">
        <v>55</v>
      </c>
      <c r="E74" s="283">
        <v>6.3</v>
      </c>
      <c r="F74" s="292">
        <v>1</v>
      </c>
      <c r="G74" s="298">
        <v>6.3</v>
      </c>
      <c r="H74" s="285">
        <v>174.98</v>
      </c>
      <c r="I74" s="295">
        <v>1.04236</v>
      </c>
      <c r="J74" s="288">
        <v>1149.07</v>
      </c>
      <c r="K74" s="296">
        <v>9.1199999999999992</v>
      </c>
      <c r="L74" s="286">
        <v>10479.52</v>
      </c>
      <c r="M74" s="307">
        <v>10479.52</v>
      </c>
      <c r="T74" s="152"/>
      <c r="U74" s="152"/>
      <c r="V74" s="152"/>
      <c r="W74" s="152"/>
      <c r="X74" s="152"/>
      <c r="Y74" s="152"/>
      <c r="Z74" s="152"/>
      <c r="AA74" s="152"/>
      <c r="AB74" s="152"/>
      <c r="AC74" s="152"/>
      <c r="AD74" s="152"/>
      <c r="AE74" s="152"/>
      <c r="AF74" s="152"/>
      <c r="AG74" s="152"/>
      <c r="AH74" s="152"/>
      <c r="AI74" s="152"/>
      <c r="AJ74" s="152"/>
      <c r="AK74" s="152"/>
      <c r="AL74" s="152"/>
      <c r="AM74" s="152"/>
      <c r="AN74" s="152"/>
      <c r="AO74" s="152"/>
      <c r="AP74" s="152"/>
      <c r="AQ74" s="152"/>
      <c r="AR74" s="152"/>
      <c r="AS74" s="152"/>
      <c r="AT74" s="152"/>
      <c r="AU74" s="152"/>
      <c r="AV74" s="152"/>
      <c r="AW74" s="152"/>
      <c r="AX74" s="152"/>
      <c r="AY74" s="152"/>
      <c r="AZ74" s="152"/>
      <c r="BA74" s="152"/>
      <c r="BB74" s="152"/>
      <c r="BC74" s="152"/>
      <c r="BD74" s="152"/>
      <c r="BE74" s="152"/>
      <c r="BF74" s="152"/>
      <c r="BG74" s="152"/>
      <c r="BH74" s="152"/>
      <c r="BI74" s="152"/>
      <c r="BJ74" s="152"/>
      <c r="BK74" s="152"/>
      <c r="BL74" s="152"/>
      <c r="BM74" s="152"/>
      <c r="BN74" s="152"/>
      <c r="BO74" s="152"/>
      <c r="BP74" s="152"/>
      <c r="BQ74" s="152"/>
      <c r="BR74" s="152"/>
      <c r="BS74" s="152"/>
      <c r="BT74" s="152"/>
      <c r="BU74" s="152"/>
      <c r="BV74" s="152"/>
      <c r="BW74" s="152"/>
      <c r="BX74" s="152"/>
      <c r="BY74" s="152"/>
      <c r="BZ74" s="152"/>
      <c r="CA74" s="152"/>
      <c r="CB74" s="152"/>
      <c r="CC74" s="152"/>
      <c r="CD74" s="152"/>
      <c r="CE74" s="152"/>
      <c r="CF74" s="152"/>
      <c r="CG74" s="152"/>
      <c r="CH74" s="152"/>
      <c r="CI74" s="152"/>
      <c r="CJ74" s="152"/>
      <c r="CK74" s="152"/>
      <c r="CL74" s="152"/>
      <c r="CM74" s="152"/>
      <c r="CN74" s="152"/>
      <c r="CO74" s="152"/>
      <c r="CP74" s="152"/>
      <c r="CQ74" s="152"/>
      <c r="CR74" s="152"/>
      <c r="CS74" s="152"/>
      <c r="CT74" s="152"/>
      <c r="CU74" s="152"/>
      <c r="CV74" s="152"/>
      <c r="CW74" s="152"/>
      <c r="CX74" s="152"/>
      <c r="CY74" s="152"/>
      <c r="CZ74" s="152"/>
      <c r="DA74" s="152"/>
      <c r="DB74" s="152"/>
      <c r="DC74" s="152"/>
      <c r="DD74" s="152"/>
      <c r="DE74" s="152"/>
      <c r="DF74" s="152"/>
      <c r="DG74" s="152"/>
      <c r="DH74" s="152"/>
      <c r="DI74" s="152"/>
      <c r="DJ74" s="152"/>
      <c r="DK74" s="152"/>
      <c r="DL74" s="152"/>
      <c r="DM74" s="152"/>
      <c r="DN74" s="152"/>
      <c r="DO74" s="152"/>
      <c r="DP74" s="152"/>
      <c r="DQ74" s="152"/>
      <c r="DR74" s="152"/>
      <c r="DS74" s="152"/>
      <c r="DT74" s="152"/>
      <c r="DU74" s="152"/>
      <c r="DV74" s="152"/>
      <c r="DW74" s="152"/>
      <c r="DX74" s="152"/>
      <c r="DY74" s="152"/>
      <c r="DZ74" s="152"/>
      <c r="EA74" s="152"/>
      <c r="EB74" s="152"/>
      <c r="EC74" s="152"/>
      <c r="ED74" s="152"/>
      <c r="EE74" s="152"/>
      <c r="EF74" s="152"/>
      <c r="EG74" s="152"/>
      <c r="EH74" s="152"/>
      <c r="EI74" s="152"/>
      <c r="EJ74" s="152"/>
      <c r="EK74" s="152"/>
      <c r="EL74" s="152"/>
      <c r="EM74" s="152"/>
      <c r="EN74" s="152"/>
      <c r="EO74" s="152"/>
      <c r="EP74" s="152"/>
      <c r="EQ74" s="152"/>
      <c r="ER74" s="152"/>
      <c r="ES74" s="152"/>
      <c r="ET74" s="152"/>
      <c r="EU74" s="189"/>
      <c r="EV74" s="190"/>
      <c r="EW74" s="190" t="s">
        <v>54</v>
      </c>
      <c r="EX74" s="190" t="s">
        <v>285</v>
      </c>
      <c r="EY74" s="190" t="s">
        <v>285</v>
      </c>
      <c r="EZ74" s="152"/>
      <c r="FA74" s="152"/>
      <c r="FB74" s="152"/>
      <c r="FC74" s="152"/>
      <c r="FD74" s="152"/>
      <c r="FE74" s="190"/>
      <c r="FF74" s="152"/>
      <c r="FG74" s="190"/>
      <c r="FH74" s="152"/>
      <c r="FI74" s="152"/>
      <c r="FJ74" s="152"/>
      <c r="FK74" s="152"/>
      <c r="FL74" s="152"/>
      <c r="FM74" s="152"/>
      <c r="FN74" s="152"/>
      <c r="FO74" s="152"/>
      <c r="FP74" s="152"/>
      <c r="FQ74" s="152"/>
      <c r="FR74" s="152"/>
      <c r="FS74" s="152"/>
      <c r="FT74" s="152"/>
      <c r="FU74" s="152"/>
      <c r="FV74" s="152"/>
      <c r="FW74" s="152"/>
      <c r="FX74" s="152"/>
      <c r="FY74" s="152"/>
      <c r="FZ74" s="152"/>
      <c r="GA74" s="152"/>
      <c r="GB74" s="152"/>
      <c r="GC74" s="152"/>
      <c r="GD74" s="152"/>
      <c r="GE74" s="152"/>
      <c r="GF74" s="152"/>
      <c r="GG74" s="152"/>
      <c r="GH74" s="152"/>
      <c r="GI74" s="152"/>
      <c r="GJ74" s="152"/>
      <c r="GK74" s="152"/>
      <c r="GL74" s="152"/>
      <c r="GM74" s="152"/>
      <c r="GN74" s="152"/>
      <c r="GO74" s="152"/>
      <c r="GP74" s="152"/>
      <c r="GQ74" s="152"/>
      <c r="GR74" s="152"/>
      <c r="GS74" s="152"/>
      <c r="GT74" s="152"/>
      <c r="GU74" s="152"/>
      <c r="GV74" s="152"/>
      <c r="GW74" s="152"/>
      <c r="GX74" s="152"/>
      <c r="GY74" s="152"/>
      <c r="GZ74" s="152"/>
      <c r="HA74" s="152"/>
      <c r="HB74" s="152"/>
      <c r="HC74" s="152"/>
      <c r="HD74" s="152"/>
      <c r="HE74" s="152"/>
      <c r="HF74" s="152"/>
      <c r="HG74" s="152"/>
      <c r="HH74" s="152"/>
      <c r="HI74" s="152"/>
      <c r="HJ74" s="152"/>
      <c r="HK74" s="152"/>
      <c r="HL74" s="152"/>
      <c r="HM74" s="152"/>
      <c r="HN74" s="152"/>
      <c r="HO74" s="152"/>
      <c r="HP74" s="152"/>
      <c r="HQ74" s="152"/>
      <c r="HR74" s="152"/>
      <c r="HS74" s="152"/>
      <c r="HT74" s="152"/>
      <c r="HU74" s="152"/>
      <c r="HV74" s="152"/>
    </row>
    <row r="75" spans="1:230" s="287" customFormat="1" ht="34.5" customHeight="1" x14ac:dyDescent="0.25">
      <c r="A75" s="290" t="s">
        <v>545</v>
      </c>
      <c r="B75" s="291" t="s">
        <v>470</v>
      </c>
      <c r="C75" s="281" t="s">
        <v>471</v>
      </c>
      <c r="D75" s="282" t="s">
        <v>388</v>
      </c>
      <c r="E75" s="283">
        <v>3.04</v>
      </c>
      <c r="F75" s="292">
        <v>1</v>
      </c>
      <c r="G75" s="296">
        <v>3.04</v>
      </c>
      <c r="H75" s="284"/>
      <c r="I75" s="283"/>
      <c r="J75" s="284"/>
      <c r="K75" s="283"/>
      <c r="L75" s="294"/>
      <c r="M75" s="307">
        <v>597188.68000000005</v>
      </c>
      <c r="T75" s="152"/>
      <c r="U75" s="152"/>
      <c r="V75" s="152"/>
      <c r="W75" s="152"/>
      <c r="X75" s="152"/>
      <c r="Y75" s="152"/>
      <c r="Z75" s="152"/>
      <c r="AA75" s="152"/>
      <c r="AB75" s="152"/>
      <c r="AC75" s="152"/>
      <c r="AD75" s="152"/>
      <c r="AE75" s="152"/>
      <c r="AF75" s="152"/>
      <c r="AG75" s="152"/>
      <c r="AH75" s="152"/>
      <c r="AI75" s="152"/>
      <c r="AJ75" s="152"/>
      <c r="AK75" s="152"/>
      <c r="AL75" s="152"/>
      <c r="AM75" s="152"/>
      <c r="AN75" s="152"/>
      <c r="AO75" s="152"/>
      <c r="AP75" s="152"/>
      <c r="AQ75" s="152"/>
      <c r="AR75" s="152"/>
      <c r="AS75" s="152"/>
      <c r="AT75" s="152"/>
      <c r="AU75" s="152"/>
      <c r="AV75" s="152"/>
      <c r="AW75" s="152"/>
      <c r="AX75" s="152"/>
      <c r="AY75" s="152"/>
      <c r="AZ75" s="152"/>
      <c r="BA75" s="152"/>
      <c r="BB75" s="152"/>
      <c r="BC75" s="152"/>
      <c r="BD75" s="152"/>
      <c r="BE75" s="152"/>
      <c r="BF75" s="152"/>
      <c r="BG75" s="152"/>
      <c r="BH75" s="152"/>
      <c r="BI75" s="152"/>
      <c r="BJ75" s="152"/>
      <c r="BK75" s="152"/>
      <c r="BL75" s="152"/>
      <c r="BM75" s="152"/>
      <c r="BN75" s="152"/>
      <c r="BO75" s="152"/>
      <c r="BP75" s="152"/>
      <c r="BQ75" s="152"/>
      <c r="BR75" s="152"/>
      <c r="BS75" s="152"/>
      <c r="BT75" s="152"/>
      <c r="BU75" s="152"/>
      <c r="BV75" s="152"/>
      <c r="BW75" s="152"/>
      <c r="BX75" s="152"/>
      <c r="BY75" s="152"/>
      <c r="BZ75" s="152"/>
      <c r="CA75" s="152"/>
      <c r="CB75" s="152"/>
      <c r="CC75" s="152"/>
      <c r="CD75" s="152"/>
      <c r="CE75" s="152"/>
      <c r="CF75" s="152"/>
      <c r="CG75" s="152"/>
      <c r="CH75" s="152"/>
      <c r="CI75" s="152"/>
      <c r="CJ75" s="152"/>
      <c r="CK75" s="152"/>
      <c r="CL75" s="152"/>
      <c r="CM75" s="152"/>
      <c r="CN75" s="152"/>
      <c r="CO75" s="152"/>
      <c r="CP75" s="152"/>
      <c r="CQ75" s="152"/>
      <c r="CR75" s="152"/>
      <c r="CS75" s="152"/>
      <c r="CT75" s="152"/>
      <c r="CU75" s="152"/>
      <c r="CV75" s="152"/>
      <c r="CW75" s="152"/>
      <c r="CX75" s="152"/>
      <c r="CY75" s="152"/>
      <c r="CZ75" s="152"/>
      <c r="DA75" s="152"/>
      <c r="DB75" s="152"/>
      <c r="DC75" s="152"/>
      <c r="DD75" s="152"/>
      <c r="DE75" s="152"/>
      <c r="DF75" s="152"/>
      <c r="DG75" s="152"/>
      <c r="DH75" s="152"/>
      <c r="DI75" s="152"/>
      <c r="DJ75" s="152"/>
      <c r="DK75" s="152"/>
      <c r="DL75" s="152"/>
      <c r="DM75" s="152"/>
      <c r="DN75" s="152"/>
      <c r="DO75" s="152"/>
      <c r="DP75" s="152"/>
      <c r="DQ75" s="152"/>
      <c r="DR75" s="152"/>
      <c r="DS75" s="152"/>
      <c r="DT75" s="152"/>
      <c r="DU75" s="152"/>
      <c r="DV75" s="152"/>
      <c r="DW75" s="152"/>
      <c r="DX75" s="152"/>
      <c r="DY75" s="152"/>
      <c r="DZ75" s="152"/>
      <c r="EA75" s="152"/>
      <c r="EB75" s="152"/>
      <c r="EC75" s="152"/>
      <c r="ED75" s="152"/>
      <c r="EE75" s="152"/>
      <c r="EF75" s="152"/>
      <c r="EG75" s="152"/>
      <c r="EH75" s="152"/>
      <c r="EI75" s="152"/>
      <c r="EJ75" s="152"/>
      <c r="EK75" s="152"/>
      <c r="EL75" s="152"/>
      <c r="EM75" s="152"/>
      <c r="EN75" s="152"/>
      <c r="EO75" s="152"/>
      <c r="EP75" s="152"/>
      <c r="EQ75" s="152"/>
      <c r="ER75" s="152"/>
      <c r="ES75" s="152"/>
      <c r="ET75" s="152"/>
      <c r="EU75" s="189"/>
      <c r="EV75" s="190"/>
      <c r="EW75" s="190" t="s">
        <v>471</v>
      </c>
      <c r="EX75" s="190" t="s">
        <v>285</v>
      </c>
      <c r="EY75" s="190" t="s">
        <v>285</v>
      </c>
      <c r="EZ75" s="152"/>
      <c r="FA75" s="152"/>
      <c r="FB75" s="152"/>
      <c r="FC75" s="152"/>
      <c r="FD75" s="152"/>
      <c r="FE75" s="190"/>
      <c r="FF75" s="152"/>
      <c r="FG75" s="190"/>
      <c r="FH75" s="152"/>
      <c r="FI75" s="152"/>
      <c r="FJ75" s="152"/>
      <c r="FK75" s="152"/>
      <c r="FL75" s="152"/>
      <c r="FM75" s="152"/>
      <c r="FN75" s="152"/>
      <c r="FO75" s="152"/>
      <c r="FP75" s="152"/>
      <c r="FQ75" s="152"/>
      <c r="FR75" s="152"/>
      <c r="FS75" s="152"/>
      <c r="FT75" s="152"/>
      <c r="FU75" s="152"/>
      <c r="FV75" s="152"/>
      <c r="FW75" s="152"/>
      <c r="FX75" s="152"/>
      <c r="FY75" s="152"/>
      <c r="FZ75" s="152"/>
      <c r="GA75" s="152"/>
      <c r="GB75" s="152"/>
      <c r="GC75" s="152"/>
      <c r="GD75" s="152"/>
      <c r="GE75" s="152"/>
      <c r="GF75" s="152"/>
      <c r="GG75" s="152"/>
      <c r="GH75" s="152"/>
      <c r="GI75" s="152"/>
      <c r="GJ75" s="152"/>
      <c r="GK75" s="152"/>
      <c r="GL75" s="152"/>
      <c r="GM75" s="152"/>
      <c r="GN75" s="152"/>
      <c r="GO75" s="152"/>
      <c r="GP75" s="152"/>
      <c r="GQ75" s="152"/>
      <c r="GR75" s="152"/>
      <c r="GS75" s="152"/>
      <c r="GT75" s="152"/>
      <c r="GU75" s="152"/>
      <c r="GV75" s="152"/>
      <c r="GW75" s="152"/>
      <c r="GX75" s="152"/>
      <c r="GY75" s="152"/>
      <c r="GZ75" s="152"/>
      <c r="HA75" s="152"/>
      <c r="HB75" s="152"/>
      <c r="HC75" s="152"/>
      <c r="HD75" s="152"/>
      <c r="HE75" s="152"/>
      <c r="HF75" s="152"/>
      <c r="HG75" s="152"/>
      <c r="HH75" s="152"/>
      <c r="HI75" s="152"/>
      <c r="HJ75" s="152"/>
      <c r="HK75" s="152"/>
      <c r="HL75" s="152"/>
      <c r="HM75" s="152"/>
      <c r="HN75" s="152"/>
      <c r="HO75" s="152"/>
      <c r="HP75" s="152"/>
      <c r="HQ75" s="152"/>
      <c r="HR75" s="152"/>
      <c r="HS75" s="152"/>
      <c r="HT75" s="152"/>
      <c r="HU75" s="152"/>
      <c r="HV75" s="152"/>
    </row>
    <row r="76" spans="1:230" s="287" customFormat="1" ht="45" x14ac:dyDescent="0.25">
      <c r="A76" s="290" t="s">
        <v>546</v>
      </c>
      <c r="B76" s="291" t="s">
        <v>454</v>
      </c>
      <c r="C76" s="281" t="s">
        <v>455</v>
      </c>
      <c r="D76" s="282" t="s">
        <v>37</v>
      </c>
      <c r="E76" s="283">
        <v>310.08</v>
      </c>
      <c r="F76" s="292">
        <v>1</v>
      </c>
      <c r="G76" s="296">
        <v>310.08</v>
      </c>
      <c r="H76" s="285">
        <v>169.63</v>
      </c>
      <c r="I76" s="295">
        <v>1.04236</v>
      </c>
      <c r="J76" s="288">
        <v>54826.96</v>
      </c>
      <c r="K76" s="296">
        <v>9.1199999999999992</v>
      </c>
      <c r="L76" s="286">
        <v>500021.88</v>
      </c>
      <c r="M76" s="307">
        <v>500021.88</v>
      </c>
      <c r="T76" s="152"/>
      <c r="U76" s="152"/>
      <c r="V76" s="152"/>
      <c r="W76" s="152"/>
      <c r="X76" s="152"/>
      <c r="Y76" s="152"/>
      <c r="Z76" s="152"/>
      <c r="AA76" s="152"/>
      <c r="AB76" s="152"/>
      <c r="AC76" s="152"/>
      <c r="AD76" s="152"/>
      <c r="AE76" s="152"/>
      <c r="AF76" s="152"/>
      <c r="AG76" s="152"/>
      <c r="AH76" s="152"/>
      <c r="AI76" s="152"/>
      <c r="AJ76" s="152"/>
      <c r="AK76" s="152"/>
      <c r="AL76" s="152"/>
      <c r="AM76" s="152"/>
      <c r="AN76" s="152"/>
      <c r="AO76" s="152"/>
      <c r="AP76" s="152"/>
      <c r="AQ76" s="152"/>
      <c r="AR76" s="152"/>
      <c r="AS76" s="152"/>
      <c r="AT76" s="152"/>
      <c r="AU76" s="152"/>
      <c r="AV76" s="152"/>
      <c r="AW76" s="152"/>
      <c r="AX76" s="152"/>
      <c r="AY76" s="152"/>
      <c r="AZ76" s="152"/>
      <c r="BA76" s="152"/>
      <c r="BB76" s="152"/>
      <c r="BC76" s="152"/>
      <c r="BD76" s="152"/>
      <c r="BE76" s="152"/>
      <c r="BF76" s="152"/>
      <c r="BG76" s="152"/>
      <c r="BH76" s="152"/>
      <c r="BI76" s="152"/>
      <c r="BJ76" s="152"/>
      <c r="BK76" s="152"/>
      <c r="BL76" s="152"/>
      <c r="BM76" s="152"/>
      <c r="BN76" s="152"/>
      <c r="BO76" s="152"/>
      <c r="BP76" s="152"/>
      <c r="BQ76" s="152"/>
      <c r="BR76" s="152"/>
      <c r="BS76" s="152"/>
      <c r="BT76" s="152"/>
      <c r="BU76" s="152"/>
      <c r="BV76" s="152"/>
      <c r="BW76" s="152"/>
      <c r="BX76" s="152"/>
      <c r="BY76" s="152"/>
      <c r="BZ76" s="152"/>
      <c r="CA76" s="152"/>
      <c r="CB76" s="152"/>
      <c r="CC76" s="152"/>
      <c r="CD76" s="152"/>
      <c r="CE76" s="152"/>
      <c r="CF76" s="152"/>
      <c r="CG76" s="152"/>
      <c r="CH76" s="152"/>
      <c r="CI76" s="152"/>
      <c r="CJ76" s="152"/>
      <c r="CK76" s="152"/>
      <c r="CL76" s="152"/>
      <c r="CM76" s="152"/>
      <c r="CN76" s="152"/>
      <c r="CO76" s="152"/>
      <c r="CP76" s="152"/>
      <c r="CQ76" s="152"/>
      <c r="CR76" s="152"/>
      <c r="CS76" s="152"/>
      <c r="CT76" s="152"/>
      <c r="CU76" s="152"/>
      <c r="CV76" s="152"/>
      <c r="CW76" s="152"/>
      <c r="CX76" s="152"/>
      <c r="CY76" s="152"/>
      <c r="CZ76" s="152"/>
      <c r="DA76" s="152"/>
      <c r="DB76" s="152"/>
      <c r="DC76" s="152"/>
      <c r="DD76" s="152"/>
      <c r="DE76" s="152"/>
      <c r="DF76" s="152"/>
      <c r="DG76" s="152"/>
      <c r="DH76" s="152"/>
      <c r="DI76" s="152"/>
      <c r="DJ76" s="152"/>
      <c r="DK76" s="152"/>
      <c r="DL76" s="152"/>
      <c r="DM76" s="152"/>
      <c r="DN76" s="152"/>
      <c r="DO76" s="152"/>
      <c r="DP76" s="152"/>
      <c r="DQ76" s="152"/>
      <c r="DR76" s="152"/>
      <c r="DS76" s="152"/>
      <c r="DT76" s="152"/>
      <c r="DU76" s="152"/>
      <c r="DV76" s="152"/>
      <c r="DW76" s="152"/>
      <c r="DX76" s="152"/>
      <c r="DY76" s="152"/>
      <c r="DZ76" s="152"/>
      <c r="EA76" s="152"/>
      <c r="EB76" s="152"/>
      <c r="EC76" s="152"/>
      <c r="ED76" s="152"/>
      <c r="EE76" s="152"/>
      <c r="EF76" s="152"/>
      <c r="EG76" s="152"/>
      <c r="EH76" s="152"/>
      <c r="EI76" s="152"/>
      <c r="EJ76" s="152"/>
      <c r="EK76" s="152"/>
      <c r="EL76" s="152"/>
      <c r="EM76" s="152"/>
      <c r="EN76" s="152"/>
      <c r="EO76" s="152"/>
      <c r="EP76" s="152"/>
      <c r="EQ76" s="152"/>
      <c r="ER76" s="152"/>
      <c r="ES76" s="152"/>
      <c r="ET76" s="152"/>
      <c r="EU76" s="189"/>
      <c r="EV76" s="190"/>
      <c r="EW76" s="190" t="s">
        <v>455</v>
      </c>
      <c r="EX76" s="190" t="s">
        <v>285</v>
      </c>
      <c r="EY76" s="190" t="s">
        <v>285</v>
      </c>
      <c r="EZ76" s="152"/>
      <c r="FA76" s="152"/>
      <c r="FB76" s="152"/>
      <c r="FC76" s="152"/>
      <c r="FD76" s="152"/>
      <c r="FE76" s="190"/>
      <c r="FF76" s="152"/>
      <c r="FG76" s="190"/>
      <c r="FH76" s="152"/>
      <c r="FI76" s="152"/>
      <c r="FJ76" s="152"/>
      <c r="FK76" s="152"/>
      <c r="FL76" s="152"/>
      <c r="FM76" s="152"/>
      <c r="FN76" s="152"/>
      <c r="FO76" s="152"/>
      <c r="FP76" s="152"/>
      <c r="FQ76" s="152"/>
      <c r="FR76" s="152"/>
      <c r="FS76" s="152"/>
      <c r="FT76" s="152"/>
      <c r="FU76" s="152"/>
      <c r="FV76" s="152"/>
      <c r="FW76" s="152"/>
      <c r="FX76" s="152"/>
      <c r="FY76" s="152"/>
      <c r="FZ76" s="152"/>
      <c r="GA76" s="152"/>
      <c r="GB76" s="152"/>
      <c r="GC76" s="152"/>
      <c r="GD76" s="152"/>
      <c r="GE76" s="152"/>
      <c r="GF76" s="152"/>
      <c r="GG76" s="152"/>
      <c r="GH76" s="152"/>
      <c r="GI76" s="152"/>
      <c r="GJ76" s="152"/>
      <c r="GK76" s="152"/>
      <c r="GL76" s="152"/>
      <c r="GM76" s="152"/>
      <c r="GN76" s="152"/>
      <c r="GO76" s="152"/>
      <c r="GP76" s="152"/>
      <c r="GQ76" s="152"/>
      <c r="GR76" s="152"/>
      <c r="GS76" s="152"/>
      <c r="GT76" s="152"/>
      <c r="GU76" s="152"/>
      <c r="GV76" s="152"/>
      <c r="GW76" s="152"/>
      <c r="GX76" s="152"/>
      <c r="GY76" s="152"/>
      <c r="GZ76" s="152"/>
      <c r="HA76" s="152"/>
      <c r="HB76" s="152"/>
      <c r="HC76" s="152"/>
      <c r="HD76" s="152"/>
      <c r="HE76" s="152"/>
      <c r="HF76" s="152"/>
      <c r="HG76" s="152"/>
      <c r="HH76" s="152"/>
      <c r="HI76" s="152"/>
      <c r="HJ76" s="152"/>
      <c r="HK76" s="152"/>
      <c r="HL76" s="152"/>
      <c r="HM76" s="152"/>
      <c r="HN76" s="152"/>
      <c r="HO76" s="152"/>
      <c r="HP76" s="152"/>
      <c r="HQ76" s="152"/>
      <c r="HR76" s="152"/>
      <c r="HS76" s="152"/>
      <c r="HT76" s="152"/>
      <c r="HU76" s="152"/>
      <c r="HV76" s="152"/>
    </row>
    <row r="77" spans="1:230" s="287" customFormat="1" ht="45.75" customHeight="1" x14ac:dyDescent="0.25">
      <c r="A77" s="290" t="s">
        <v>547</v>
      </c>
      <c r="B77" s="291" t="s">
        <v>450</v>
      </c>
      <c r="C77" s="281" t="s">
        <v>548</v>
      </c>
      <c r="D77" s="282" t="s">
        <v>388</v>
      </c>
      <c r="E77" s="283">
        <v>1.52</v>
      </c>
      <c r="F77" s="292">
        <v>1</v>
      </c>
      <c r="G77" s="296">
        <v>1.52</v>
      </c>
      <c r="H77" s="284"/>
      <c r="I77" s="283"/>
      <c r="J77" s="284"/>
      <c r="K77" s="283"/>
      <c r="L77" s="294"/>
      <c r="M77" s="307">
        <v>171138.58</v>
      </c>
      <c r="T77" s="152"/>
      <c r="U77" s="152"/>
      <c r="V77" s="152"/>
      <c r="W77" s="152"/>
      <c r="X77" s="152"/>
      <c r="Y77" s="152"/>
      <c r="Z77" s="152"/>
      <c r="AA77" s="152"/>
      <c r="AB77" s="152"/>
      <c r="AC77" s="152"/>
      <c r="AD77" s="152"/>
      <c r="AE77" s="152"/>
      <c r="AF77" s="152"/>
      <c r="AG77" s="152"/>
      <c r="AH77" s="152"/>
      <c r="AI77" s="152"/>
      <c r="AJ77" s="152"/>
      <c r="AK77" s="152"/>
      <c r="AL77" s="152"/>
      <c r="AM77" s="152"/>
      <c r="AN77" s="152"/>
      <c r="AO77" s="152"/>
      <c r="AP77" s="152"/>
      <c r="AQ77" s="152"/>
      <c r="AR77" s="152"/>
      <c r="AS77" s="152"/>
      <c r="AT77" s="152"/>
      <c r="AU77" s="152"/>
      <c r="AV77" s="152"/>
      <c r="AW77" s="152"/>
      <c r="AX77" s="152"/>
      <c r="AY77" s="152"/>
      <c r="AZ77" s="152"/>
      <c r="BA77" s="152"/>
      <c r="BB77" s="152"/>
      <c r="BC77" s="152"/>
      <c r="BD77" s="152"/>
      <c r="BE77" s="152"/>
      <c r="BF77" s="152"/>
      <c r="BG77" s="152"/>
      <c r="BH77" s="152"/>
      <c r="BI77" s="152"/>
      <c r="BJ77" s="152"/>
      <c r="BK77" s="152"/>
      <c r="BL77" s="152"/>
      <c r="BM77" s="152"/>
      <c r="BN77" s="152"/>
      <c r="BO77" s="152"/>
      <c r="BP77" s="152"/>
      <c r="BQ77" s="152"/>
      <c r="BR77" s="152"/>
      <c r="BS77" s="152"/>
      <c r="BT77" s="152"/>
      <c r="BU77" s="152"/>
      <c r="BV77" s="152"/>
      <c r="BW77" s="152"/>
      <c r="BX77" s="152"/>
      <c r="BY77" s="152"/>
      <c r="BZ77" s="152"/>
      <c r="CA77" s="152"/>
      <c r="CB77" s="152"/>
      <c r="CC77" s="152"/>
      <c r="CD77" s="152"/>
      <c r="CE77" s="152"/>
      <c r="CF77" s="152"/>
      <c r="CG77" s="152"/>
      <c r="CH77" s="152"/>
      <c r="CI77" s="152"/>
      <c r="CJ77" s="152"/>
      <c r="CK77" s="152"/>
      <c r="CL77" s="152"/>
      <c r="CM77" s="152"/>
      <c r="CN77" s="152"/>
      <c r="CO77" s="152"/>
      <c r="CP77" s="152"/>
      <c r="CQ77" s="152"/>
      <c r="CR77" s="152"/>
      <c r="CS77" s="152"/>
      <c r="CT77" s="152"/>
      <c r="CU77" s="152"/>
      <c r="CV77" s="152"/>
      <c r="CW77" s="152"/>
      <c r="CX77" s="152"/>
      <c r="CY77" s="152"/>
      <c r="CZ77" s="152"/>
      <c r="DA77" s="152"/>
      <c r="DB77" s="152"/>
      <c r="DC77" s="152"/>
      <c r="DD77" s="152"/>
      <c r="DE77" s="152"/>
      <c r="DF77" s="152"/>
      <c r="DG77" s="152"/>
      <c r="DH77" s="152"/>
      <c r="DI77" s="152"/>
      <c r="DJ77" s="152"/>
      <c r="DK77" s="152"/>
      <c r="DL77" s="152"/>
      <c r="DM77" s="152"/>
      <c r="DN77" s="152"/>
      <c r="DO77" s="152"/>
      <c r="DP77" s="152"/>
      <c r="DQ77" s="152"/>
      <c r="DR77" s="152"/>
      <c r="DS77" s="152"/>
      <c r="DT77" s="152"/>
      <c r="DU77" s="152"/>
      <c r="DV77" s="152"/>
      <c r="DW77" s="152"/>
      <c r="DX77" s="152"/>
      <c r="DY77" s="152"/>
      <c r="DZ77" s="152"/>
      <c r="EA77" s="152"/>
      <c r="EB77" s="152"/>
      <c r="EC77" s="152"/>
      <c r="ED77" s="152"/>
      <c r="EE77" s="152"/>
      <c r="EF77" s="152"/>
      <c r="EG77" s="152"/>
      <c r="EH77" s="152"/>
      <c r="EI77" s="152"/>
      <c r="EJ77" s="152"/>
      <c r="EK77" s="152"/>
      <c r="EL77" s="152"/>
      <c r="EM77" s="152"/>
      <c r="EN77" s="152"/>
      <c r="EO77" s="152"/>
      <c r="EP77" s="152"/>
      <c r="EQ77" s="152"/>
      <c r="ER77" s="152"/>
      <c r="ES77" s="152"/>
      <c r="ET77" s="152"/>
      <c r="EU77" s="189"/>
      <c r="EV77" s="190"/>
      <c r="EW77" s="190" t="s">
        <v>548</v>
      </c>
      <c r="EX77" s="190" t="s">
        <v>285</v>
      </c>
      <c r="EY77" s="190" t="s">
        <v>285</v>
      </c>
      <c r="EZ77" s="152"/>
      <c r="FA77" s="152"/>
      <c r="FB77" s="152"/>
      <c r="FC77" s="152"/>
      <c r="FD77" s="152"/>
      <c r="FE77" s="190"/>
      <c r="FF77" s="152"/>
      <c r="FG77" s="190"/>
      <c r="FH77" s="152"/>
      <c r="FI77" s="152"/>
      <c r="FJ77" s="152"/>
      <c r="FK77" s="152"/>
      <c r="FL77" s="152"/>
      <c r="FM77" s="152"/>
      <c r="FN77" s="152"/>
      <c r="FO77" s="152"/>
      <c r="FP77" s="152"/>
      <c r="FQ77" s="152"/>
      <c r="FR77" s="152"/>
      <c r="FS77" s="152"/>
      <c r="FT77" s="152"/>
      <c r="FU77" s="152"/>
      <c r="FV77" s="152"/>
      <c r="FW77" s="152"/>
      <c r="FX77" s="152"/>
      <c r="FY77" s="152"/>
      <c r="FZ77" s="152"/>
      <c r="GA77" s="152"/>
      <c r="GB77" s="152"/>
      <c r="GC77" s="152"/>
      <c r="GD77" s="152"/>
      <c r="GE77" s="152"/>
      <c r="GF77" s="152"/>
      <c r="GG77" s="152"/>
      <c r="GH77" s="152"/>
      <c r="GI77" s="152"/>
      <c r="GJ77" s="152"/>
      <c r="GK77" s="152"/>
      <c r="GL77" s="152"/>
      <c r="GM77" s="152"/>
      <c r="GN77" s="152"/>
      <c r="GO77" s="152"/>
      <c r="GP77" s="152"/>
      <c r="GQ77" s="152"/>
      <c r="GR77" s="152"/>
      <c r="GS77" s="152"/>
      <c r="GT77" s="152"/>
      <c r="GU77" s="152"/>
      <c r="GV77" s="152"/>
      <c r="GW77" s="152"/>
      <c r="GX77" s="152"/>
      <c r="GY77" s="152"/>
      <c r="GZ77" s="152"/>
      <c r="HA77" s="152"/>
      <c r="HB77" s="152"/>
      <c r="HC77" s="152"/>
      <c r="HD77" s="152"/>
      <c r="HE77" s="152"/>
      <c r="HF77" s="152"/>
      <c r="HG77" s="152"/>
      <c r="HH77" s="152"/>
      <c r="HI77" s="152"/>
      <c r="HJ77" s="152"/>
      <c r="HK77" s="152"/>
      <c r="HL77" s="152"/>
      <c r="HM77" s="152"/>
      <c r="HN77" s="152"/>
      <c r="HO77" s="152"/>
      <c r="HP77" s="152"/>
      <c r="HQ77" s="152"/>
      <c r="HR77" s="152"/>
      <c r="HS77" s="152"/>
      <c r="HT77" s="152"/>
      <c r="HU77" s="152"/>
      <c r="HV77" s="152"/>
    </row>
    <row r="78" spans="1:230" s="287" customFormat="1" ht="45" x14ac:dyDescent="0.25">
      <c r="A78" s="290" t="s">
        <v>549</v>
      </c>
      <c r="B78" s="291" t="s">
        <v>454</v>
      </c>
      <c r="C78" s="281" t="s">
        <v>455</v>
      </c>
      <c r="D78" s="282" t="s">
        <v>37</v>
      </c>
      <c r="E78" s="283">
        <v>155.04</v>
      </c>
      <c r="F78" s="292">
        <v>1</v>
      </c>
      <c r="G78" s="296">
        <v>155.04</v>
      </c>
      <c r="H78" s="285">
        <v>169.63</v>
      </c>
      <c r="I78" s="295">
        <v>1.04236</v>
      </c>
      <c r="J78" s="288">
        <v>27413.48</v>
      </c>
      <c r="K78" s="296">
        <v>9.1199999999999992</v>
      </c>
      <c r="L78" s="286">
        <v>250010.94</v>
      </c>
      <c r="M78" s="307">
        <v>250010.94</v>
      </c>
      <c r="T78" s="152"/>
      <c r="U78" s="152"/>
      <c r="V78" s="152"/>
      <c r="W78" s="152"/>
      <c r="X78" s="152"/>
      <c r="Y78" s="152"/>
      <c r="Z78" s="152"/>
      <c r="AA78" s="152"/>
      <c r="AB78" s="152"/>
      <c r="AC78" s="152"/>
      <c r="AD78" s="152"/>
      <c r="AE78" s="152"/>
      <c r="AF78" s="152"/>
      <c r="AG78" s="152"/>
      <c r="AH78" s="152"/>
      <c r="AI78" s="152"/>
      <c r="AJ78" s="152"/>
      <c r="AK78" s="152"/>
      <c r="AL78" s="152"/>
      <c r="AM78" s="152"/>
      <c r="AN78" s="152"/>
      <c r="AO78" s="152"/>
      <c r="AP78" s="152"/>
      <c r="AQ78" s="152"/>
      <c r="AR78" s="152"/>
      <c r="AS78" s="152"/>
      <c r="AT78" s="152"/>
      <c r="AU78" s="152"/>
      <c r="AV78" s="152"/>
      <c r="AW78" s="152"/>
      <c r="AX78" s="152"/>
      <c r="AY78" s="152"/>
      <c r="AZ78" s="152"/>
      <c r="BA78" s="152"/>
      <c r="BB78" s="152"/>
      <c r="BC78" s="152"/>
      <c r="BD78" s="152"/>
      <c r="BE78" s="152"/>
      <c r="BF78" s="152"/>
      <c r="BG78" s="152"/>
      <c r="BH78" s="152"/>
      <c r="BI78" s="152"/>
      <c r="BJ78" s="152"/>
      <c r="BK78" s="152"/>
      <c r="BL78" s="152"/>
      <c r="BM78" s="152"/>
      <c r="BN78" s="152"/>
      <c r="BO78" s="152"/>
      <c r="BP78" s="152"/>
      <c r="BQ78" s="152"/>
      <c r="BR78" s="152"/>
      <c r="BS78" s="152"/>
      <c r="BT78" s="152"/>
      <c r="BU78" s="152"/>
      <c r="BV78" s="152"/>
      <c r="BW78" s="152"/>
      <c r="BX78" s="152"/>
      <c r="BY78" s="152"/>
      <c r="BZ78" s="152"/>
      <c r="CA78" s="152"/>
      <c r="CB78" s="152"/>
      <c r="CC78" s="152"/>
      <c r="CD78" s="152"/>
      <c r="CE78" s="152"/>
      <c r="CF78" s="152"/>
      <c r="CG78" s="152"/>
      <c r="CH78" s="152"/>
      <c r="CI78" s="152"/>
      <c r="CJ78" s="152"/>
      <c r="CK78" s="152"/>
      <c r="CL78" s="152"/>
      <c r="CM78" s="152"/>
      <c r="CN78" s="152"/>
      <c r="CO78" s="152"/>
      <c r="CP78" s="152"/>
      <c r="CQ78" s="152"/>
      <c r="CR78" s="152"/>
      <c r="CS78" s="152"/>
      <c r="CT78" s="152"/>
      <c r="CU78" s="152"/>
      <c r="CV78" s="152"/>
      <c r="CW78" s="152"/>
      <c r="CX78" s="152"/>
      <c r="CY78" s="152"/>
      <c r="CZ78" s="152"/>
      <c r="DA78" s="152"/>
      <c r="DB78" s="152"/>
      <c r="DC78" s="152"/>
      <c r="DD78" s="152"/>
      <c r="DE78" s="152"/>
      <c r="DF78" s="152"/>
      <c r="DG78" s="152"/>
      <c r="DH78" s="152"/>
      <c r="DI78" s="152"/>
      <c r="DJ78" s="152"/>
      <c r="DK78" s="152"/>
      <c r="DL78" s="152"/>
      <c r="DM78" s="152"/>
      <c r="DN78" s="152"/>
      <c r="DO78" s="152"/>
      <c r="DP78" s="152"/>
      <c r="DQ78" s="152"/>
      <c r="DR78" s="152"/>
      <c r="DS78" s="152"/>
      <c r="DT78" s="152"/>
      <c r="DU78" s="152"/>
      <c r="DV78" s="152"/>
      <c r="DW78" s="152"/>
      <c r="DX78" s="152"/>
      <c r="DY78" s="152"/>
      <c r="DZ78" s="152"/>
      <c r="EA78" s="152"/>
      <c r="EB78" s="152"/>
      <c r="EC78" s="152"/>
      <c r="ED78" s="152"/>
      <c r="EE78" s="152"/>
      <c r="EF78" s="152"/>
      <c r="EG78" s="152"/>
      <c r="EH78" s="152"/>
      <c r="EI78" s="152"/>
      <c r="EJ78" s="152"/>
      <c r="EK78" s="152"/>
      <c r="EL78" s="152"/>
      <c r="EM78" s="152"/>
      <c r="EN78" s="152"/>
      <c r="EO78" s="152"/>
      <c r="EP78" s="152"/>
      <c r="EQ78" s="152"/>
      <c r="ER78" s="152"/>
      <c r="ES78" s="152"/>
      <c r="ET78" s="152"/>
      <c r="EU78" s="189"/>
      <c r="EV78" s="190"/>
      <c r="EW78" s="190" t="s">
        <v>455</v>
      </c>
      <c r="EX78" s="190" t="s">
        <v>285</v>
      </c>
      <c r="EY78" s="190" t="s">
        <v>285</v>
      </c>
      <c r="EZ78" s="152"/>
      <c r="FA78" s="152"/>
      <c r="FB78" s="152"/>
      <c r="FC78" s="152"/>
      <c r="FD78" s="152"/>
      <c r="FE78" s="190"/>
      <c r="FF78" s="152"/>
      <c r="FG78" s="190"/>
      <c r="FH78" s="152"/>
      <c r="FI78" s="152"/>
      <c r="FJ78" s="152"/>
      <c r="FK78" s="152"/>
      <c r="FL78" s="152"/>
      <c r="FM78" s="152"/>
      <c r="FN78" s="152"/>
      <c r="FO78" s="152"/>
      <c r="FP78" s="152"/>
      <c r="FQ78" s="152"/>
      <c r="FR78" s="152"/>
      <c r="FS78" s="152"/>
      <c r="FT78" s="152"/>
      <c r="FU78" s="152"/>
      <c r="FV78" s="152"/>
      <c r="FW78" s="152"/>
      <c r="FX78" s="152"/>
      <c r="FY78" s="152"/>
      <c r="FZ78" s="152"/>
      <c r="GA78" s="152"/>
      <c r="GB78" s="152"/>
      <c r="GC78" s="152"/>
      <c r="GD78" s="152"/>
      <c r="GE78" s="152"/>
      <c r="GF78" s="152"/>
      <c r="GG78" s="152"/>
      <c r="GH78" s="152"/>
      <c r="GI78" s="152"/>
      <c r="GJ78" s="152"/>
      <c r="GK78" s="152"/>
      <c r="GL78" s="152"/>
      <c r="GM78" s="152"/>
      <c r="GN78" s="152"/>
      <c r="GO78" s="152"/>
      <c r="GP78" s="152"/>
      <c r="GQ78" s="152"/>
      <c r="GR78" s="152"/>
      <c r="GS78" s="152"/>
      <c r="GT78" s="152"/>
      <c r="GU78" s="152"/>
      <c r="GV78" s="152"/>
      <c r="GW78" s="152"/>
      <c r="GX78" s="152"/>
      <c r="GY78" s="152"/>
      <c r="GZ78" s="152"/>
      <c r="HA78" s="152"/>
      <c r="HB78" s="152"/>
      <c r="HC78" s="152"/>
      <c r="HD78" s="152"/>
      <c r="HE78" s="152"/>
      <c r="HF78" s="152"/>
      <c r="HG78" s="152"/>
      <c r="HH78" s="152"/>
      <c r="HI78" s="152"/>
      <c r="HJ78" s="152"/>
      <c r="HK78" s="152"/>
      <c r="HL78" s="152"/>
      <c r="HM78" s="152"/>
      <c r="HN78" s="152"/>
      <c r="HO78" s="152"/>
      <c r="HP78" s="152"/>
      <c r="HQ78" s="152"/>
      <c r="HR78" s="152"/>
      <c r="HS78" s="152"/>
      <c r="HT78" s="152"/>
      <c r="HU78" s="152"/>
      <c r="HV78" s="152"/>
    </row>
    <row r="79" spans="1:230" s="287" customFormat="1" ht="34.5" customHeight="1" x14ac:dyDescent="0.25">
      <c r="A79" s="290" t="s">
        <v>550</v>
      </c>
      <c r="B79" s="291" t="s">
        <v>450</v>
      </c>
      <c r="C79" s="281" t="s">
        <v>451</v>
      </c>
      <c r="D79" s="282" t="s">
        <v>388</v>
      </c>
      <c r="E79" s="283">
        <v>3.24</v>
      </c>
      <c r="F79" s="292">
        <v>1</v>
      </c>
      <c r="G79" s="296">
        <v>3.24</v>
      </c>
      <c r="H79" s="284"/>
      <c r="I79" s="283"/>
      <c r="J79" s="284"/>
      <c r="K79" s="283"/>
      <c r="L79" s="294"/>
      <c r="M79" s="307">
        <v>332376.2</v>
      </c>
      <c r="T79" s="152"/>
      <c r="U79" s="152"/>
      <c r="V79" s="152"/>
      <c r="W79" s="152"/>
      <c r="X79" s="152"/>
      <c r="Y79" s="152"/>
      <c r="Z79" s="152"/>
      <c r="AA79" s="152"/>
      <c r="AB79" s="152"/>
      <c r="AC79" s="152"/>
      <c r="AD79" s="152"/>
      <c r="AE79" s="152"/>
      <c r="AF79" s="152"/>
      <c r="AG79" s="152"/>
      <c r="AH79" s="152"/>
      <c r="AI79" s="152"/>
      <c r="AJ79" s="152"/>
      <c r="AK79" s="152"/>
      <c r="AL79" s="152"/>
      <c r="AM79" s="152"/>
      <c r="AN79" s="152"/>
      <c r="AO79" s="152"/>
      <c r="AP79" s="152"/>
      <c r="AQ79" s="152"/>
      <c r="AR79" s="152"/>
      <c r="AS79" s="152"/>
      <c r="AT79" s="152"/>
      <c r="AU79" s="152"/>
      <c r="AV79" s="152"/>
      <c r="AW79" s="152"/>
      <c r="AX79" s="152"/>
      <c r="AY79" s="152"/>
      <c r="AZ79" s="152"/>
      <c r="BA79" s="152"/>
      <c r="BB79" s="152"/>
      <c r="BC79" s="152"/>
      <c r="BD79" s="152"/>
      <c r="BE79" s="152"/>
      <c r="BF79" s="152"/>
      <c r="BG79" s="152"/>
      <c r="BH79" s="152"/>
      <c r="BI79" s="152"/>
      <c r="BJ79" s="152"/>
      <c r="BK79" s="152"/>
      <c r="BL79" s="152"/>
      <c r="BM79" s="152"/>
      <c r="BN79" s="152"/>
      <c r="BO79" s="152"/>
      <c r="BP79" s="152"/>
      <c r="BQ79" s="152"/>
      <c r="BR79" s="152"/>
      <c r="BS79" s="152"/>
      <c r="BT79" s="152"/>
      <c r="BU79" s="152"/>
      <c r="BV79" s="152"/>
      <c r="BW79" s="152"/>
      <c r="BX79" s="152"/>
      <c r="BY79" s="152"/>
      <c r="BZ79" s="152"/>
      <c r="CA79" s="152"/>
      <c r="CB79" s="152"/>
      <c r="CC79" s="152"/>
      <c r="CD79" s="152"/>
      <c r="CE79" s="152"/>
      <c r="CF79" s="152"/>
      <c r="CG79" s="152"/>
      <c r="CH79" s="152"/>
      <c r="CI79" s="152"/>
      <c r="CJ79" s="152"/>
      <c r="CK79" s="152"/>
      <c r="CL79" s="152"/>
      <c r="CM79" s="152"/>
      <c r="CN79" s="152"/>
      <c r="CO79" s="152"/>
      <c r="CP79" s="152"/>
      <c r="CQ79" s="152"/>
      <c r="CR79" s="152"/>
      <c r="CS79" s="152"/>
      <c r="CT79" s="152"/>
      <c r="CU79" s="152"/>
      <c r="CV79" s="152"/>
      <c r="CW79" s="152"/>
      <c r="CX79" s="152"/>
      <c r="CY79" s="152"/>
      <c r="CZ79" s="152"/>
      <c r="DA79" s="152"/>
      <c r="DB79" s="152"/>
      <c r="DC79" s="152"/>
      <c r="DD79" s="152"/>
      <c r="DE79" s="152"/>
      <c r="DF79" s="152"/>
      <c r="DG79" s="152"/>
      <c r="DH79" s="152"/>
      <c r="DI79" s="152"/>
      <c r="DJ79" s="152"/>
      <c r="DK79" s="152"/>
      <c r="DL79" s="152"/>
      <c r="DM79" s="152"/>
      <c r="DN79" s="152"/>
      <c r="DO79" s="152"/>
      <c r="DP79" s="152"/>
      <c r="DQ79" s="152"/>
      <c r="DR79" s="152"/>
      <c r="DS79" s="152"/>
      <c r="DT79" s="152"/>
      <c r="DU79" s="152"/>
      <c r="DV79" s="152"/>
      <c r="DW79" s="152"/>
      <c r="DX79" s="152"/>
      <c r="DY79" s="152"/>
      <c r="DZ79" s="152"/>
      <c r="EA79" s="152"/>
      <c r="EB79" s="152"/>
      <c r="EC79" s="152"/>
      <c r="ED79" s="152"/>
      <c r="EE79" s="152"/>
      <c r="EF79" s="152"/>
      <c r="EG79" s="152"/>
      <c r="EH79" s="152"/>
      <c r="EI79" s="152"/>
      <c r="EJ79" s="152"/>
      <c r="EK79" s="152"/>
      <c r="EL79" s="152"/>
      <c r="EM79" s="152"/>
      <c r="EN79" s="152"/>
      <c r="EO79" s="152"/>
      <c r="EP79" s="152"/>
      <c r="EQ79" s="152"/>
      <c r="ER79" s="152"/>
      <c r="ES79" s="152"/>
      <c r="ET79" s="152"/>
      <c r="EU79" s="189"/>
      <c r="EV79" s="190"/>
      <c r="EW79" s="190" t="s">
        <v>451</v>
      </c>
      <c r="EX79" s="190" t="s">
        <v>285</v>
      </c>
      <c r="EY79" s="190" t="s">
        <v>285</v>
      </c>
      <c r="EZ79" s="152"/>
      <c r="FA79" s="152"/>
      <c r="FB79" s="152"/>
      <c r="FC79" s="152"/>
      <c r="FD79" s="152"/>
      <c r="FE79" s="190"/>
      <c r="FF79" s="152"/>
      <c r="FG79" s="190"/>
      <c r="FH79" s="152"/>
      <c r="FI79" s="152"/>
      <c r="FJ79" s="152"/>
      <c r="FK79" s="152"/>
      <c r="FL79" s="152"/>
      <c r="FM79" s="152"/>
      <c r="FN79" s="152"/>
      <c r="FO79" s="152"/>
      <c r="FP79" s="152"/>
      <c r="FQ79" s="152"/>
      <c r="FR79" s="152"/>
      <c r="FS79" s="152"/>
      <c r="FT79" s="152"/>
      <c r="FU79" s="152"/>
      <c r="FV79" s="152"/>
      <c r="FW79" s="152"/>
      <c r="FX79" s="152"/>
      <c r="FY79" s="152"/>
      <c r="FZ79" s="152"/>
      <c r="GA79" s="152"/>
      <c r="GB79" s="152"/>
      <c r="GC79" s="152"/>
      <c r="GD79" s="152"/>
      <c r="GE79" s="152"/>
      <c r="GF79" s="152"/>
      <c r="GG79" s="152"/>
      <c r="GH79" s="152"/>
      <c r="GI79" s="152"/>
      <c r="GJ79" s="152"/>
      <c r="GK79" s="152"/>
      <c r="GL79" s="152"/>
      <c r="GM79" s="152"/>
      <c r="GN79" s="152"/>
      <c r="GO79" s="152"/>
      <c r="GP79" s="152"/>
      <c r="GQ79" s="152"/>
      <c r="GR79" s="152"/>
      <c r="GS79" s="152"/>
      <c r="GT79" s="152"/>
      <c r="GU79" s="152"/>
      <c r="GV79" s="152"/>
      <c r="GW79" s="152"/>
      <c r="GX79" s="152"/>
      <c r="GY79" s="152"/>
      <c r="GZ79" s="152"/>
      <c r="HA79" s="152"/>
      <c r="HB79" s="152"/>
      <c r="HC79" s="152"/>
      <c r="HD79" s="152"/>
      <c r="HE79" s="152"/>
      <c r="HF79" s="152"/>
      <c r="HG79" s="152"/>
      <c r="HH79" s="152"/>
      <c r="HI79" s="152"/>
      <c r="HJ79" s="152"/>
      <c r="HK79" s="152"/>
      <c r="HL79" s="152"/>
      <c r="HM79" s="152"/>
      <c r="HN79" s="152"/>
      <c r="HO79" s="152"/>
      <c r="HP79" s="152"/>
      <c r="HQ79" s="152"/>
      <c r="HR79" s="152"/>
      <c r="HS79" s="152"/>
      <c r="HT79" s="152"/>
      <c r="HU79" s="152"/>
      <c r="HV79" s="152"/>
    </row>
    <row r="80" spans="1:230" s="287" customFormat="1" ht="45" x14ac:dyDescent="0.25">
      <c r="A80" s="290" t="s">
        <v>552</v>
      </c>
      <c r="B80" s="291" t="s">
        <v>454</v>
      </c>
      <c r="C80" s="281" t="s">
        <v>455</v>
      </c>
      <c r="D80" s="282" t="s">
        <v>37</v>
      </c>
      <c r="E80" s="283">
        <v>330.48</v>
      </c>
      <c r="F80" s="292">
        <v>1</v>
      </c>
      <c r="G80" s="296">
        <v>330.48</v>
      </c>
      <c r="H80" s="285">
        <v>169.63</v>
      </c>
      <c r="I80" s="295">
        <v>1.04236</v>
      </c>
      <c r="J80" s="288">
        <v>58434</v>
      </c>
      <c r="K80" s="296">
        <v>9.1199999999999992</v>
      </c>
      <c r="L80" s="286">
        <v>532918.07999999996</v>
      </c>
      <c r="M80" s="307">
        <v>532918.07999999996</v>
      </c>
      <c r="T80" s="152"/>
      <c r="U80" s="152"/>
      <c r="V80" s="152"/>
      <c r="W80" s="152"/>
      <c r="X80" s="152"/>
      <c r="Y80" s="152"/>
      <c r="Z80" s="152"/>
      <c r="AA80" s="152"/>
      <c r="AB80" s="152"/>
      <c r="AC80" s="152"/>
      <c r="AD80" s="152"/>
      <c r="AE80" s="152"/>
      <c r="AF80" s="152"/>
      <c r="AG80" s="152"/>
      <c r="AH80" s="152"/>
      <c r="AI80" s="152"/>
      <c r="AJ80" s="152"/>
      <c r="AK80" s="152"/>
      <c r="AL80" s="152"/>
      <c r="AM80" s="152"/>
      <c r="AN80" s="152"/>
      <c r="AO80" s="152"/>
      <c r="AP80" s="152"/>
      <c r="AQ80" s="152"/>
      <c r="AR80" s="152"/>
      <c r="AS80" s="152"/>
      <c r="AT80" s="152"/>
      <c r="AU80" s="152"/>
      <c r="AV80" s="152"/>
      <c r="AW80" s="152"/>
      <c r="AX80" s="152"/>
      <c r="AY80" s="152"/>
      <c r="AZ80" s="152"/>
      <c r="BA80" s="152"/>
      <c r="BB80" s="152"/>
      <c r="BC80" s="152"/>
      <c r="BD80" s="152"/>
      <c r="BE80" s="152"/>
      <c r="BF80" s="152"/>
      <c r="BG80" s="152"/>
      <c r="BH80" s="152"/>
      <c r="BI80" s="152"/>
      <c r="BJ80" s="152"/>
      <c r="BK80" s="152"/>
      <c r="BL80" s="152"/>
      <c r="BM80" s="152"/>
      <c r="BN80" s="152"/>
      <c r="BO80" s="152"/>
      <c r="BP80" s="152"/>
      <c r="BQ80" s="152"/>
      <c r="BR80" s="152"/>
      <c r="BS80" s="152"/>
      <c r="BT80" s="152"/>
      <c r="BU80" s="152"/>
      <c r="BV80" s="152"/>
      <c r="BW80" s="152"/>
      <c r="BX80" s="152"/>
      <c r="BY80" s="152"/>
      <c r="BZ80" s="152"/>
      <c r="CA80" s="152"/>
      <c r="CB80" s="152"/>
      <c r="CC80" s="152"/>
      <c r="CD80" s="152"/>
      <c r="CE80" s="152"/>
      <c r="CF80" s="152"/>
      <c r="CG80" s="152"/>
      <c r="CH80" s="152"/>
      <c r="CI80" s="152"/>
      <c r="CJ80" s="152"/>
      <c r="CK80" s="152"/>
      <c r="CL80" s="152"/>
      <c r="CM80" s="152"/>
      <c r="CN80" s="152"/>
      <c r="CO80" s="152"/>
      <c r="CP80" s="152"/>
      <c r="CQ80" s="152"/>
      <c r="CR80" s="152"/>
      <c r="CS80" s="152"/>
      <c r="CT80" s="152"/>
      <c r="CU80" s="152"/>
      <c r="CV80" s="152"/>
      <c r="CW80" s="152"/>
      <c r="CX80" s="152"/>
      <c r="CY80" s="152"/>
      <c r="CZ80" s="152"/>
      <c r="DA80" s="152"/>
      <c r="DB80" s="152"/>
      <c r="DC80" s="152"/>
      <c r="DD80" s="152"/>
      <c r="DE80" s="152"/>
      <c r="DF80" s="152"/>
      <c r="DG80" s="152"/>
      <c r="DH80" s="152"/>
      <c r="DI80" s="152"/>
      <c r="DJ80" s="152"/>
      <c r="DK80" s="152"/>
      <c r="DL80" s="152"/>
      <c r="DM80" s="152"/>
      <c r="DN80" s="152"/>
      <c r="DO80" s="152"/>
      <c r="DP80" s="152"/>
      <c r="DQ80" s="152"/>
      <c r="DR80" s="152"/>
      <c r="DS80" s="152"/>
      <c r="DT80" s="152"/>
      <c r="DU80" s="152"/>
      <c r="DV80" s="152"/>
      <c r="DW80" s="152"/>
      <c r="DX80" s="152"/>
      <c r="DY80" s="152"/>
      <c r="DZ80" s="152"/>
      <c r="EA80" s="152"/>
      <c r="EB80" s="152"/>
      <c r="EC80" s="152"/>
      <c r="ED80" s="152"/>
      <c r="EE80" s="152"/>
      <c r="EF80" s="152"/>
      <c r="EG80" s="152"/>
      <c r="EH80" s="152"/>
      <c r="EI80" s="152"/>
      <c r="EJ80" s="152"/>
      <c r="EK80" s="152"/>
      <c r="EL80" s="152"/>
      <c r="EM80" s="152"/>
      <c r="EN80" s="152"/>
      <c r="EO80" s="152"/>
      <c r="EP80" s="152"/>
      <c r="EQ80" s="152"/>
      <c r="ER80" s="152"/>
      <c r="ES80" s="152"/>
      <c r="ET80" s="152"/>
      <c r="EU80" s="189"/>
      <c r="EV80" s="190"/>
      <c r="EW80" s="190" t="s">
        <v>455</v>
      </c>
      <c r="EX80" s="190" t="s">
        <v>285</v>
      </c>
      <c r="EY80" s="190" t="s">
        <v>285</v>
      </c>
      <c r="EZ80" s="152"/>
      <c r="FA80" s="152"/>
      <c r="FB80" s="152"/>
      <c r="FC80" s="152"/>
      <c r="FD80" s="152"/>
      <c r="FE80" s="190"/>
      <c r="FF80" s="152"/>
      <c r="FG80" s="190"/>
      <c r="FH80" s="152"/>
      <c r="FI80" s="152"/>
      <c r="FJ80" s="152"/>
      <c r="FK80" s="152"/>
      <c r="FL80" s="152"/>
      <c r="FM80" s="152"/>
      <c r="FN80" s="152"/>
      <c r="FO80" s="152"/>
      <c r="FP80" s="152"/>
      <c r="FQ80" s="152"/>
      <c r="FR80" s="152"/>
      <c r="FS80" s="152"/>
      <c r="FT80" s="152"/>
      <c r="FU80" s="152"/>
      <c r="FV80" s="152"/>
      <c r="FW80" s="152"/>
      <c r="FX80" s="152"/>
      <c r="FY80" s="152"/>
      <c r="FZ80" s="152"/>
      <c r="GA80" s="152"/>
      <c r="GB80" s="152"/>
      <c r="GC80" s="152"/>
      <c r="GD80" s="152"/>
      <c r="GE80" s="152"/>
      <c r="GF80" s="152"/>
      <c r="GG80" s="152"/>
      <c r="GH80" s="152"/>
      <c r="GI80" s="152"/>
      <c r="GJ80" s="152"/>
      <c r="GK80" s="152"/>
      <c r="GL80" s="152"/>
      <c r="GM80" s="152"/>
      <c r="GN80" s="152"/>
      <c r="GO80" s="152"/>
      <c r="GP80" s="152"/>
      <c r="GQ80" s="152"/>
      <c r="GR80" s="152"/>
      <c r="GS80" s="152"/>
      <c r="GT80" s="152"/>
      <c r="GU80" s="152"/>
      <c r="GV80" s="152"/>
      <c r="GW80" s="152"/>
      <c r="GX80" s="152"/>
      <c r="GY80" s="152"/>
      <c r="GZ80" s="152"/>
      <c r="HA80" s="152"/>
      <c r="HB80" s="152"/>
      <c r="HC80" s="152"/>
      <c r="HD80" s="152"/>
      <c r="HE80" s="152"/>
      <c r="HF80" s="152"/>
      <c r="HG80" s="152"/>
      <c r="HH80" s="152"/>
      <c r="HI80" s="152"/>
      <c r="HJ80" s="152"/>
      <c r="HK80" s="152"/>
      <c r="HL80" s="152"/>
      <c r="HM80" s="152"/>
      <c r="HN80" s="152"/>
      <c r="HO80" s="152"/>
      <c r="HP80" s="152"/>
      <c r="HQ80" s="152"/>
      <c r="HR80" s="152"/>
      <c r="HS80" s="152"/>
      <c r="HT80" s="152"/>
      <c r="HU80" s="152"/>
      <c r="HV80" s="152"/>
    </row>
    <row r="81" spans="1:230" s="287" customFormat="1" ht="34.5" customHeight="1" x14ac:dyDescent="0.25">
      <c r="A81" s="290" t="s">
        <v>554</v>
      </c>
      <c r="B81" s="291" t="s">
        <v>450</v>
      </c>
      <c r="C81" s="281" t="s">
        <v>451</v>
      </c>
      <c r="D81" s="282" t="s">
        <v>388</v>
      </c>
      <c r="E81" s="283">
        <v>0.2</v>
      </c>
      <c r="F81" s="292">
        <v>1</v>
      </c>
      <c r="G81" s="298">
        <v>0.2</v>
      </c>
      <c r="H81" s="284"/>
      <c r="I81" s="283"/>
      <c r="J81" s="284"/>
      <c r="K81" s="283"/>
      <c r="L81" s="294"/>
      <c r="M81" s="307">
        <v>20516.5</v>
      </c>
      <c r="T81" s="152"/>
      <c r="U81" s="152"/>
      <c r="V81" s="152"/>
      <c r="W81" s="152"/>
      <c r="X81" s="152"/>
      <c r="Y81" s="152"/>
      <c r="Z81" s="152"/>
      <c r="AA81" s="152"/>
      <c r="AB81" s="152"/>
      <c r="AC81" s="152"/>
      <c r="AD81" s="152"/>
      <c r="AE81" s="152"/>
      <c r="AF81" s="152"/>
      <c r="AG81" s="152"/>
      <c r="AH81" s="152"/>
      <c r="AI81" s="152"/>
      <c r="AJ81" s="152"/>
      <c r="AK81" s="152"/>
      <c r="AL81" s="152"/>
      <c r="AM81" s="152"/>
      <c r="AN81" s="152"/>
      <c r="AO81" s="152"/>
      <c r="AP81" s="152"/>
      <c r="AQ81" s="152"/>
      <c r="AR81" s="152"/>
      <c r="AS81" s="152"/>
      <c r="AT81" s="152"/>
      <c r="AU81" s="152"/>
      <c r="AV81" s="152"/>
      <c r="AW81" s="152"/>
      <c r="AX81" s="152"/>
      <c r="AY81" s="152"/>
      <c r="AZ81" s="152"/>
      <c r="BA81" s="152"/>
      <c r="BB81" s="152"/>
      <c r="BC81" s="152"/>
      <c r="BD81" s="152"/>
      <c r="BE81" s="152"/>
      <c r="BF81" s="152"/>
      <c r="BG81" s="152"/>
      <c r="BH81" s="152"/>
      <c r="BI81" s="152"/>
      <c r="BJ81" s="152"/>
      <c r="BK81" s="152"/>
      <c r="BL81" s="152"/>
      <c r="BM81" s="152"/>
      <c r="BN81" s="152"/>
      <c r="BO81" s="152"/>
      <c r="BP81" s="152"/>
      <c r="BQ81" s="152"/>
      <c r="BR81" s="152"/>
      <c r="BS81" s="152"/>
      <c r="BT81" s="152"/>
      <c r="BU81" s="152"/>
      <c r="BV81" s="152"/>
      <c r="BW81" s="152"/>
      <c r="BX81" s="152"/>
      <c r="BY81" s="152"/>
      <c r="BZ81" s="152"/>
      <c r="CA81" s="152"/>
      <c r="CB81" s="152"/>
      <c r="CC81" s="152"/>
      <c r="CD81" s="152"/>
      <c r="CE81" s="152"/>
      <c r="CF81" s="152"/>
      <c r="CG81" s="152"/>
      <c r="CH81" s="152"/>
      <c r="CI81" s="152"/>
      <c r="CJ81" s="152"/>
      <c r="CK81" s="152"/>
      <c r="CL81" s="152"/>
      <c r="CM81" s="152"/>
      <c r="CN81" s="152"/>
      <c r="CO81" s="152"/>
      <c r="CP81" s="152"/>
      <c r="CQ81" s="152"/>
      <c r="CR81" s="152"/>
      <c r="CS81" s="152"/>
      <c r="CT81" s="152"/>
      <c r="CU81" s="152"/>
      <c r="CV81" s="152"/>
      <c r="CW81" s="152"/>
      <c r="CX81" s="152"/>
      <c r="CY81" s="152"/>
      <c r="CZ81" s="152"/>
      <c r="DA81" s="152"/>
      <c r="DB81" s="152"/>
      <c r="DC81" s="152"/>
      <c r="DD81" s="152"/>
      <c r="DE81" s="152"/>
      <c r="DF81" s="152"/>
      <c r="DG81" s="152"/>
      <c r="DH81" s="152"/>
      <c r="DI81" s="152"/>
      <c r="DJ81" s="152"/>
      <c r="DK81" s="152"/>
      <c r="DL81" s="152"/>
      <c r="DM81" s="152"/>
      <c r="DN81" s="152"/>
      <c r="DO81" s="152"/>
      <c r="DP81" s="152"/>
      <c r="DQ81" s="152"/>
      <c r="DR81" s="152"/>
      <c r="DS81" s="152"/>
      <c r="DT81" s="152"/>
      <c r="DU81" s="152"/>
      <c r="DV81" s="152"/>
      <c r="DW81" s="152"/>
      <c r="DX81" s="152"/>
      <c r="DY81" s="152"/>
      <c r="DZ81" s="152"/>
      <c r="EA81" s="152"/>
      <c r="EB81" s="152"/>
      <c r="EC81" s="152"/>
      <c r="ED81" s="152"/>
      <c r="EE81" s="152"/>
      <c r="EF81" s="152"/>
      <c r="EG81" s="152"/>
      <c r="EH81" s="152"/>
      <c r="EI81" s="152"/>
      <c r="EJ81" s="152"/>
      <c r="EK81" s="152"/>
      <c r="EL81" s="152"/>
      <c r="EM81" s="152"/>
      <c r="EN81" s="152"/>
      <c r="EO81" s="152"/>
      <c r="EP81" s="152"/>
      <c r="EQ81" s="152"/>
      <c r="ER81" s="152"/>
      <c r="ES81" s="152"/>
      <c r="ET81" s="152"/>
      <c r="EU81" s="189"/>
      <c r="EV81" s="190"/>
      <c r="EW81" s="190" t="s">
        <v>451</v>
      </c>
      <c r="EX81" s="190" t="s">
        <v>285</v>
      </c>
      <c r="EY81" s="190" t="s">
        <v>285</v>
      </c>
      <c r="EZ81" s="152"/>
      <c r="FA81" s="152"/>
      <c r="FB81" s="152"/>
      <c r="FC81" s="152"/>
      <c r="FD81" s="152"/>
      <c r="FE81" s="190"/>
      <c r="FF81" s="152"/>
      <c r="FG81" s="190"/>
      <c r="FH81" s="152"/>
      <c r="FI81" s="152"/>
      <c r="FJ81" s="152"/>
      <c r="FK81" s="152"/>
      <c r="FL81" s="152"/>
      <c r="FM81" s="152"/>
      <c r="FN81" s="152"/>
      <c r="FO81" s="152"/>
      <c r="FP81" s="152"/>
      <c r="FQ81" s="152"/>
      <c r="FR81" s="152"/>
      <c r="FS81" s="152"/>
      <c r="FT81" s="152"/>
      <c r="FU81" s="152"/>
      <c r="FV81" s="152"/>
      <c r="FW81" s="152"/>
      <c r="FX81" s="152"/>
      <c r="FY81" s="152"/>
      <c r="FZ81" s="152"/>
      <c r="GA81" s="152"/>
      <c r="GB81" s="152"/>
      <c r="GC81" s="152"/>
      <c r="GD81" s="152"/>
      <c r="GE81" s="152"/>
      <c r="GF81" s="152"/>
      <c r="GG81" s="152"/>
      <c r="GH81" s="152"/>
      <c r="GI81" s="152"/>
      <c r="GJ81" s="152"/>
      <c r="GK81" s="152"/>
      <c r="GL81" s="152"/>
      <c r="GM81" s="152"/>
      <c r="GN81" s="152"/>
      <c r="GO81" s="152"/>
      <c r="GP81" s="152"/>
      <c r="GQ81" s="152"/>
      <c r="GR81" s="152"/>
      <c r="GS81" s="152"/>
      <c r="GT81" s="152"/>
      <c r="GU81" s="152"/>
      <c r="GV81" s="152"/>
      <c r="GW81" s="152"/>
      <c r="GX81" s="152"/>
      <c r="GY81" s="152"/>
      <c r="GZ81" s="152"/>
      <c r="HA81" s="152"/>
      <c r="HB81" s="152"/>
      <c r="HC81" s="152"/>
      <c r="HD81" s="152"/>
      <c r="HE81" s="152"/>
      <c r="HF81" s="152"/>
      <c r="HG81" s="152"/>
      <c r="HH81" s="152"/>
      <c r="HI81" s="152"/>
      <c r="HJ81" s="152"/>
      <c r="HK81" s="152"/>
      <c r="HL81" s="152"/>
      <c r="HM81" s="152"/>
      <c r="HN81" s="152"/>
      <c r="HO81" s="152"/>
      <c r="HP81" s="152"/>
      <c r="HQ81" s="152"/>
      <c r="HR81" s="152"/>
      <c r="HS81" s="152"/>
      <c r="HT81" s="152"/>
      <c r="HU81" s="152"/>
      <c r="HV81" s="152"/>
    </row>
    <row r="82" spans="1:230" s="287" customFormat="1" ht="45" x14ac:dyDescent="0.25">
      <c r="A82" s="290" t="s">
        <v>555</v>
      </c>
      <c r="B82" s="291" t="s">
        <v>454</v>
      </c>
      <c r="C82" s="281" t="s">
        <v>455</v>
      </c>
      <c r="D82" s="282" t="s">
        <v>37</v>
      </c>
      <c r="E82" s="283">
        <v>20.399999999999999</v>
      </c>
      <c r="F82" s="292">
        <v>1</v>
      </c>
      <c r="G82" s="298">
        <v>20.399999999999999</v>
      </c>
      <c r="H82" s="285">
        <v>169.63</v>
      </c>
      <c r="I82" s="295">
        <v>1.04236</v>
      </c>
      <c r="J82" s="288">
        <v>3607.04</v>
      </c>
      <c r="K82" s="296">
        <v>9.1199999999999992</v>
      </c>
      <c r="L82" s="286">
        <v>32896.199999999997</v>
      </c>
      <c r="M82" s="307">
        <v>32896.199999999997</v>
      </c>
      <c r="T82" s="152"/>
      <c r="U82" s="152"/>
      <c r="V82" s="152"/>
      <c r="W82" s="152"/>
      <c r="X82" s="152"/>
      <c r="Y82" s="152"/>
      <c r="Z82" s="152"/>
      <c r="AA82" s="152"/>
      <c r="AB82" s="152"/>
      <c r="AC82" s="152"/>
      <c r="AD82" s="152"/>
      <c r="AE82" s="152"/>
      <c r="AF82" s="152"/>
      <c r="AG82" s="152"/>
      <c r="AH82" s="152"/>
      <c r="AI82" s="152"/>
      <c r="AJ82" s="152"/>
      <c r="AK82" s="152"/>
      <c r="AL82" s="152"/>
      <c r="AM82" s="152"/>
      <c r="AN82" s="152"/>
      <c r="AO82" s="152"/>
      <c r="AP82" s="152"/>
      <c r="AQ82" s="152"/>
      <c r="AR82" s="152"/>
      <c r="AS82" s="152"/>
      <c r="AT82" s="152"/>
      <c r="AU82" s="152"/>
      <c r="AV82" s="152"/>
      <c r="AW82" s="152"/>
      <c r="AX82" s="152"/>
      <c r="AY82" s="152"/>
      <c r="AZ82" s="152"/>
      <c r="BA82" s="152"/>
      <c r="BB82" s="152"/>
      <c r="BC82" s="152"/>
      <c r="BD82" s="152"/>
      <c r="BE82" s="152"/>
      <c r="BF82" s="152"/>
      <c r="BG82" s="152"/>
      <c r="BH82" s="152"/>
      <c r="BI82" s="152"/>
      <c r="BJ82" s="152"/>
      <c r="BK82" s="152"/>
      <c r="BL82" s="152"/>
      <c r="BM82" s="152"/>
      <c r="BN82" s="152"/>
      <c r="BO82" s="152"/>
      <c r="BP82" s="152"/>
      <c r="BQ82" s="152"/>
      <c r="BR82" s="152"/>
      <c r="BS82" s="152"/>
      <c r="BT82" s="152"/>
      <c r="BU82" s="152"/>
      <c r="BV82" s="152"/>
      <c r="BW82" s="152"/>
      <c r="BX82" s="152"/>
      <c r="BY82" s="152"/>
      <c r="BZ82" s="152"/>
      <c r="CA82" s="152"/>
      <c r="CB82" s="152"/>
      <c r="CC82" s="152"/>
      <c r="CD82" s="152"/>
      <c r="CE82" s="152"/>
      <c r="CF82" s="152"/>
      <c r="CG82" s="152"/>
      <c r="CH82" s="152"/>
      <c r="CI82" s="152"/>
      <c r="CJ82" s="152"/>
      <c r="CK82" s="152"/>
      <c r="CL82" s="152"/>
      <c r="CM82" s="152"/>
      <c r="CN82" s="152"/>
      <c r="CO82" s="152"/>
      <c r="CP82" s="152"/>
      <c r="CQ82" s="152"/>
      <c r="CR82" s="152"/>
      <c r="CS82" s="152"/>
      <c r="CT82" s="152"/>
      <c r="CU82" s="152"/>
      <c r="CV82" s="152"/>
      <c r="CW82" s="152"/>
      <c r="CX82" s="152"/>
      <c r="CY82" s="152"/>
      <c r="CZ82" s="152"/>
      <c r="DA82" s="152"/>
      <c r="DB82" s="152"/>
      <c r="DC82" s="152"/>
      <c r="DD82" s="152"/>
      <c r="DE82" s="152"/>
      <c r="DF82" s="152"/>
      <c r="DG82" s="152"/>
      <c r="DH82" s="152"/>
      <c r="DI82" s="152"/>
      <c r="DJ82" s="152"/>
      <c r="DK82" s="152"/>
      <c r="DL82" s="152"/>
      <c r="DM82" s="152"/>
      <c r="DN82" s="152"/>
      <c r="DO82" s="152"/>
      <c r="DP82" s="152"/>
      <c r="DQ82" s="152"/>
      <c r="DR82" s="152"/>
      <c r="DS82" s="152"/>
      <c r="DT82" s="152"/>
      <c r="DU82" s="152"/>
      <c r="DV82" s="152"/>
      <c r="DW82" s="152"/>
      <c r="DX82" s="152"/>
      <c r="DY82" s="152"/>
      <c r="DZ82" s="152"/>
      <c r="EA82" s="152"/>
      <c r="EB82" s="152"/>
      <c r="EC82" s="152"/>
      <c r="ED82" s="152"/>
      <c r="EE82" s="152"/>
      <c r="EF82" s="152"/>
      <c r="EG82" s="152"/>
      <c r="EH82" s="152"/>
      <c r="EI82" s="152"/>
      <c r="EJ82" s="152"/>
      <c r="EK82" s="152"/>
      <c r="EL82" s="152"/>
      <c r="EM82" s="152"/>
      <c r="EN82" s="152"/>
      <c r="EO82" s="152"/>
      <c r="EP82" s="152"/>
      <c r="EQ82" s="152"/>
      <c r="ER82" s="152"/>
      <c r="ES82" s="152"/>
      <c r="ET82" s="152"/>
      <c r="EU82" s="189"/>
      <c r="EV82" s="190"/>
      <c r="EW82" s="190" t="s">
        <v>455</v>
      </c>
      <c r="EX82" s="190" t="s">
        <v>285</v>
      </c>
      <c r="EY82" s="190" t="s">
        <v>285</v>
      </c>
      <c r="EZ82" s="152"/>
      <c r="FA82" s="152"/>
      <c r="FB82" s="152"/>
      <c r="FC82" s="152"/>
      <c r="FD82" s="152"/>
      <c r="FE82" s="190"/>
      <c r="FF82" s="152"/>
      <c r="FG82" s="190"/>
      <c r="FH82" s="152"/>
      <c r="FI82" s="152"/>
      <c r="FJ82" s="152"/>
      <c r="FK82" s="152"/>
      <c r="FL82" s="152"/>
      <c r="FM82" s="152"/>
      <c r="FN82" s="152"/>
      <c r="FO82" s="152"/>
      <c r="FP82" s="152"/>
      <c r="FQ82" s="152"/>
      <c r="FR82" s="152"/>
      <c r="FS82" s="152"/>
      <c r="FT82" s="152"/>
      <c r="FU82" s="152"/>
      <c r="FV82" s="152"/>
      <c r="FW82" s="152"/>
      <c r="FX82" s="152"/>
      <c r="FY82" s="152"/>
      <c r="FZ82" s="152"/>
      <c r="GA82" s="152"/>
      <c r="GB82" s="152"/>
      <c r="GC82" s="152"/>
      <c r="GD82" s="152"/>
      <c r="GE82" s="152"/>
      <c r="GF82" s="152"/>
      <c r="GG82" s="152"/>
      <c r="GH82" s="152"/>
      <c r="GI82" s="152"/>
      <c r="GJ82" s="152"/>
      <c r="GK82" s="152"/>
      <c r="GL82" s="152"/>
      <c r="GM82" s="152"/>
      <c r="GN82" s="152"/>
      <c r="GO82" s="152"/>
      <c r="GP82" s="152"/>
      <c r="GQ82" s="152"/>
      <c r="GR82" s="152"/>
      <c r="GS82" s="152"/>
      <c r="GT82" s="152"/>
      <c r="GU82" s="152"/>
      <c r="GV82" s="152"/>
      <c r="GW82" s="152"/>
      <c r="GX82" s="152"/>
      <c r="GY82" s="152"/>
      <c r="GZ82" s="152"/>
      <c r="HA82" s="152"/>
      <c r="HB82" s="152"/>
      <c r="HC82" s="152"/>
      <c r="HD82" s="152"/>
      <c r="HE82" s="152"/>
      <c r="HF82" s="152"/>
      <c r="HG82" s="152"/>
      <c r="HH82" s="152"/>
      <c r="HI82" s="152"/>
      <c r="HJ82" s="152"/>
      <c r="HK82" s="152"/>
      <c r="HL82" s="152"/>
      <c r="HM82" s="152"/>
      <c r="HN82" s="152"/>
      <c r="HO82" s="152"/>
      <c r="HP82" s="152"/>
      <c r="HQ82" s="152"/>
      <c r="HR82" s="152"/>
      <c r="HS82" s="152"/>
      <c r="HT82" s="152"/>
      <c r="HU82" s="152"/>
      <c r="HV82" s="152"/>
    </row>
    <row r="83" spans="1:230" s="287" customFormat="1" ht="34.5" customHeight="1" x14ac:dyDescent="0.25">
      <c r="A83" s="290" t="s">
        <v>556</v>
      </c>
      <c r="B83" s="291" t="s">
        <v>450</v>
      </c>
      <c r="C83" s="281" t="s">
        <v>451</v>
      </c>
      <c r="D83" s="282" t="s">
        <v>388</v>
      </c>
      <c r="E83" s="283">
        <v>0.4</v>
      </c>
      <c r="F83" s="292">
        <v>1</v>
      </c>
      <c r="G83" s="298">
        <v>0.4</v>
      </c>
      <c r="H83" s="284"/>
      <c r="I83" s="283"/>
      <c r="J83" s="284"/>
      <c r="K83" s="283"/>
      <c r="L83" s="294"/>
      <c r="M83" s="307">
        <v>41034.74</v>
      </c>
      <c r="T83" s="152"/>
      <c r="U83" s="152"/>
      <c r="V83" s="152"/>
      <c r="W83" s="152"/>
      <c r="X83" s="152"/>
      <c r="Y83" s="152"/>
      <c r="Z83" s="152"/>
      <c r="AA83" s="152"/>
      <c r="AB83" s="152"/>
      <c r="AC83" s="152"/>
      <c r="AD83" s="152"/>
      <c r="AE83" s="152"/>
      <c r="AF83" s="152"/>
      <c r="AG83" s="152"/>
      <c r="AH83" s="152"/>
      <c r="AI83" s="152"/>
      <c r="AJ83" s="152"/>
      <c r="AK83" s="152"/>
      <c r="AL83" s="152"/>
      <c r="AM83" s="152"/>
      <c r="AN83" s="152"/>
      <c r="AO83" s="152"/>
      <c r="AP83" s="152"/>
      <c r="AQ83" s="152"/>
      <c r="AR83" s="152"/>
      <c r="AS83" s="152"/>
      <c r="AT83" s="152"/>
      <c r="AU83" s="152"/>
      <c r="AV83" s="152"/>
      <c r="AW83" s="152"/>
      <c r="AX83" s="152"/>
      <c r="AY83" s="152"/>
      <c r="AZ83" s="152"/>
      <c r="BA83" s="152"/>
      <c r="BB83" s="152"/>
      <c r="BC83" s="152"/>
      <c r="BD83" s="152"/>
      <c r="BE83" s="152"/>
      <c r="BF83" s="152"/>
      <c r="BG83" s="152"/>
      <c r="BH83" s="152"/>
      <c r="BI83" s="152"/>
      <c r="BJ83" s="152"/>
      <c r="BK83" s="152"/>
      <c r="BL83" s="152"/>
      <c r="BM83" s="152"/>
      <c r="BN83" s="152"/>
      <c r="BO83" s="152"/>
      <c r="BP83" s="152"/>
      <c r="BQ83" s="152"/>
      <c r="BR83" s="152"/>
      <c r="BS83" s="152"/>
      <c r="BT83" s="152"/>
      <c r="BU83" s="152"/>
      <c r="BV83" s="152"/>
      <c r="BW83" s="152"/>
      <c r="BX83" s="152"/>
      <c r="BY83" s="152"/>
      <c r="BZ83" s="152"/>
      <c r="CA83" s="152"/>
      <c r="CB83" s="152"/>
      <c r="CC83" s="152"/>
      <c r="CD83" s="152"/>
      <c r="CE83" s="152"/>
      <c r="CF83" s="152"/>
      <c r="CG83" s="152"/>
      <c r="CH83" s="152"/>
      <c r="CI83" s="152"/>
      <c r="CJ83" s="152"/>
      <c r="CK83" s="152"/>
      <c r="CL83" s="152"/>
      <c r="CM83" s="152"/>
      <c r="CN83" s="152"/>
      <c r="CO83" s="152"/>
      <c r="CP83" s="152"/>
      <c r="CQ83" s="152"/>
      <c r="CR83" s="152"/>
      <c r="CS83" s="152"/>
      <c r="CT83" s="152"/>
      <c r="CU83" s="152"/>
      <c r="CV83" s="152"/>
      <c r="CW83" s="152"/>
      <c r="CX83" s="152"/>
      <c r="CY83" s="152"/>
      <c r="CZ83" s="152"/>
      <c r="DA83" s="152"/>
      <c r="DB83" s="152"/>
      <c r="DC83" s="152"/>
      <c r="DD83" s="152"/>
      <c r="DE83" s="152"/>
      <c r="DF83" s="152"/>
      <c r="DG83" s="152"/>
      <c r="DH83" s="152"/>
      <c r="DI83" s="152"/>
      <c r="DJ83" s="152"/>
      <c r="DK83" s="152"/>
      <c r="DL83" s="152"/>
      <c r="DM83" s="152"/>
      <c r="DN83" s="152"/>
      <c r="DO83" s="152"/>
      <c r="DP83" s="152"/>
      <c r="DQ83" s="152"/>
      <c r="DR83" s="152"/>
      <c r="DS83" s="152"/>
      <c r="DT83" s="152"/>
      <c r="DU83" s="152"/>
      <c r="DV83" s="152"/>
      <c r="DW83" s="152"/>
      <c r="DX83" s="152"/>
      <c r="DY83" s="152"/>
      <c r="DZ83" s="152"/>
      <c r="EA83" s="152"/>
      <c r="EB83" s="152"/>
      <c r="EC83" s="152"/>
      <c r="ED83" s="152"/>
      <c r="EE83" s="152"/>
      <c r="EF83" s="152"/>
      <c r="EG83" s="152"/>
      <c r="EH83" s="152"/>
      <c r="EI83" s="152"/>
      <c r="EJ83" s="152"/>
      <c r="EK83" s="152"/>
      <c r="EL83" s="152"/>
      <c r="EM83" s="152"/>
      <c r="EN83" s="152"/>
      <c r="EO83" s="152"/>
      <c r="EP83" s="152"/>
      <c r="EQ83" s="152"/>
      <c r="ER83" s="152"/>
      <c r="ES83" s="152"/>
      <c r="ET83" s="152"/>
      <c r="EU83" s="189"/>
      <c r="EV83" s="190"/>
      <c r="EW83" s="190" t="s">
        <v>451</v>
      </c>
      <c r="EX83" s="190" t="s">
        <v>285</v>
      </c>
      <c r="EY83" s="190" t="s">
        <v>285</v>
      </c>
      <c r="EZ83" s="152"/>
      <c r="FA83" s="152"/>
      <c r="FB83" s="152"/>
      <c r="FC83" s="152"/>
      <c r="FD83" s="152"/>
      <c r="FE83" s="190"/>
      <c r="FF83" s="152"/>
      <c r="FG83" s="190"/>
      <c r="FH83" s="152"/>
      <c r="FI83" s="152"/>
      <c r="FJ83" s="152"/>
      <c r="FK83" s="152"/>
      <c r="FL83" s="152"/>
      <c r="FM83" s="152"/>
      <c r="FN83" s="152"/>
      <c r="FO83" s="152"/>
      <c r="FP83" s="152"/>
      <c r="FQ83" s="152"/>
      <c r="FR83" s="152"/>
      <c r="FS83" s="152"/>
      <c r="FT83" s="152"/>
      <c r="FU83" s="152"/>
      <c r="FV83" s="152"/>
      <c r="FW83" s="152"/>
      <c r="FX83" s="152"/>
      <c r="FY83" s="152"/>
      <c r="FZ83" s="152"/>
      <c r="GA83" s="152"/>
      <c r="GB83" s="152"/>
      <c r="GC83" s="152"/>
      <c r="GD83" s="152"/>
      <c r="GE83" s="152"/>
      <c r="GF83" s="152"/>
      <c r="GG83" s="152"/>
      <c r="GH83" s="152"/>
      <c r="GI83" s="152"/>
      <c r="GJ83" s="152"/>
      <c r="GK83" s="152"/>
      <c r="GL83" s="152"/>
      <c r="GM83" s="152"/>
      <c r="GN83" s="152"/>
      <c r="GO83" s="152"/>
      <c r="GP83" s="152"/>
      <c r="GQ83" s="152"/>
      <c r="GR83" s="152"/>
      <c r="GS83" s="152"/>
      <c r="GT83" s="152"/>
      <c r="GU83" s="152"/>
      <c r="GV83" s="152"/>
      <c r="GW83" s="152"/>
      <c r="GX83" s="152"/>
      <c r="GY83" s="152"/>
      <c r="GZ83" s="152"/>
      <c r="HA83" s="152"/>
      <c r="HB83" s="152"/>
      <c r="HC83" s="152"/>
      <c r="HD83" s="152"/>
      <c r="HE83" s="152"/>
      <c r="HF83" s="152"/>
      <c r="HG83" s="152"/>
      <c r="HH83" s="152"/>
      <c r="HI83" s="152"/>
      <c r="HJ83" s="152"/>
      <c r="HK83" s="152"/>
      <c r="HL83" s="152"/>
      <c r="HM83" s="152"/>
      <c r="HN83" s="152"/>
      <c r="HO83" s="152"/>
      <c r="HP83" s="152"/>
      <c r="HQ83" s="152"/>
      <c r="HR83" s="152"/>
      <c r="HS83" s="152"/>
      <c r="HT83" s="152"/>
      <c r="HU83" s="152"/>
      <c r="HV83" s="152"/>
    </row>
    <row r="84" spans="1:230" s="287" customFormat="1" ht="45" x14ac:dyDescent="0.25">
      <c r="A84" s="290" t="s">
        <v>557</v>
      </c>
      <c r="B84" s="291" t="s">
        <v>454</v>
      </c>
      <c r="C84" s="281" t="s">
        <v>455</v>
      </c>
      <c r="D84" s="282" t="s">
        <v>37</v>
      </c>
      <c r="E84" s="283">
        <v>40.799999999999997</v>
      </c>
      <c r="F84" s="292">
        <v>1</v>
      </c>
      <c r="G84" s="298">
        <v>40.799999999999997</v>
      </c>
      <c r="H84" s="285">
        <v>169.63</v>
      </c>
      <c r="I84" s="295">
        <v>1.04236</v>
      </c>
      <c r="J84" s="288">
        <v>7214.07</v>
      </c>
      <c r="K84" s="296">
        <v>9.1199999999999992</v>
      </c>
      <c r="L84" s="286">
        <v>65792.320000000007</v>
      </c>
      <c r="M84" s="307">
        <v>65792.320000000007</v>
      </c>
      <c r="T84" s="152"/>
      <c r="U84" s="152"/>
      <c r="V84" s="152"/>
      <c r="W84" s="152"/>
      <c r="X84" s="152"/>
      <c r="Y84" s="152"/>
      <c r="Z84" s="152"/>
      <c r="AA84" s="152"/>
      <c r="AB84" s="152"/>
      <c r="AC84" s="152"/>
      <c r="AD84" s="152"/>
      <c r="AE84" s="152"/>
      <c r="AF84" s="152"/>
      <c r="AG84" s="152"/>
      <c r="AH84" s="152"/>
      <c r="AI84" s="152"/>
      <c r="AJ84" s="152"/>
      <c r="AK84" s="152"/>
      <c r="AL84" s="152"/>
      <c r="AM84" s="152"/>
      <c r="AN84" s="152"/>
      <c r="AO84" s="152"/>
      <c r="AP84" s="152"/>
      <c r="AQ84" s="152"/>
      <c r="AR84" s="152"/>
      <c r="AS84" s="152"/>
      <c r="AT84" s="152"/>
      <c r="AU84" s="152"/>
      <c r="AV84" s="152"/>
      <c r="AW84" s="152"/>
      <c r="AX84" s="152"/>
      <c r="AY84" s="152"/>
      <c r="AZ84" s="152"/>
      <c r="BA84" s="152"/>
      <c r="BB84" s="152"/>
      <c r="BC84" s="152"/>
      <c r="BD84" s="152"/>
      <c r="BE84" s="152"/>
      <c r="BF84" s="152"/>
      <c r="BG84" s="152"/>
      <c r="BH84" s="152"/>
      <c r="BI84" s="152"/>
      <c r="BJ84" s="152"/>
      <c r="BK84" s="152"/>
      <c r="BL84" s="152"/>
      <c r="BM84" s="152"/>
      <c r="BN84" s="152"/>
      <c r="BO84" s="152"/>
      <c r="BP84" s="152"/>
      <c r="BQ84" s="152"/>
      <c r="BR84" s="152"/>
      <c r="BS84" s="152"/>
      <c r="BT84" s="152"/>
      <c r="BU84" s="152"/>
      <c r="BV84" s="152"/>
      <c r="BW84" s="152"/>
      <c r="BX84" s="152"/>
      <c r="BY84" s="152"/>
      <c r="BZ84" s="152"/>
      <c r="CA84" s="152"/>
      <c r="CB84" s="152"/>
      <c r="CC84" s="152"/>
      <c r="CD84" s="152"/>
      <c r="CE84" s="152"/>
      <c r="CF84" s="152"/>
      <c r="CG84" s="152"/>
      <c r="CH84" s="152"/>
      <c r="CI84" s="152"/>
      <c r="CJ84" s="152"/>
      <c r="CK84" s="152"/>
      <c r="CL84" s="152"/>
      <c r="CM84" s="152"/>
      <c r="CN84" s="152"/>
      <c r="CO84" s="152"/>
      <c r="CP84" s="152"/>
      <c r="CQ84" s="152"/>
      <c r="CR84" s="152"/>
      <c r="CS84" s="152"/>
      <c r="CT84" s="152"/>
      <c r="CU84" s="152"/>
      <c r="CV84" s="152"/>
      <c r="CW84" s="152"/>
      <c r="CX84" s="152"/>
      <c r="CY84" s="152"/>
      <c r="CZ84" s="152"/>
      <c r="DA84" s="152"/>
      <c r="DB84" s="152"/>
      <c r="DC84" s="152"/>
      <c r="DD84" s="152"/>
      <c r="DE84" s="152"/>
      <c r="DF84" s="152"/>
      <c r="DG84" s="152"/>
      <c r="DH84" s="152"/>
      <c r="DI84" s="152"/>
      <c r="DJ84" s="152"/>
      <c r="DK84" s="152"/>
      <c r="DL84" s="152"/>
      <c r="DM84" s="152"/>
      <c r="DN84" s="152"/>
      <c r="DO84" s="152"/>
      <c r="DP84" s="152"/>
      <c r="DQ84" s="152"/>
      <c r="DR84" s="152"/>
      <c r="DS84" s="152"/>
      <c r="DT84" s="152"/>
      <c r="DU84" s="152"/>
      <c r="DV84" s="152"/>
      <c r="DW84" s="152"/>
      <c r="DX84" s="152"/>
      <c r="DY84" s="152"/>
      <c r="DZ84" s="152"/>
      <c r="EA84" s="152"/>
      <c r="EB84" s="152"/>
      <c r="EC84" s="152"/>
      <c r="ED84" s="152"/>
      <c r="EE84" s="152"/>
      <c r="EF84" s="152"/>
      <c r="EG84" s="152"/>
      <c r="EH84" s="152"/>
      <c r="EI84" s="152"/>
      <c r="EJ84" s="152"/>
      <c r="EK84" s="152"/>
      <c r="EL84" s="152"/>
      <c r="EM84" s="152"/>
      <c r="EN84" s="152"/>
      <c r="EO84" s="152"/>
      <c r="EP84" s="152"/>
      <c r="EQ84" s="152"/>
      <c r="ER84" s="152"/>
      <c r="ES84" s="152"/>
      <c r="ET84" s="152"/>
      <c r="EU84" s="189"/>
      <c r="EV84" s="190"/>
      <c r="EW84" s="190" t="s">
        <v>455</v>
      </c>
      <c r="EX84" s="190" t="s">
        <v>285</v>
      </c>
      <c r="EY84" s="190" t="s">
        <v>285</v>
      </c>
      <c r="EZ84" s="152"/>
      <c r="FA84" s="152"/>
      <c r="FB84" s="152"/>
      <c r="FC84" s="152"/>
      <c r="FD84" s="152"/>
      <c r="FE84" s="190"/>
      <c r="FF84" s="152"/>
      <c r="FG84" s="190"/>
      <c r="FH84" s="152"/>
      <c r="FI84" s="152"/>
      <c r="FJ84" s="152"/>
      <c r="FK84" s="152"/>
      <c r="FL84" s="152"/>
      <c r="FM84" s="152"/>
      <c r="FN84" s="152"/>
      <c r="FO84" s="152"/>
      <c r="FP84" s="152"/>
      <c r="FQ84" s="152"/>
      <c r="FR84" s="152"/>
      <c r="FS84" s="152"/>
      <c r="FT84" s="152"/>
      <c r="FU84" s="152"/>
      <c r="FV84" s="152"/>
      <c r="FW84" s="152"/>
      <c r="FX84" s="152"/>
      <c r="FY84" s="152"/>
      <c r="FZ84" s="152"/>
      <c r="GA84" s="152"/>
      <c r="GB84" s="152"/>
      <c r="GC84" s="152"/>
      <c r="GD84" s="152"/>
      <c r="GE84" s="152"/>
      <c r="GF84" s="152"/>
      <c r="GG84" s="152"/>
      <c r="GH84" s="152"/>
      <c r="GI84" s="152"/>
      <c r="GJ84" s="152"/>
      <c r="GK84" s="152"/>
      <c r="GL84" s="152"/>
      <c r="GM84" s="152"/>
      <c r="GN84" s="152"/>
      <c r="GO84" s="152"/>
      <c r="GP84" s="152"/>
      <c r="GQ84" s="152"/>
      <c r="GR84" s="152"/>
      <c r="GS84" s="152"/>
      <c r="GT84" s="152"/>
      <c r="GU84" s="152"/>
      <c r="GV84" s="152"/>
      <c r="GW84" s="152"/>
      <c r="GX84" s="152"/>
      <c r="GY84" s="152"/>
      <c r="GZ84" s="152"/>
      <c r="HA84" s="152"/>
      <c r="HB84" s="152"/>
      <c r="HC84" s="152"/>
      <c r="HD84" s="152"/>
      <c r="HE84" s="152"/>
      <c r="HF84" s="152"/>
      <c r="HG84" s="152"/>
      <c r="HH84" s="152"/>
      <c r="HI84" s="152"/>
      <c r="HJ84" s="152"/>
      <c r="HK84" s="152"/>
      <c r="HL84" s="152"/>
      <c r="HM84" s="152"/>
      <c r="HN84" s="152"/>
      <c r="HO84" s="152"/>
      <c r="HP84" s="152"/>
      <c r="HQ84" s="152"/>
      <c r="HR84" s="152"/>
      <c r="HS84" s="152"/>
      <c r="HT84" s="152"/>
      <c r="HU84" s="152"/>
      <c r="HV84" s="152"/>
    </row>
    <row r="85" spans="1:230" s="287" customFormat="1" ht="23.25" customHeight="1" x14ac:dyDescent="0.25">
      <c r="A85" s="290" t="s">
        <v>558</v>
      </c>
      <c r="B85" s="291" t="s">
        <v>459</v>
      </c>
      <c r="C85" s="281" t="s">
        <v>460</v>
      </c>
      <c r="D85" s="282" t="s">
        <v>370</v>
      </c>
      <c r="E85" s="283">
        <v>0.54300000000000004</v>
      </c>
      <c r="F85" s="292">
        <v>1</v>
      </c>
      <c r="G85" s="297">
        <v>0.54300000000000004</v>
      </c>
      <c r="H85" s="284"/>
      <c r="I85" s="283"/>
      <c r="J85" s="284"/>
      <c r="K85" s="283"/>
      <c r="L85" s="294"/>
      <c r="M85" s="307">
        <v>113357.75999999999</v>
      </c>
      <c r="T85" s="152"/>
      <c r="U85" s="152"/>
      <c r="V85" s="152"/>
      <c r="W85" s="152"/>
      <c r="X85" s="152"/>
      <c r="Y85" s="152"/>
      <c r="Z85" s="152"/>
      <c r="AA85" s="152"/>
      <c r="AB85" s="152"/>
      <c r="AC85" s="152"/>
      <c r="AD85" s="152"/>
      <c r="AE85" s="152"/>
      <c r="AF85" s="152"/>
      <c r="AG85" s="152"/>
      <c r="AH85" s="152"/>
      <c r="AI85" s="152"/>
      <c r="AJ85" s="152"/>
      <c r="AK85" s="152"/>
      <c r="AL85" s="152"/>
      <c r="AM85" s="152"/>
      <c r="AN85" s="152"/>
      <c r="AO85" s="152"/>
      <c r="AP85" s="152"/>
      <c r="AQ85" s="152"/>
      <c r="AR85" s="152"/>
      <c r="AS85" s="152"/>
      <c r="AT85" s="152"/>
      <c r="AU85" s="152"/>
      <c r="AV85" s="152"/>
      <c r="AW85" s="152"/>
      <c r="AX85" s="152"/>
      <c r="AY85" s="152"/>
      <c r="AZ85" s="152"/>
      <c r="BA85" s="152"/>
      <c r="BB85" s="152"/>
      <c r="BC85" s="152"/>
      <c r="BD85" s="152"/>
      <c r="BE85" s="152"/>
      <c r="BF85" s="152"/>
      <c r="BG85" s="152"/>
      <c r="BH85" s="152"/>
      <c r="BI85" s="152"/>
      <c r="BJ85" s="152"/>
      <c r="BK85" s="152"/>
      <c r="BL85" s="152"/>
      <c r="BM85" s="152"/>
      <c r="BN85" s="152"/>
      <c r="BO85" s="152"/>
      <c r="BP85" s="152"/>
      <c r="BQ85" s="152"/>
      <c r="BR85" s="152"/>
      <c r="BS85" s="152"/>
      <c r="BT85" s="152"/>
      <c r="BU85" s="152"/>
      <c r="BV85" s="152"/>
      <c r="BW85" s="152"/>
      <c r="BX85" s="152"/>
      <c r="BY85" s="152"/>
      <c r="BZ85" s="152"/>
      <c r="CA85" s="152"/>
      <c r="CB85" s="152"/>
      <c r="CC85" s="152"/>
      <c r="CD85" s="152"/>
      <c r="CE85" s="152"/>
      <c r="CF85" s="152"/>
      <c r="CG85" s="152"/>
      <c r="CH85" s="152"/>
      <c r="CI85" s="152"/>
      <c r="CJ85" s="152"/>
      <c r="CK85" s="152"/>
      <c r="CL85" s="152"/>
      <c r="CM85" s="152"/>
      <c r="CN85" s="152"/>
      <c r="CO85" s="152"/>
      <c r="CP85" s="152"/>
      <c r="CQ85" s="152"/>
      <c r="CR85" s="152"/>
      <c r="CS85" s="152"/>
      <c r="CT85" s="152"/>
      <c r="CU85" s="152"/>
      <c r="CV85" s="152"/>
      <c r="CW85" s="152"/>
      <c r="CX85" s="152"/>
      <c r="CY85" s="152"/>
      <c r="CZ85" s="152"/>
      <c r="DA85" s="152"/>
      <c r="DB85" s="152"/>
      <c r="DC85" s="152"/>
      <c r="DD85" s="152"/>
      <c r="DE85" s="152"/>
      <c r="DF85" s="152"/>
      <c r="DG85" s="152"/>
      <c r="DH85" s="152"/>
      <c r="DI85" s="152"/>
      <c r="DJ85" s="152"/>
      <c r="DK85" s="152"/>
      <c r="DL85" s="152"/>
      <c r="DM85" s="152"/>
      <c r="DN85" s="152"/>
      <c r="DO85" s="152"/>
      <c r="DP85" s="152"/>
      <c r="DQ85" s="152"/>
      <c r="DR85" s="152"/>
      <c r="DS85" s="152"/>
      <c r="DT85" s="152"/>
      <c r="DU85" s="152"/>
      <c r="DV85" s="152"/>
      <c r="DW85" s="152"/>
      <c r="DX85" s="152"/>
      <c r="DY85" s="152"/>
      <c r="DZ85" s="152"/>
      <c r="EA85" s="152"/>
      <c r="EB85" s="152"/>
      <c r="EC85" s="152"/>
      <c r="ED85" s="152"/>
      <c r="EE85" s="152"/>
      <c r="EF85" s="152"/>
      <c r="EG85" s="152"/>
      <c r="EH85" s="152"/>
      <c r="EI85" s="152"/>
      <c r="EJ85" s="152"/>
      <c r="EK85" s="152"/>
      <c r="EL85" s="152"/>
      <c r="EM85" s="152"/>
      <c r="EN85" s="152"/>
      <c r="EO85" s="152"/>
      <c r="EP85" s="152"/>
      <c r="EQ85" s="152"/>
      <c r="ER85" s="152"/>
      <c r="ES85" s="152"/>
      <c r="ET85" s="152"/>
      <c r="EU85" s="189"/>
      <c r="EV85" s="190"/>
      <c r="EW85" s="190" t="s">
        <v>460</v>
      </c>
      <c r="EX85" s="190" t="s">
        <v>285</v>
      </c>
      <c r="EY85" s="190" t="s">
        <v>285</v>
      </c>
      <c r="EZ85" s="152"/>
      <c r="FA85" s="152"/>
      <c r="FB85" s="152"/>
      <c r="FC85" s="152"/>
      <c r="FD85" s="152"/>
      <c r="FE85" s="190"/>
      <c r="FF85" s="152"/>
      <c r="FG85" s="190"/>
      <c r="FH85" s="152"/>
      <c r="FI85" s="152"/>
      <c r="FJ85" s="152"/>
      <c r="FK85" s="152"/>
      <c r="FL85" s="152"/>
      <c r="FM85" s="152"/>
      <c r="FN85" s="152"/>
      <c r="FO85" s="152"/>
      <c r="FP85" s="152"/>
      <c r="FQ85" s="152"/>
      <c r="FR85" s="152"/>
      <c r="FS85" s="152"/>
      <c r="FT85" s="152"/>
      <c r="FU85" s="152"/>
      <c r="FV85" s="152"/>
      <c r="FW85" s="152"/>
      <c r="FX85" s="152"/>
      <c r="FY85" s="152"/>
      <c r="FZ85" s="152"/>
      <c r="GA85" s="152"/>
      <c r="GB85" s="152"/>
      <c r="GC85" s="152"/>
      <c r="GD85" s="152"/>
      <c r="GE85" s="152"/>
      <c r="GF85" s="152"/>
      <c r="GG85" s="152"/>
      <c r="GH85" s="152"/>
      <c r="GI85" s="152"/>
      <c r="GJ85" s="152"/>
      <c r="GK85" s="152"/>
      <c r="GL85" s="152"/>
      <c r="GM85" s="152"/>
      <c r="GN85" s="152"/>
      <c r="GO85" s="152"/>
      <c r="GP85" s="152"/>
      <c r="GQ85" s="152"/>
      <c r="GR85" s="152"/>
      <c r="GS85" s="152"/>
      <c r="GT85" s="152"/>
      <c r="GU85" s="152"/>
      <c r="GV85" s="152"/>
      <c r="GW85" s="152"/>
      <c r="GX85" s="152"/>
      <c r="GY85" s="152"/>
      <c r="GZ85" s="152"/>
      <c r="HA85" s="152"/>
      <c r="HB85" s="152"/>
      <c r="HC85" s="152"/>
      <c r="HD85" s="152"/>
      <c r="HE85" s="152"/>
      <c r="HF85" s="152"/>
      <c r="HG85" s="152"/>
      <c r="HH85" s="152"/>
      <c r="HI85" s="152"/>
      <c r="HJ85" s="152"/>
      <c r="HK85" s="152"/>
      <c r="HL85" s="152"/>
      <c r="HM85" s="152"/>
      <c r="HN85" s="152"/>
      <c r="HO85" s="152"/>
      <c r="HP85" s="152"/>
      <c r="HQ85" s="152"/>
      <c r="HR85" s="152"/>
      <c r="HS85" s="152"/>
      <c r="HT85" s="152"/>
      <c r="HU85" s="152"/>
      <c r="HV85" s="152"/>
    </row>
    <row r="86" spans="1:230" s="287" customFormat="1" ht="33.75" customHeight="1" x14ac:dyDescent="0.25">
      <c r="A86" s="290" t="s">
        <v>560</v>
      </c>
      <c r="B86" s="291" t="s">
        <v>467</v>
      </c>
      <c r="C86" s="281" t="s">
        <v>54</v>
      </c>
      <c r="D86" s="282" t="s">
        <v>55</v>
      </c>
      <c r="E86" s="283">
        <v>81.5</v>
      </c>
      <c r="F86" s="292">
        <v>1</v>
      </c>
      <c r="G86" s="298">
        <v>81.5</v>
      </c>
      <c r="H86" s="285">
        <v>174.98</v>
      </c>
      <c r="I86" s="295">
        <v>1.04236</v>
      </c>
      <c r="J86" s="288">
        <v>14864.96</v>
      </c>
      <c r="K86" s="296">
        <v>9.1199999999999992</v>
      </c>
      <c r="L86" s="286">
        <v>135568.44</v>
      </c>
      <c r="M86" s="307">
        <v>135568.44</v>
      </c>
      <c r="T86" s="152"/>
      <c r="U86" s="152"/>
      <c r="V86" s="152"/>
      <c r="W86" s="152"/>
      <c r="X86" s="152"/>
      <c r="Y86" s="152"/>
      <c r="Z86" s="152"/>
      <c r="AA86" s="152"/>
      <c r="AB86" s="152"/>
      <c r="AC86" s="152"/>
      <c r="AD86" s="152"/>
      <c r="AE86" s="152"/>
      <c r="AF86" s="152"/>
      <c r="AG86" s="152"/>
      <c r="AH86" s="152"/>
      <c r="AI86" s="152"/>
      <c r="AJ86" s="152"/>
      <c r="AK86" s="152"/>
      <c r="AL86" s="152"/>
      <c r="AM86" s="152"/>
      <c r="AN86" s="152"/>
      <c r="AO86" s="152"/>
      <c r="AP86" s="152"/>
      <c r="AQ86" s="152"/>
      <c r="AR86" s="152"/>
      <c r="AS86" s="152"/>
      <c r="AT86" s="152"/>
      <c r="AU86" s="152"/>
      <c r="AV86" s="152"/>
      <c r="AW86" s="152"/>
      <c r="AX86" s="152"/>
      <c r="AY86" s="152"/>
      <c r="AZ86" s="152"/>
      <c r="BA86" s="152"/>
      <c r="BB86" s="152"/>
      <c r="BC86" s="152"/>
      <c r="BD86" s="152"/>
      <c r="BE86" s="152"/>
      <c r="BF86" s="152"/>
      <c r="BG86" s="152"/>
      <c r="BH86" s="152"/>
      <c r="BI86" s="152"/>
      <c r="BJ86" s="152"/>
      <c r="BK86" s="152"/>
      <c r="BL86" s="152"/>
      <c r="BM86" s="152"/>
      <c r="BN86" s="152"/>
      <c r="BO86" s="152"/>
      <c r="BP86" s="152"/>
      <c r="BQ86" s="152"/>
      <c r="BR86" s="152"/>
      <c r="BS86" s="152"/>
      <c r="BT86" s="152"/>
      <c r="BU86" s="152"/>
      <c r="BV86" s="152"/>
      <c r="BW86" s="152"/>
      <c r="BX86" s="152"/>
      <c r="BY86" s="152"/>
      <c r="BZ86" s="152"/>
      <c r="CA86" s="152"/>
      <c r="CB86" s="152"/>
      <c r="CC86" s="152"/>
      <c r="CD86" s="152"/>
      <c r="CE86" s="152"/>
      <c r="CF86" s="152"/>
      <c r="CG86" s="152"/>
      <c r="CH86" s="152"/>
      <c r="CI86" s="152"/>
      <c r="CJ86" s="152"/>
      <c r="CK86" s="152"/>
      <c r="CL86" s="152"/>
      <c r="CM86" s="152"/>
      <c r="CN86" s="152"/>
      <c r="CO86" s="152"/>
      <c r="CP86" s="152"/>
      <c r="CQ86" s="152"/>
      <c r="CR86" s="152"/>
      <c r="CS86" s="152"/>
      <c r="CT86" s="152"/>
      <c r="CU86" s="152"/>
      <c r="CV86" s="152"/>
      <c r="CW86" s="152"/>
      <c r="CX86" s="152"/>
      <c r="CY86" s="152"/>
      <c r="CZ86" s="152"/>
      <c r="DA86" s="152"/>
      <c r="DB86" s="152"/>
      <c r="DC86" s="152"/>
      <c r="DD86" s="152"/>
      <c r="DE86" s="152"/>
      <c r="DF86" s="152"/>
      <c r="DG86" s="152"/>
      <c r="DH86" s="152"/>
      <c r="DI86" s="152"/>
      <c r="DJ86" s="152"/>
      <c r="DK86" s="152"/>
      <c r="DL86" s="152"/>
      <c r="DM86" s="152"/>
      <c r="DN86" s="152"/>
      <c r="DO86" s="152"/>
      <c r="DP86" s="152"/>
      <c r="DQ86" s="152"/>
      <c r="DR86" s="152"/>
      <c r="DS86" s="152"/>
      <c r="DT86" s="152"/>
      <c r="DU86" s="152"/>
      <c r="DV86" s="152"/>
      <c r="DW86" s="152"/>
      <c r="DX86" s="152"/>
      <c r="DY86" s="152"/>
      <c r="DZ86" s="152"/>
      <c r="EA86" s="152"/>
      <c r="EB86" s="152"/>
      <c r="EC86" s="152"/>
      <c r="ED86" s="152"/>
      <c r="EE86" s="152"/>
      <c r="EF86" s="152"/>
      <c r="EG86" s="152"/>
      <c r="EH86" s="152"/>
      <c r="EI86" s="152"/>
      <c r="EJ86" s="152"/>
      <c r="EK86" s="152"/>
      <c r="EL86" s="152"/>
      <c r="EM86" s="152"/>
      <c r="EN86" s="152"/>
      <c r="EO86" s="152"/>
      <c r="EP86" s="152"/>
      <c r="EQ86" s="152"/>
      <c r="ER86" s="152"/>
      <c r="ES86" s="152"/>
      <c r="ET86" s="152"/>
      <c r="EU86" s="189"/>
      <c r="EV86" s="190"/>
      <c r="EW86" s="190" t="s">
        <v>54</v>
      </c>
      <c r="EX86" s="190" t="s">
        <v>285</v>
      </c>
      <c r="EY86" s="190" t="s">
        <v>285</v>
      </c>
      <c r="EZ86" s="152"/>
      <c r="FA86" s="152"/>
      <c r="FB86" s="152"/>
      <c r="FC86" s="152"/>
      <c r="FD86" s="152"/>
      <c r="FE86" s="190"/>
      <c r="FF86" s="152"/>
      <c r="FG86" s="190"/>
      <c r="FH86" s="152"/>
      <c r="FI86" s="152"/>
      <c r="FJ86" s="152"/>
      <c r="FK86" s="152"/>
      <c r="FL86" s="152"/>
      <c r="FM86" s="152"/>
      <c r="FN86" s="152"/>
      <c r="FO86" s="152"/>
      <c r="FP86" s="152"/>
      <c r="FQ86" s="152"/>
      <c r="FR86" s="152"/>
      <c r="FS86" s="152"/>
      <c r="FT86" s="152"/>
      <c r="FU86" s="152"/>
      <c r="FV86" s="152"/>
      <c r="FW86" s="152"/>
      <c r="FX86" s="152"/>
      <c r="FY86" s="152"/>
      <c r="FZ86" s="152"/>
      <c r="GA86" s="152"/>
      <c r="GB86" s="152"/>
      <c r="GC86" s="152"/>
      <c r="GD86" s="152"/>
      <c r="GE86" s="152"/>
      <c r="GF86" s="152"/>
      <c r="GG86" s="152"/>
      <c r="GH86" s="152"/>
      <c r="GI86" s="152"/>
      <c r="GJ86" s="152"/>
      <c r="GK86" s="152"/>
      <c r="GL86" s="152"/>
      <c r="GM86" s="152"/>
      <c r="GN86" s="152"/>
      <c r="GO86" s="152"/>
      <c r="GP86" s="152"/>
      <c r="GQ86" s="152"/>
      <c r="GR86" s="152"/>
      <c r="GS86" s="152"/>
      <c r="GT86" s="152"/>
      <c r="GU86" s="152"/>
      <c r="GV86" s="152"/>
      <c r="GW86" s="152"/>
      <c r="GX86" s="152"/>
      <c r="GY86" s="152"/>
      <c r="GZ86" s="152"/>
      <c r="HA86" s="152"/>
      <c r="HB86" s="152"/>
      <c r="HC86" s="152"/>
      <c r="HD86" s="152"/>
      <c r="HE86" s="152"/>
      <c r="HF86" s="152"/>
      <c r="HG86" s="152"/>
      <c r="HH86" s="152"/>
      <c r="HI86" s="152"/>
      <c r="HJ86" s="152"/>
      <c r="HK86" s="152"/>
      <c r="HL86" s="152"/>
      <c r="HM86" s="152"/>
      <c r="HN86" s="152"/>
      <c r="HO86" s="152"/>
      <c r="HP86" s="152"/>
      <c r="HQ86" s="152"/>
      <c r="HR86" s="152"/>
      <c r="HS86" s="152"/>
      <c r="HT86" s="152"/>
      <c r="HU86" s="152"/>
      <c r="HV86" s="152"/>
    </row>
    <row r="87" spans="1:230" s="287" customFormat="1" ht="34.5" customHeight="1" x14ac:dyDescent="0.25">
      <c r="A87" s="290" t="s">
        <v>561</v>
      </c>
      <c r="B87" s="291" t="s">
        <v>498</v>
      </c>
      <c r="C87" s="281" t="s">
        <v>499</v>
      </c>
      <c r="D87" s="282" t="s">
        <v>16</v>
      </c>
      <c r="E87" s="283">
        <v>2</v>
      </c>
      <c r="F87" s="292">
        <v>1</v>
      </c>
      <c r="G87" s="292">
        <v>2</v>
      </c>
      <c r="H87" s="284"/>
      <c r="I87" s="283"/>
      <c r="J87" s="284"/>
      <c r="K87" s="283"/>
      <c r="L87" s="294"/>
      <c r="M87" s="307">
        <v>2837.98</v>
      </c>
      <c r="T87" s="152"/>
      <c r="U87" s="152"/>
      <c r="V87" s="152"/>
      <c r="W87" s="152"/>
      <c r="X87" s="152"/>
      <c r="Y87" s="152"/>
      <c r="Z87" s="152"/>
      <c r="AA87" s="152"/>
      <c r="AB87" s="152"/>
      <c r="AC87" s="152"/>
      <c r="AD87" s="152"/>
      <c r="AE87" s="152"/>
      <c r="AF87" s="152"/>
      <c r="AG87" s="152"/>
      <c r="AH87" s="152"/>
      <c r="AI87" s="152"/>
      <c r="AJ87" s="152"/>
      <c r="AK87" s="152"/>
      <c r="AL87" s="152"/>
      <c r="AM87" s="152"/>
      <c r="AN87" s="152"/>
      <c r="AO87" s="152"/>
      <c r="AP87" s="152"/>
      <c r="AQ87" s="152"/>
      <c r="AR87" s="152"/>
      <c r="AS87" s="152"/>
      <c r="AT87" s="152"/>
      <c r="AU87" s="152"/>
      <c r="AV87" s="152"/>
      <c r="AW87" s="152"/>
      <c r="AX87" s="152"/>
      <c r="AY87" s="152"/>
      <c r="AZ87" s="152"/>
      <c r="BA87" s="152"/>
      <c r="BB87" s="152"/>
      <c r="BC87" s="152"/>
      <c r="BD87" s="152"/>
      <c r="BE87" s="152"/>
      <c r="BF87" s="152"/>
      <c r="BG87" s="152"/>
      <c r="BH87" s="152"/>
      <c r="BI87" s="152"/>
      <c r="BJ87" s="152"/>
      <c r="BK87" s="152"/>
      <c r="BL87" s="152"/>
      <c r="BM87" s="152"/>
      <c r="BN87" s="152"/>
      <c r="BO87" s="152"/>
      <c r="BP87" s="152"/>
      <c r="BQ87" s="152"/>
      <c r="BR87" s="152"/>
      <c r="BS87" s="152"/>
      <c r="BT87" s="152"/>
      <c r="BU87" s="152"/>
      <c r="BV87" s="152"/>
      <c r="BW87" s="152"/>
      <c r="BX87" s="152"/>
      <c r="BY87" s="152"/>
      <c r="BZ87" s="152"/>
      <c r="CA87" s="152"/>
      <c r="CB87" s="152"/>
      <c r="CC87" s="152"/>
      <c r="CD87" s="152"/>
      <c r="CE87" s="152"/>
      <c r="CF87" s="152"/>
      <c r="CG87" s="152"/>
      <c r="CH87" s="152"/>
      <c r="CI87" s="152"/>
      <c r="CJ87" s="152"/>
      <c r="CK87" s="152"/>
      <c r="CL87" s="152"/>
      <c r="CM87" s="152"/>
      <c r="CN87" s="152"/>
      <c r="CO87" s="152"/>
      <c r="CP87" s="152"/>
      <c r="CQ87" s="152"/>
      <c r="CR87" s="152"/>
      <c r="CS87" s="152"/>
      <c r="CT87" s="152"/>
      <c r="CU87" s="152"/>
      <c r="CV87" s="152"/>
      <c r="CW87" s="152"/>
      <c r="CX87" s="152"/>
      <c r="CY87" s="152"/>
      <c r="CZ87" s="152"/>
      <c r="DA87" s="152"/>
      <c r="DB87" s="152"/>
      <c r="DC87" s="152"/>
      <c r="DD87" s="152"/>
      <c r="DE87" s="152"/>
      <c r="DF87" s="152"/>
      <c r="DG87" s="152"/>
      <c r="DH87" s="152"/>
      <c r="DI87" s="152"/>
      <c r="DJ87" s="152"/>
      <c r="DK87" s="152"/>
      <c r="DL87" s="152"/>
      <c r="DM87" s="152"/>
      <c r="DN87" s="152"/>
      <c r="DO87" s="152"/>
      <c r="DP87" s="152"/>
      <c r="DQ87" s="152"/>
      <c r="DR87" s="152"/>
      <c r="DS87" s="152"/>
      <c r="DT87" s="152"/>
      <c r="DU87" s="152"/>
      <c r="DV87" s="152"/>
      <c r="DW87" s="152"/>
      <c r="DX87" s="152"/>
      <c r="DY87" s="152"/>
      <c r="DZ87" s="152"/>
      <c r="EA87" s="152"/>
      <c r="EB87" s="152"/>
      <c r="EC87" s="152"/>
      <c r="ED87" s="152"/>
      <c r="EE87" s="152"/>
      <c r="EF87" s="152"/>
      <c r="EG87" s="152"/>
      <c r="EH87" s="152"/>
      <c r="EI87" s="152"/>
      <c r="EJ87" s="152"/>
      <c r="EK87" s="152"/>
      <c r="EL87" s="152"/>
      <c r="EM87" s="152"/>
      <c r="EN87" s="152"/>
      <c r="EO87" s="152"/>
      <c r="EP87" s="152"/>
      <c r="EQ87" s="152"/>
      <c r="ER87" s="152"/>
      <c r="ES87" s="152"/>
      <c r="ET87" s="152"/>
      <c r="EU87" s="189"/>
      <c r="EV87" s="190"/>
      <c r="EW87" s="190" t="s">
        <v>499</v>
      </c>
      <c r="EX87" s="190" t="s">
        <v>285</v>
      </c>
      <c r="EY87" s="190" t="s">
        <v>285</v>
      </c>
      <c r="EZ87" s="152"/>
      <c r="FA87" s="152"/>
      <c r="FB87" s="152"/>
      <c r="FC87" s="152"/>
      <c r="FD87" s="152"/>
      <c r="FE87" s="190"/>
      <c r="FF87" s="152"/>
      <c r="FG87" s="190"/>
      <c r="FH87" s="152"/>
      <c r="FI87" s="152"/>
      <c r="FJ87" s="152"/>
      <c r="FK87" s="152"/>
      <c r="FL87" s="152"/>
      <c r="FM87" s="152"/>
      <c r="FN87" s="152"/>
      <c r="FO87" s="152"/>
      <c r="FP87" s="152"/>
      <c r="FQ87" s="152"/>
      <c r="FR87" s="152"/>
      <c r="FS87" s="152"/>
      <c r="FT87" s="152"/>
      <c r="FU87" s="152"/>
      <c r="FV87" s="152"/>
      <c r="FW87" s="152"/>
      <c r="FX87" s="152"/>
      <c r="FY87" s="152"/>
      <c r="FZ87" s="152"/>
      <c r="GA87" s="152"/>
      <c r="GB87" s="152"/>
      <c r="GC87" s="152"/>
      <c r="GD87" s="152"/>
      <c r="GE87" s="152"/>
      <c r="GF87" s="152"/>
      <c r="GG87" s="152"/>
      <c r="GH87" s="152"/>
      <c r="GI87" s="152"/>
      <c r="GJ87" s="152"/>
      <c r="GK87" s="152"/>
      <c r="GL87" s="152"/>
      <c r="GM87" s="152"/>
      <c r="GN87" s="152"/>
      <c r="GO87" s="152"/>
      <c r="GP87" s="152"/>
      <c r="GQ87" s="152"/>
      <c r="GR87" s="152"/>
      <c r="GS87" s="152"/>
      <c r="GT87" s="152"/>
      <c r="GU87" s="152"/>
      <c r="GV87" s="152"/>
      <c r="GW87" s="152"/>
      <c r="GX87" s="152"/>
      <c r="GY87" s="152"/>
      <c r="GZ87" s="152"/>
      <c r="HA87" s="152"/>
      <c r="HB87" s="152"/>
      <c r="HC87" s="152"/>
      <c r="HD87" s="152"/>
      <c r="HE87" s="152"/>
      <c r="HF87" s="152"/>
      <c r="HG87" s="152"/>
      <c r="HH87" s="152"/>
      <c r="HI87" s="152"/>
      <c r="HJ87" s="152"/>
      <c r="HK87" s="152"/>
      <c r="HL87" s="152"/>
      <c r="HM87" s="152"/>
      <c r="HN87" s="152"/>
      <c r="HO87" s="152"/>
      <c r="HP87" s="152"/>
      <c r="HQ87" s="152"/>
      <c r="HR87" s="152"/>
      <c r="HS87" s="152"/>
      <c r="HT87" s="152"/>
      <c r="HU87" s="152"/>
      <c r="HV87" s="152"/>
    </row>
    <row r="88" spans="1:230" s="287" customFormat="1" ht="15" customHeight="1" x14ac:dyDescent="0.25">
      <c r="A88" s="290" t="s">
        <v>562</v>
      </c>
      <c r="B88" s="291" t="s">
        <v>501</v>
      </c>
      <c r="C88" s="281" t="s">
        <v>502</v>
      </c>
      <c r="D88" s="282" t="s">
        <v>55</v>
      </c>
      <c r="E88" s="283">
        <v>-1.44</v>
      </c>
      <c r="F88" s="292">
        <v>1</v>
      </c>
      <c r="G88" s="296">
        <v>-1.44</v>
      </c>
      <c r="H88" s="285">
        <v>16.7</v>
      </c>
      <c r="I88" s="283"/>
      <c r="J88" s="285">
        <v>-24.05</v>
      </c>
      <c r="K88" s="296">
        <v>9.1199999999999992</v>
      </c>
      <c r="L88" s="289">
        <v>-219.34</v>
      </c>
      <c r="M88" s="307">
        <v>-219.34</v>
      </c>
      <c r="T88" s="152"/>
      <c r="U88" s="152"/>
      <c r="V88" s="152"/>
      <c r="W88" s="152"/>
      <c r="X88" s="152"/>
      <c r="Y88" s="152"/>
      <c r="Z88" s="152"/>
      <c r="AA88" s="152"/>
      <c r="AB88" s="152"/>
      <c r="AC88" s="152"/>
      <c r="AD88" s="152"/>
      <c r="AE88" s="152"/>
      <c r="AF88" s="152"/>
      <c r="AG88" s="152"/>
      <c r="AH88" s="152"/>
      <c r="AI88" s="152"/>
      <c r="AJ88" s="152"/>
      <c r="AK88" s="152"/>
      <c r="AL88" s="152"/>
      <c r="AM88" s="152"/>
      <c r="AN88" s="152"/>
      <c r="AO88" s="152"/>
      <c r="AP88" s="152"/>
      <c r="AQ88" s="152"/>
      <c r="AR88" s="152"/>
      <c r="AS88" s="152"/>
      <c r="AT88" s="152"/>
      <c r="AU88" s="152"/>
      <c r="AV88" s="152"/>
      <c r="AW88" s="152"/>
      <c r="AX88" s="152"/>
      <c r="AY88" s="152"/>
      <c r="AZ88" s="152"/>
      <c r="BA88" s="152"/>
      <c r="BB88" s="152"/>
      <c r="BC88" s="152"/>
      <c r="BD88" s="152"/>
      <c r="BE88" s="152"/>
      <c r="BF88" s="152"/>
      <c r="BG88" s="152"/>
      <c r="BH88" s="152"/>
      <c r="BI88" s="152"/>
      <c r="BJ88" s="152"/>
      <c r="BK88" s="152"/>
      <c r="BL88" s="152"/>
      <c r="BM88" s="152"/>
      <c r="BN88" s="152"/>
      <c r="BO88" s="152"/>
      <c r="BP88" s="152"/>
      <c r="BQ88" s="152"/>
      <c r="BR88" s="152"/>
      <c r="BS88" s="152"/>
      <c r="BT88" s="152"/>
      <c r="BU88" s="152"/>
      <c r="BV88" s="152"/>
      <c r="BW88" s="152"/>
      <c r="BX88" s="152"/>
      <c r="BY88" s="152"/>
      <c r="BZ88" s="152"/>
      <c r="CA88" s="152"/>
      <c r="CB88" s="152"/>
      <c r="CC88" s="152"/>
      <c r="CD88" s="152"/>
      <c r="CE88" s="152"/>
      <c r="CF88" s="152"/>
      <c r="CG88" s="152"/>
      <c r="CH88" s="152"/>
      <c r="CI88" s="152"/>
      <c r="CJ88" s="152"/>
      <c r="CK88" s="152"/>
      <c r="CL88" s="152"/>
      <c r="CM88" s="152"/>
      <c r="CN88" s="152"/>
      <c r="CO88" s="152"/>
      <c r="CP88" s="152"/>
      <c r="CQ88" s="152"/>
      <c r="CR88" s="152"/>
      <c r="CS88" s="152"/>
      <c r="CT88" s="152"/>
      <c r="CU88" s="152"/>
      <c r="CV88" s="152"/>
      <c r="CW88" s="152"/>
      <c r="CX88" s="152"/>
      <c r="CY88" s="152"/>
      <c r="CZ88" s="152"/>
      <c r="DA88" s="152"/>
      <c r="DB88" s="152"/>
      <c r="DC88" s="152"/>
      <c r="DD88" s="152"/>
      <c r="DE88" s="152"/>
      <c r="DF88" s="152"/>
      <c r="DG88" s="152"/>
      <c r="DH88" s="152"/>
      <c r="DI88" s="152"/>
      <c r="DJ88" s="152"/>
      <c r="DK88" s="152"/>
      <c r="DL88" s="152"/>
      <c r="DM88" s="152"/>
      <c r="DN88" s="152"/>
      <c r="DO88" s="152"/>
      <c r="DP88" s="152"/>
      <c r="DQ88" s="152"/>
      <c r="DR88" s="152"/>
      <c r="DS88" s="152"/>
      <c r="DT88" s="152"/>
      <c r="DU88" s="152"/>
      <c r="DV88" s="152"/>
      <c r="DW88" s="152"/>
      <c r="DX88" s="152"/>
      <c r="DY88" s="152"/>
      <c r="DZ88" s="152"/>
      <c r="EA88" s="152"/>
      <c r="EB88" s="152"/>
      <c r="EC88" s="152"/>
      <c r="ED88" s="152"/>
      <c r="EE88" s="152"/>
      <c r="EF88" s="152"/>
      <c r="EG88" s="152"/>
      <c r="EH88" s="152"/>
      <c r="EI88" s="152"/>
      <c r="EJ88" s="152"/>
      <c r="EK88" s="152"/>
      <c r="EL88" s="152"/>
      <c r="EM88" s="152"/>
      <c r="EN88" s="152"/>
      <c r="EO88" s="152"/>
      <c r="EP88" s="152"/>
      <c r="EQ88" s="152"/>
      <c r="ER88" s="152"/>
      <c r="ES88" s="152"/>
      <c r="ET88" s="152"/>
      <c r="EU88" s="189"/>
      <c r="EV88" s="190"/>
      <c r="EW88" s="190" t="s">
        <v>502</v>
      </c>
      <c r="EX88" s="190" t="s">
        <v>285</v>
      </c>
      <c r="EY88" s="190" t="s">
        <v>285</v>
      </c>
      <c r="EZ88" s="152"/>
      <c r="FA88" s="152"/>
      <c r="FB88" s="152"/>
      <c r="FC88" s="152"/>
      <c r="FD88" s="152"/>
      <c r="FE88" s="190"/>
      <c r="FF88" s="152"/>
      <c r="FG88" s="190"/>
      <c r="FH88" s="152"/>
      <c r="FI88" s="152"/>
      <c r="FJ88" s="152"/>
      <c r="FK88" s="152"/>
      <c r="FL88" s="152"/>
      <c r="FM88" s="152"/>
      <c r="FN88" s="152"/>
      <c r="FO88" s="152"/>
      <c r="FP88" s="152"/>
      <c r="FQ88" s="152"/>
      <c r="FR88" s="152"/>
      <c r="FS88" s="152"/>
      <c r="FT88" s="152"/>
      <c r="FU88" s="152"/>
      <c r="FV88" s="152"/>
      <c r="FW88" s="152"/>
      <c r="FX88" s="152"/>
      <c r="FY88" s="152"/>
      <c r="FZ88" s="152"/>
      <c r="GA88" s="152"/>
      <c r="GB88" s="152"/>
      <c r="GC88" s="152"/>
      <c r="GD88" s="152"/>
      <c r="GE88" s="152"/>
      <c r="GF88" s="152"/>
      <c r="GG88" s="152"/>
      <c r="GH88" s="152"/>
      <c r="GI88" s="152"/>
      <c r="GJ88" s="152"/>
      <c r="GK88" s="152"/>
      <c r="GL88" s="152"/>
      <c r="GM88" s="152"/>
      <c r="GN88" s="152"/>
      <c r="GO88" s="152"/>
      <c r="GP88" s="152"/>
      <c r="GQ88" s="152"/>
      <c r="GR88" s="152"/>
      <c r="GS88" s="152"/>
      <c r="GT88" s="152"/>
      <c r="GU88" s="152"/>
      <c r="GV88" s="152"/>
      <c r="GW88" s="152"/>
      <c r="GX88" s="152"/>
      <c r="GY88" s="152"/>
      <c r="GZ88" s="152"/>
      <c r="HA88" s="152"/>
      <c r="HB88" s="152"/>
      <c r="HC88" s="152"/>
      <c r="HD88" s="152"/>
      <c r="HE88" s="152"/>
      <c r="HF88" s="152"/>
      <c r="HG88" s="152"/>
      <c r="HH88" s="152"/>
      <c r="HI88" s="152"/>
      <c r="HJ88" s="152"/>
      <c r="HK88" s="152"/>
      <c r="HL88" s="152"/>
      <c r="HM88" s="152"/>
      <c r="HN88" s="152"/>
      <c r="HO88" s="152"/>
      <c r="HP88" s="152"/>
      <c r="HQ88" s="152"/>
      <c r="HR88" s="152"/>
      <c r="HS88" s="152"/>
      <c r="HT88" s="152"/>
      <c r="HU88" s="152"/>
      <c r="HV88" s="152"/>
    </row>
    <row r="89" spans="1:230" s="287" customFormat="1" ht="33.75" customHeight="1" x14ac:dyDescent="0.25">
      <c r="A89" s="290" t="s">
        <v>563</v>
      </c>
      <c r="B89" s="291" t="s">
        <v>504</v>
      </c>
      <c r="C89" s="281" t="s">
        <v>70</v>
      </c>
      <c r="D89" s="282" t="s">
        <v>16</v>
      </c>
      <c r="E89" s="283">
        <v>2</v>
      </c>
      <c r="F89" s="292">
        <v>1</v>
      </c>
      <c r="G89" s="292">
        <v>2</v>
      </c>
      <c r="H89" s="285">
        <v>630.48</v>
      </c>
      <c r="I89" s="295">
        <v>1.04236</v>
      </c>
      <c r="J89" s="288">
        <v>1314.37</v>
      </c>
      <c r="K89" s="296">
        <v>9.1199999999999992</v>
      </c>
      <c r="L89" s="286">
        <v>11987.05</v>
      </c>
      <c r="M89" s="307">
        <v>11987.05</v>
      </c>
      <c r="T89" s="152"/>
      <c r="U89" s="152"/>
      <c r="V89" s="152"/>
      <c r="W89" s="152"/>
      <c r="X89" s="152"/>
      <c r="Y89" s="152"/>
      <c r="Z89" s="152"/>
      <c r="AA89" s="152"/>
      <c r="AB89" s="152"/>
      <c r="AC89" s="152"/>
      <c r="AD89" s="152"/>
      <c r="AE89" s="152"/>
      <c r="AF89" s="152"/>
      <c r="AG89" s="152"/>
      <c r="AH89" s="152"/>
      <c r="AI89" s="152"/>
      <c r="AJ89" s="152"/>
      <c r="AK89" s="152"/>
      <c r="AL89" s="152"/>
      <c r="AM89" s="152"/>
      <c r="AN89" s="152"/>
      <c r="AO89" s="152"/>
      <c r="AP89" s="152"/>
      <c r="AQ89" s="152"/>
      <c r="AR89" s="152"/>
      <c r="AS89" s="152"/>
      <c r="AT89" s="152"/>
      <c r="AU89" s="152"/>
      <c r="AV89" s="152"/>
      <c r="AW89" s="152"/>
      <c r="AX89" s="152"/>
      <c r="AY89" s="152"/>
      <c r="AZ89" s="152"/>
      <c r="BA89" s="152"/>
      <c r="BB89" s="152"/>
      <c r="BC89" s="152"/>
      <c r="BD89" s="152"/>
      <c r="BE89" s="152"/>
      <c r="BF89" s="152"/>
      <c r="BG89" s="152"/>
      <c r="BH89" s="152"/>
      <c r="BI89" s="152"/>
      <c r="BJ89" s="152"/>
      <c r="BK89" s="152"/>
      <c r="BL89" s="152"/>
      <c r="BM89" s="152"/>
      <c r="BN89" s="152"/>
      <c r="BO89" s="152"/>
      <c r="BP89" s="152"/>
      <c r="BQ89" s="152"/>
      <c r="BR89" s="152"/>
      <c r="BS89" s="152"/>
      <c r="BT89" s="152"/>
      <c r="BU89" s="152"/>
      <c r="BV89" s="152"/>
      <c r="BW89" s="152"/>
      <c r="BX89" s="152"/>
      <c r="BY89" s="152"/>
      <c r="BZ89" s="152"/>
      <c r="CA89" s="152"/>
      <c r="CB89" s="152"/>
      <c r="CC89" s="152"/>
      <c r="CD89" s="152"/>
      <c r="CE89" s="152"/>
      <c r="CF89" s="152"/>
      <c r="CG89" s="152"/>
      <c r="CH89" s="152"/>
      <c r="CI89" s="152"/>
      <c r="CJ89" s="152"/>
      <c r="CK89" s="152"/>
      <c r="CL89" s="152"/>
      <c r="CM89" s="152"/>
      <c r="CN89" s="152"/>
      <c r="CO89" s="152"/>
      <c r="CP89" s="152"/>
      <c r="CQ89" s="152"/>
      <c r="CR89" s="152"/>
      <c r="CS89" s="152"/>
      <c r="CT89" s="152"/>
      <c r="CU89" s="152"/>
      <c r="CV89" s="152"/>
      <c r="CW89" s="152"/>
      <c r="CX89" s="152"/>
      <c r="CY89" s="152"/>
      <c r="CZ89" s="152"/>
      <c r="DA89" s="152"/>
      <c r="DB89" s="152"/>
      <c r="DC89" s="152"/>
      <c r="DD89" s="152"/>
      <c r="DE89" s="152"/>
      <c r="DF89" s="152"/>
      <c r="DG89" s="152"/>
      <c r="DH89" s="152"/>
      <c r="DI89" s="152"/>
      <c r="DJ89" s="152"/>
      <c r="DK89" s="152"/>
      <c r="DL89" s="152"/>
      <c r="DM89" s="152"/>
      <c r="DN89" s="152"/>
      <c r="DO89" s="152"/>
      <c r="DP89" s="152"/>
      <c r="DQ89" s="152"/>
      <c r="DR89" s="152"/>
      <c r="DS89" s="152"/>
      <c r="DT89" s="152"/>
      <c r="DU89" s="152"/>
      <c r="DV89" s="152"/>
      <c r="DW89" s="152"/>
      <c r="DX89" s="152"/>
      <c r="DY89" s="152"/>
      <c r="DZ89" s="152"/>
      <c r="EA89" s="152"/>
      <c r="EB89" s="152"/>
      <c r="EC89" s="152"/>
      <c r="ED89" s="152"/>
      <c r="EE89" s="152"/>
      <c r="EF89" s="152"/>
      <c r="EG89" s="152"/>
      <c r="EH89" s="152"/>
      <c r="EI89" s="152"/>
      <c r="EJ89" s="152"/>
      <c r="EK89" s="152"/>
      <c r="EL89" s="152"/>
      <c r="EM89" s="152"/>
      <c r="EN89" s="152"/>
      <c r="EO89" s="152"/>
      <c r="EP89" s="152"/>
      <c r="EQ89" s="152"/>
      <c r="ER89" s="152"/>
      <c r="ES89" s="152"/>
      <c r="ET89" s="152"/>
      <c r="EU89" s="189"/>
      <c r="EV89" s="190"/>
      <c r="EW89" s="190" t="s">
        <v>70</v>
      </c>
      <c r="EX89" s="190" t="s">
        <v>285</v>
      </c>
      <c r="EY89" s="190" t="s">
        <v>285</v>
      </c>
      <c r="EZ89" s="152"/>
      <c r="FA89" s="152"/>
      <c r="FB89" s="152"/>
      <c r="FC89" s="152"/>
      <c r="FD89" s="152"/>
      <c r="FE89" s="190"/>
      <c r="FF89" s="152"/>
      <c r="FG89" s="190"/>
      <c r="FH89" s="152"/>
      <c r="FI89" s="152"/>
      <c r="FJ89" s="152"/>
      <c r="FK89" s="152"/>
      <c r="FL89" s="152"/>
      <c r="FM89" s="152"/>
      <c r="FN89" s="152"/>
      <c r="FO89" s="152"/>
      <c r="FP89" s="152"/>
      <c r="FQ89" s="152"/>
      <c r="FR89" s="152"/>
      <c r="FS89" s="152"/>
      <c r="FT89" s="152"/>
      <c r="FU89" s="152"/>
      <c r="FV89" s="152"/>
      <c r="FW89" s="152"/>
      <c r="FX89" s="152"/>
      <c r="FY89" s="152"/>
      <c r="FZ89" s="152"/>
      <c r="GA89" s="152"/>
      <c r="GB89" s="152"/>
      <c r="GC89" s="152"/>
      <c r="GD89" s="152"/>
      <c r="GE89" s="152"/>
      <c r="GF89" s="152"/>
      <c r="GG89" s="152"/>
      <c r="GH89" s="152"/>
      <c r="GI89" s="152"/>
      <c r="GJ89" s="152"/>
      <c r="GK89" s="152"/>
      <c r="GL89" s="152"/>
      <c r="GM89" s="152"/>
      <c r="GN89" s="152"/>
      <c r="GO89" s="152"/>
      <c r="GP89" s="152"/>
      <c r="GQ89" s="152"/>
      <c r="GR89" s="152"/>
      <c r="GS89" s="152"/>
      <c r="GT89" s="152"/>
      <c r="GU89" s="152"/>
      <c r="GV89" s="152"/>
      <c r="GW89" s="152"/>
      <c r="GX89" s="152"/>
      <c r="GY89" s="152"/>
      <c r="GZ89" s="152"/>
      <c r="HA89" s="152"/>
      <c r="HB89" s="152"/>
      <c r="HC89" s="152"/>
      <c r="HD89" s="152"/>
      <c r="HE89" s="152"/>
      <c r="HF89" s="152"/>
      <c r="HG89" s="152"/>
      <c r="HH89" s="152"/>
      <c r="HI89" s="152"/>
      <c r="HJ89" s="152"/>
      <c r="HK89" s="152"/>
      <c r="HL89" s="152"/>
      <c r="HM89" s="152"/>
      <c r="HN89" s="152"/>
      <c r="HO89" s="152"/>
      <c r="HP89" s="152"/>
      <c r="HQ89" s="152"/>
      <c r="HR89" s="152"/>
      <c r="HS89" s="152"/>
      <c r="HT89" s="152"/>
      <c r="HU89" s="152"/>
      <c r="HV89" s="152"/>
    </row>
    <row r="90" spans="1:230" s="287" customFormat="1" ht="15" customHeight="1" x14ac:dyDescent="0.25">
      <c r="A90" s="302" t="s">
        <v>565</v>
      </c>
      <c r="B90" s="303"/>
      <c r="C90" s="303"/>
      <c r="D90" s="303"/>
      <c r="E90" s="303"/>
      <c r="F90" s="303"/>
      <c r="G90" s="303"/>
      <c r="H90" s="303"/>
      <c r="I90" s="303"/>
      <c r="J90" s="303"/>
      <c r="K90" s="303"/>
      <c r="L90" s="304"/>
      <c r="M90" s="307">
        <v>0</v>
      </c>
      <c r="T90" s="152"/>
      <c r="U90" s="152"/>
      <c r="V90" s="152"/>
      <c r="W90" s="152"/>
      <c r="X90" s="152"/>
      <c r="Y90" s="152"/>
      <c r="Z90" s="152"/>
      <c r="AA90" s="152"/>
      <c r="AB90" s="152"/>
      <c r="AC90" s="152"/>
      <c r="AD90" s="152"/>
      <c r="AE90" s="152"/>
      <c r="AF90" s="152"/>
      <c r="AG90" s="152"/>
      <c r="AH90" s="152"/>
      <c r="AI90" s="152"/>
      <c r="AJ90" s="152"/>
      <c r="AK90" s="152"/>
      <c r="AL90" s="152"/>
      <c r="AM90" s="152"/>
      <c r="AN90" s="152"/>
      <c r="AO90" s="152"/>
      <c r="AP90" s="152"/>
      <c r="AQ90" s="152"/>
      <c r="AR90" s="152"/>
      <c r="AS90" s="152"/>
      <c r="AT90" s="152"/>
      <c r="AU90" s="152"/>
      <c r="AV90" s="152"/>
      <c r="AW90" s="152"/>
      <c r="AX90" s="152"/>
      <c r="AY90" s="152"/>
      <c r="AZ90" s="152"/>
      <c r="BA90" s="152"/>
      <c r="BB90" s="152"/>
      <c r="BC90" s="152"/>
      <c r="BD90" s="152"/>
      <c r="BE90" s="152"/>
      <c r="BF90" s="152"/>
      <c r="BG90" s="152"/>
      <c r="BH90" s="152"/>
      <c r="BI90" s="152"/>
      <c r="BJ90" s="152"/>
      <c r="BK90" s="152"/>
      <c r="BL90" s="152"/>
      <c r="BM90" s="152"/>
      <c r="BN90" s="152"/>
      <c r="BO90" s="152"/>
      <c r="BP90" s="152"/>
      <c r="BQ90" s="152"/>
      <c r="BR90" s="152"/>
      <c r="BS90" s="152"/>
      <c r="BT90" s="152"/>
      <c r="BU90" s="152"/>
      <c r="BV90" s="152"/>
      <c r="BW90" s="152"/>
      <c r="BX90" s="152"/>
      <c r="BY90" s="152"/>
      <c r="BZ90" s="152"/>
      <c r="CA90" s="152"/>
      <c r="CB90" s="152"/>
      <c r="CC90" s="152"/>
      <c r="CD90" s="152"/>
      <c r="CE90" s="152"/>
      <c r="CF90" s="152"/>
      <c r="CG90" s="152"/>
      <c r="CH90" s="152"/>
      <c r="CI90" s="152"/>
      <c r="CJ90" s="152"/>
      <c r="CK90" s="152"/>
      <c r="CL90" s="152"/>
      <c r="CM90" s="152"/>
      <c r="CN90" s="152"/>
      <c r="CO90" s="152"/>
      <c r="CP90" s="152"/>
      <c r="CQ90" s="152"/>
      <c r="CR90" s="152"/>
      <c r="CS90" s="152"/>
      <c r="CT90" s="152"/>
      <c r="CU90" s="152"/>
      <c r="CV90" s="152"/>
      <c r="CW90" s="152"/>
      <c r="CX90" s="152"/>
      <c r="CY90" s="152"/>
      <c r="CZ90" s="152"/>
      <c r="DA90" s="152"/>
      <c r="DB90" s="152"/>
      <c r="DC90" s="152"/>
      <c r="DD90" s="152"/>
      <c r="DE90" s="152"/>
      <c r="DF90" s="152"/>
      <c r="DG90" s="152"/>
      <c r="DH90" s="152"/>
      <c r="DI90" s="152"/>
      <c r="DJ90" s="152"/>
      <c r="DK90" s="152"/>
      <c r="DL90" s="152"/>
      <c r="DM90" s="152"/>
      <c r="DN90" s="152"/>
      <c r="DO90" s="152"/>
      <c r="DP90" s="152"/>
      <c r="DQ90" s="152"/>
      <c r="DR90" s="152"/>
      <c r="DS90" s="152"/>
      <c r="DT90" s="152"/>
      <c r="DU90" s="152"/>
      <c r="DV90" s="152"/>
      <c r="DW90" s="152"/>
      <c r="DX90" s="152"/>
      <c r="DY90" s="152"/>
      <c r="DZ90" s="152"/>
      <c r="EA90" s="152"/>
      <c r="EB90" s="152"/>
      <c r="EC90" s="152"/>
      <c r="ED90" s="152"/>
      <c r="EE90" s="152"/>
      <c r="EF90" s="152"/>
      <c r="EG90" s="152"/>
      <c r="EH90" s="152"/>
      <c r="EI90" s="152"/>
      <c r="EJ90" s="152"/>
      <c r="EK90" s="152"/>
      <c r="EL90" s="152"/>
      <c r="EM90" s="152"/>
      <c r="EN90" s="152"/>
      <c r="EO90" s="152"/>
      <c r="EP90" s="152"/>
      <c r="EQ90" s="152"/>
      <c r="ER90" s="152"/>
      <c r="ES90" s="152"/>
      <c r="ET90" s="152"/>
      <c r="EU90" s="189" t="s">
        <v>565</v>
      </c>
      <c r="EV90" s="190"/>
      <c r="EW90" s="190"/>
      <c r="EX90" s="190"/>
      <c r="EY90" s="190"/>
      <c r="EZ90" s="152"/>
      <c r="FA90" s="152"/>
      <c r="FB90" s="152"/>
      <c r="FC90" s="152"/>
      <c r="FD90" s="152"/>
      <c r="FE90" s="190"/>
      <c r="FF90" s="152"/>
      <c r="FG90" s="190"/>
      <c r="FH90" s="152"/>
      <c r="FI90" s="152"/>
      <c r="FJ90" s="152"/>
      <c r="FK90" s="152"/>
      <c r="FL90" s="152"/>
      <c r="FM90" s="152"/>
      <c r="FN90" s="152"/>
      <c r="FO90" s="152"/>
      <c r="FP90" s="152"/>
      <c r="FQ90" s="152"/>
      <c r="FR90" s="152"/>
      <c r="FS90" s="152"/>
      <c r="FT90" s="152"/>
      <c r="FU90" s="152"/>
      <c r="FV90" s="152"/>
      <c r="FW90" s="152"/>
      <c r="FX90" s="152"/>
      <c r="FY90" s="152"/>
      <c r="FZ90" s="152"/>
      <c r="GA90" s="152"/>
      <c r="GB90" s="152"/>
      <c r="GC90" s="152"/>
      <c r="GD90" s="152"/>
      <c r="GE90" s="152"/>
      <c r="GF90" s="152"/>
      <c r="GG90" s="152"/>
      <c r="GH90" s="152"/>
      <c r="GI90" s="152"/>
      <c r="GJ90" s="152"/>
      <c r="GK90" s="152"/>
      <c r="GL90" s="152"/>
      <c r="GM90" s="152"/>
      <c r="GN90" s="152"/>
      <c r="GO90" s="152"/>
      <c r="GP90" s="152"/>
      <c r="GQ90" s="152"/>
      <c r="GR90" s="152"/>
      <c r="GS90" s="152"/>
      <c r="GT90" s="152"/>
      <c r="GU90" s="152"/>
      <c r="GV90" s="152"/>
      <c r="GW90" s="152"/>
      <c r="GX90" s="152"/>
      <c r="GY90" s="152"/>
      <c r="GZ90" s="152"/>
      <c r="HA90" s="152"/>
      <c r="HB90" s="152"/>
      <c r="HC90" s="152"/>
      <c r="HD90" s="152"/>
      <c r="HE90" s="152"/>
      <c r="HF90" s="152"/>
      <c r="HG90" s="152"/>
      <c r="HH90" s="152"/>
      <c r="HI90" s="152"/>
      <c r="HJ90" s="152"/>
      <c r="HK90" s="152"/>
      <c r="HL90" s="152"/>
      <c r="HM90" s="152"/>
      <c r="HN90" s="152"/>
      <c r="HO90" s="152"/>
      <c r="HP90" s="152"/>
      <c r="HQ90" s="152"/>
      <c r="HR90" s="152"/>
      <c r="HS90" s="152"/>
      <c r="HT90" s="152"/>
      <c r="HU90" s="152"/>
      <c r="HV90" s="152"/>
    </row>
    <row r="91" spans="1:230" s="287" customFormat="1" ht="15" customHeight="1" x14ac:dyDescent="0.25">
      <c r="A91" s="299" t="s">
        <v>566</v>
      </c>
      <c r="B91" s="300"/>
      <c r="C91" s="300"/>
      <c r="D91" s="300"/>
      <c r="E91" s="300"/>
      <c r="F91" s="300"/>
      <c r="G91" s="300"/>
      <c r="H91" s="300"/>
      <c r="I91" s="300"/>
      <c r="J91" s="300"/>
      <c r="K91" s="300"/>
      <c r="L91" s="301"/>
      <c r="M91" s="307">
        <v>0</v>
      </c>
      <c r="T91" s="152"/>
      <c r="U91" s="152"/>
      <c r="V91" s="152"/>
      <c r="W91" s="152"/>
      <c r="X91" s="152"/>
      <c r="Y91" s="152"/>
      <c r="Z91" s="152"/>
      <c r="AA91" s="152"/>
      <c r="AB91" s="152"/>
      <c r="AC91" s="152"/>
      <c r="AD91" s="152"/>
      <c r="AE91" s="152"/>
      <c r="AF91" s="152"/>
      <c r="AG91" s="152"/>
      <c r="AH91" s="152"/>
      <c r="AI91" s="152"/>
      <c r="AJ91" s="152"/>
      <c r="AK91" s="152"/>
      <c r="AL91" s="152"/>
      <c r="AM91" s="152"/>
      <c r="AN91" s="152"/>
      <c r="AO91" s="152"/>
      <c r="AP91" s="152"/>
      <c r="AQ91" s="152"/>
      <c r="AR91" s="152"/>
      <c r="AS91" s="152"/>
      <c r="AT91" s="152"/>
      <c r="AU91" s="152"/>
      <c r="AV91" s="152"/>
      <c r="AW91" s="152"/>
      <c r="AX91" s="152"/>
      <c r="AY91" s="152"/>
      <c r="AZ91" s="152"/>
      <c r="BA91" s="152"/>
      <c r="BB91" s="152"/>
      <c r="BC91" s="152"/>
      <c r="BD91" s="152"/>
      <c r="BE91" s="152"/>
      <c r="BF91" s="152"/>
      <c r="BG91" s="152"/>
      <c r="BH91" s="152"/>
      <c r="BI91" s="152"/>
      <c r="BJ91" s="152"/>
      <c r="BK91" s="152"/>
      <c r="BL91" s="152"/>
      <c r="BM91" s="152"/>
      <c r="BN91" s="152"/>
      <c r="BO91" s="152"/>
      <c r="BP91" s="152"/>
      <c r="BQ91" s="152"/>
      <c r="BR91" s="152"/>
      <c r="BS91" s="152"/>
      <c r="BT91" s="152"/>
      <c r="BU91" s="152"/>
      <c r="BV91" s="152"/>
      <c r="BW91" s="152"/>
      <c r="BX91" s="152"/>
      <c r="BY91" s="152"/>
      <c r="BZ91" s="152"/>
      <c r="CA91" s="152"/>
      <c r="CB91" s="152"/>
      <c r="CC91" s="152"/>
      <c r="CD91" s="152"/>
      <c r="CE91" s="152"/>
      <c r="CF91" s="152"/>
      <c r="CG91" s="152"/>
      <c r="CH91" s="152"/>
      <c r="CI91" s="152"/>
      <c r="CJ91" s="152"/>
      <c r="CK91" s="152"/>
      <c r="CL91" s="152"/>
      <c r="CM91" s="152"/>
      <c r="CN91" s="152"/>
      <c r="CO91" s="152"/>
      <c r="CP91" s="152"/>
      <c r="CQ91" s="152"/>
      <c r="CR91" s="152"/>
      <c r="CS91" s="152"/>
      <c r="CT91" s="152"/>
      <c r="CU91" s="152"/>
      <c r="CV91" s="152"/>
      <c r="CW91" s="152"/>
      <c r="CX91" s="152"/>
      <c r="CY91" s="152"/>
      <c r="CZ91" s="152"/>
      <c r="DA91" s="152"/>
      <c r="DB91" s="152"/>
      <c r="DC91" s="152"/>
      <c r="DD91" s="152"/>
      <c r="DE91" s="152"/>
      <c r="DF91" s="152"/>
      <c r="DG91" s="152"/>
      <c r="DH91" s="152"/>
      <c r="DI91" s="152"/>
      <c r="DJ91" s="152"/>
      <c r="DK91" s="152"/>
      <c r="DL91" s="152"/>
      <c r="DM91" s="152"/>
      <c r="DN91" s="152"/>
      <c r="DO91" s="152"/>
      <c r="DP91" s="152"/>
      <c r="DQ91" s="152"/>
      <c r="DR91" s="152"/>
      <c r="DS91" s="152"/>
      <c r="DT91" s="152"/>
      <c r="DU91" s="152"/>
      <c r="DV91" s="152"/>
      <c r="DW91" s="152"/>
      <c r="DX91" s="152"/>
      <c r="DY91" s="152"/>
      <c r="DZ91" s="152"/>
      <c r="EA91" s="152"/>
      <c r="EB91" s="152"/>
      <c r="EC91" s="152"/>
      <c r="ED91" s="152"/>
      <c r="EE91" s="152"/>
      <c r="EF91" s="152"/>
      <c r="EG91" s="152"/>
      <c r="EH91" s="152"/>
      <c r="EI91" s="152"/>
      <c r="EJ91" s="152"/>
      <c r="EK91" s="152"/>
      <c r="EL91" s="152"/>
      <c r="EM91" s="152"/>
      <c r="EN91" s="152"/>
      <c r="EO91" s="152"/>
      <c r="EP91" s="152"/>
      <c r="EQ91" s="152"/>
      <c r="ER91" s="152"/>
      <c r="ES91" s="152"/>
      <c r="ET91" s="152"/>
      <c r="EU91" s="189"/>
      <c r="EV91" s="190" t="s">
        <v>566</v>
      </c>
      <c r="EW91" s="190"/>
      <c r="EX91" s="190"/>
      <c r="EY91" s="190"/>
      <c r="EZ91" s="152"/>
      <c r="FA91" s="152"/>
      <c r="FB91" s="152"/>
      <c r="FC91" s="152"/>
      <c r="FD91" s="152"/>
      <c r="FE91" s="190"/>
      <c r="FF91" s="152"/>
      <c r="FG91" s="190"/>
      <c r="FH91" s="152"/>
      <c r="FI91" s="152"/>
      <c r="FJ91" s="152"/>
      <c r="FK91" s="152"/>
      <c r="FL91" s="152"/>
      <c r="FM91" s="152"/>
      <c r="FN91" s="152"/>
      <c r="FO91" s="152"/>
      <c r="FP91" s="152"/>
      <c r="FQ91" s="152"/>
      <c r="FR91" s="152"/>
      <c r="FS91" s="152"/>
      <c r="FT91" s="152"/>
      <c r="FU91" s="152"/>
      <c r="FV91" s="152"/>
      <c r="FW91" s="152"/>
      <c r="FX91" s="152"/>
      <c r="FY91" s="152"/>
      <c r="FZ91" s="152"/>
      <c r="GA91" s="152"/>
      <c r="GB91" s="152"/>
      <c r="GC91" s="152"/>
      <c r="GD91" s="152"/>
      <c r="GE91" s="152"/>
      <c r="GF91" s="152"/>
      <c r="GG91" s="152"/>
      <c r="GH91" s="152"/>
      <c r="GI91" s="152"/>
      <c r="GJ91" s="152"/>
      <c r="GK91" s="152"/>
      <c r="GL91" s="152"/>
      <c r="GM91" s="152"/>
      <c r="GN91" s="152"/>
      <c r="GO91" s="152"/>
      <c r="GP91" s="152"/>
      <c r="GQ91" s="152"/>
      <c r="GR91" s="152"/>
      <c r="GS91" s="152"/>
      <c r="GT91" s="152"/>
      <c r="GU91" s="152"/>
      <c r="GV91" s="152"/>
      <c r="GW91" s="152"/>
      <c r="GX91" s="152"/>
      <c r="GY91" s="152"/>
      <c r="GZ91" s="152"/>
      <c r="HA91" s="152"/>
      <c r="HB91" s="152"/>
      <c r="HC91" s="152"/>
      <c r="HD91" s="152"/>
      <c r="HE91" s="152"/>
      <c r="HF91" s="152"/>
      <c r="HG91" s="152"/>
      <c r="HH91" s="152"/>
      <c r="HI91" s="152"/>
      <c r="HJ91" s="152"/>
      <c r="HK91" s="152"/>
      <c r="HL91" s="152"/>
      <c r="HM91" s="152"/>
      <c r="HN91" s="152"/>
      <c r="HO91" s="152"/>
      <c r="HP91" s="152"/>
      <c r="HQ91" s="152"/>
      <c r="HR91" s="152"/>
      <c r="HS91" s="152"/>
      <c r="HT91" s="152"/>
      <c r="HU91" s="152"/>
      <c r="HV91" s="152"/>
    </row>
    <row r="92" spans="1:230" s="287" customFormat="1" ht="34.5" customHeight="1" x14ac:dyDescent="0.25">
      <c r="A92" s="290" t="s">
        <v>567</v>
      </c>
      <c r="B92" s="291" t="s">
        <v>368</v>
      </c>
      <c r="C92" s="281" t="s">
        <v>568</v>
      </c>
      <c r="D92" s="282" t="s">
        <v>370</v>
      </c>
      <c r="E92" s="283">
        <v>0.45</v>
      </c>
      <c r="F92" s="292">
        <v>1</v>
      </c>
      <c r="G92" s="296">
        <v>0.45</v>
      </c>
      <c r="H92" s="284"/>
      <c r="I92" s="283"/>
      <c r="J92" s="284"/>
      <c r="K92" s="283"/>
      <c r="L92" s="294"/>
      <c r="M92" s="307">
        <v>121778.86</v>
      </c>
      <c r="T92" s="152"/>
      <c r="U92" s="152"/>
      <c r="V92" s="152"/>
      <c r="W92" s="152"/>
      <c r="X92" s="152"/>
      <c r="Y92" s="152"/>
      <c r="Z92" s="152"/>
      <c r="AA92" s="152"/>
      <c r="AB92" s="152"/>
      <c r="AC92" s="152"/>
      <c r="AD92" s="152"/>
      <c r="AE92" s="152"/>
      <c r="AF92" s="152"/>
      <c r="AG92" s="152"/>
      <c r="AH92" s="152"/>
      <c r="AI92" s="152"/>
      <c r="AJ92" s="152"/>
      <c r="AK92" s="152"/>
      <c r="AL92" s="152"/>
      <c r="AM92" s="152"/>
      <c r="AN92" s="152"/>
      <c r="AO92" s="152"/>
      <c r="AP92" s="152"/>
      <c r="AQ92" s="152"/>
      <c r="AR92" s="152"/>
      <c r="AS92" s="152"/>
      <c r="AT92" s="152"/>
      <c r="AU92" s="152"/>
      <c r="AV92" s="152"/>
      <c r="AW92" s="152"/>
      <c r="AX92" s="152"/>
      <c r="AY92" s="152"/>
      <c r="AZ92" s="152"/>
      <c r="BA92" s="152"/>
      <c r="BB92" s="152"/>
      <c r="BC92" s="152"/>
      <c r="BD92" s="152"/>
      <c r="BE92" s="152"/>
      <c r="BF92" s="152"/>
      <c r="BG92" s="152"/>
      <c r="BH92" s="152"/>
      <c r="BI92" s="152"/>
      <c r="BJ92" s="152"/>
      <c r="BK92" s="152"/>
      <c r="BL92" s="152"/>
      <c r="BM92" s="152"/>
      <c r="BN92" s="152"/>
      <c r="BO92" s="152"/>
      <c r="BP92" s="152"/>
      <c r="BQ92" s="152"/>
      <c r="BR92" s="152"/>
      <c r="BS92" s="152"/>
      <c r="BT92" s="152"/>
      <c r="BU92" s="152"/>
      <c r="BV92" s="152"/>
      <c r="BW92" s="152"/>
      <c r="BX92" s="152"/>
      <c r="BY92" s="152"/>
      <c r="BZ92" s="152"/>
      <c r="CA92" s="152"/>
      <c r="CB92" s="152"/>
      <c r="CC92" s="152"/>
      <c r="CD92" s="152"/>
      <c r="CE92" s="152"/>
      <c r="CF92" s="152"/>
      <c r="CG92" s="152"/>
      <c r="CH92" s="152"/>
      <c r="CI92" s="152"/>
      <c r="CJ92" s="152"/>
      <c r="CK92" s="152"/>
      <c r="CL92" s="152"/>
      <c r="CM92" s="152"/>
      <c r="CN92" s="152"/>
      <c r="CO92" s="152"/>
      <c r="CP92" s="152"/>
      <c r="CQ92" s="152"/>
      <c r="CR92" s="152"/>
      <c r="CS92" s="152"/>
      <c r="CT92" s="152"/>
      <c r="CU92" s="152"/>
      <c r="CV92" s="152"/>
      <c r="CW92" s="152"/>
      <c r="CX92" s="152"/>
      <c r="CY92" s="152"/>
      <c r="CZ92" s="152"/>
      <c r="DA92" s="152"/>
      <c r="DB92" s="152"/>
      <c r="DC92" s="152"/>
      <c r="DD92" s="152"/>
      <c r="DE92" s="152"/>
      <c r="DF92" s="152"/>
      <c r="DG92" s="152"/>
      <c r="DH92" s="152"/>
      <c r="DI92" s="152"/>
      <c r="DJ92" s="152"/>
      <c r="DK92" s="152"/>
      <c r="DL92" s="152"/>
      <c r="DM92" s="152"/>
      <c r="DN92" s="152"/>
      <c r="DO92" s="152"/>
      <c r="DP92" s="152"/>
      <c r="DQ92" s="152"/>
      <c r="DR92" s="152"/>
      <c r="DS92" s="152"/>
      <c r="DT92" s="152"/>
      <c r="DU92" s="152"/>
      <c r="DV92" s="152"/>
      <c r="DW92" s="152"/>
      <c r="DX92" s="152"/>
      <c r="DY92" s="152"/>
      <c r="DZ92" s="152"/>
      <c r="EA92" s="152"/>
      <c r="EB92" s="152"/>
      <c r="EC92" s="152"/>
      <c r="ED92" s="152"/>
      <c r="EE92" s="152"/>
      <c r="EF92" s="152"/>
      <c r="EG92" s="152"/>
      <c r="EH92" s="152"/>
      <c r="EI92" s="152"/>
      <c r="EJ92" s="152"/>
      <c r="EK92" s="152"/>
      <c r="EL92" s="152"/>
      <c r="EM92" s="152"/>
      <c r="EN92" s="152"/>
      <c r="EO92" s="152"/>
      <c r="EP92" s="152"/>
      <c r="EQ92" s="152"/>
      <c r="ER92" s="152"/>
      <c r="ES92" s="152"/>
      <c r="ET92" s="152"/>
      <c r="EU92" s="189"/>
      <c r="EV92" s="190"/>
      <c r="EW92" s="190" t="s">
        <v>568</v>
      </c>
      <c r="EX92" s="190" t="s">
        <v>285</v>
      </c>
      <c r="EY92" s="190" t="s">
        <v>285</v>
      </c>
      <c r="EZ92" s="152"/>
      <c r="FA92" s="152"/>
      <c r="FB92" s="152"/>
      <c r="FC92" s="152"/>
      <c r="FD92" s="152"/>
      <c r="FE92" s="190"/>
      <c r="FF92" s="152"/>
      <c r="FG92" s="190"/>
      <c r="FH92" s="152"/>
      <c r="FI92" s="152"/>
      <c r="FJ92" s="152"/>
      <c r="FK92" s="152"/>
      <c r="FL92" s="152"/>
      <c r="FM92" s="152"/>
      <c r="FN92" s="152"/>
      <c r="FO92" s="152"/>
      <c r="FP92" s="152"/>
      <c r="FQ92" s="152"/>
      <c r="FR92" s="152"/>
      <c r="FS92" s="152"/>
      <c r="FT92" s="152"/>
      <c r="FU92" s="152"/>
      <c r="FV92" s="152"/>
      <c r="FW92" s="152"/>
      <c r="FX92" s="152"/>
      <c r="FY92" s="152"/>
      <c r="FZ92" s="152"/>
      <c r="GA92" s="152"/>
      <c r="GB92" s="152"/>
      <c r="GC92" s="152"/>
      <c r="GD92" s="152"/>
      <c r="GE92" s="152"/>
      <c r="GF92" s="152"/>
      <c r="GG92" s="152"/>
      <c r="GH92" s="152"/>
      <c r="GI92" s="152"/>
      <c r="GJ92" s="152"/>
      <c r="GK92" s="152"/>
      <c r="GL92" s="152"/>
      <c r="GM92" s="152"/>
      <c r="GN92" s="152"/>
      <c r="GO92" s="152"/>
      <c r="GP92" s="152"/>
      <c r="GQ92" s="152"/>
      <c r="GR92" s="152"/>
      <c r="GS92" s="152"/>
      <c r="GT92" s="152"/>
      <c r="GU92" s="152"/>
      <c r="GV92" s="152"/>
      <c r="GW92" s="152"/>
      <c r="GX92" s="152"/>
      <c r="GY92" s="152"/>
      <c r="GZ92" s="152"/>
      <c r="HA92" s="152"/>
      <c r="HB92" s="152"/>
      <c r="HC92" s="152"/>
      <c r="HD92" s="152"/>
      <c r="HE92" s="152"/>
      <c r="HF92" s="152"/>
      <c r="HG92" s="152"/>
      <c r="HH92" s="152"/>
      <c r="HI92" s="152"/>
      <c r="HJ92" s="152"/>
      <c r="HK92" s="152"/>
      <c r="HL92" s="152"/>
      <c r="HM92" s="152"/>
      <c r="HN92" s="152"/>
      <c r="HO92" s="152"/>
      <c r="HP92" s="152"/>
      <c r="HQ92" s="152"/>
      <c r="HR92" s="152"/>
      <c r="HS92" s="152"/>
      <c r="HT92" s="152"/>
      <c r="HU92" s="152"/>
      <c r="HV92" s="152"/>
    </row>
    <row r="93" spans="1:230" s="287" customFormat="1" ht="34.5" customHeight="1" x14ac:dyDescent="0.25">
      <c r="A93" s="290" t="s">
        <v>570</v>
      </c>
      <c r="B93" s="291" t="s">
        <v>340</v>
      </c>
      <c r="C93" s="281" t="s">
        <v>341</v>
      </c>
      <c r="D93" s="282" t="s">
        <v>195</v>
      </c>
      <c r="E93" s="283">
        <v>0.03</v>
      </c>
      <c r="F93" s="292">
        <v>1</v>
      </c>
      <c r="G93" s="296">
        <v>0.03</v>
      </c>
      <c r="H93" s="284"/>
      <c r="I93" s="283"/>
      <c r="J93" s="284"/>
      <c r="K93" s="283"/>
      <c r="L93" s="294"/>
      <c r="M93" s="307">
        <v>25455.86</v>
      </c>
      <c r="T93" s="152"/>
      <c r="U93" s="152"/>
      <c r="V93" s="152"/>
      <c r="W93" s="152"/>
      <c r="X93" s="152"/>
      <c r="Y93" s="152"/>
      <c r="Z93" s="152"/>
      <c r="AA93" s="152"/>
      <c r="AB93" s="152"/>
      <c r="AC93" s="152"/>
      <c r="AD93" s="152"/>
      <c r="AE93" s="152"/>
      <c r="AF93" s="152"/>
      <c r="AG93" s="152"/>
      <c r="AH93" s="152"/>
      <c r="AI93" s="152"/>
      <c r="AJ93" s="152"/>
      <c r="AK93" s="152"/>
      <c r="AL93" s="152"/>
      <c r="AM93" s="152"/>
      <c r="AN93" s="152"/>
      <c r="AO93" s="152"/>
      <c r="AP93" s="152"/>
      <c r="AQ93" s="152"/>
      <c r="AR93" s="152"/>
      <c r="AS93" s="152"/>
      <c r="AT93" s="152"/>
      <c r="AU93" s="152"/>
      <c r="AV93" s="152"/>
      <c r="AW93" s="152"/>
      <c r="AX93" s="152"/>
      <c r="AY93" s="152"/>
      <c r="AZ93" s="152"/>
      <c r="BA93" s="152"/>
      <c r="BB93" s="152"/>
      <c r="BC93" s="152"/>
      <c r="BD93" s="152"/>
      <c r="BE93" s="152"/>
      <c r="BF93" s="152"/>
      <c r="BG93" s="152"/>
      <c r="BH93" s="152"/>
      <c r="BI93" s="152"/>
      <c r="BJ93" s="152"/>
      <c r="BK93" s="152"/>
      <c r="BL93" s="152"/>
      <c r="BM93" s="152"/>
      <c r="BN93" s="152"/>
      <c r="BO93" s="152"/>
      <c r="BP93" s="152"/>
      <c r="BQ93" s="152"/>
      <c r="BR93" s="152"/>
      <c r="BS93" s="152"/>
      <c r="BT93" s="152"/>
      <c r="BU93" s="152"/>
      <c r="BV93" s="152"/>
      <c r="BW93" s="152"/>
      <c r="BX93" s="152"/>
      <c r="BY93" s="152"/>
      <c r="BZ93" s="152"/>
      <c r="CA93" s="152"/>
      <c r="CB93" s="152"/>
      <c r="CC93" s="152"/>
      <c r="CD93" s="152"/>
      <c r="CE93" s="152"/>
      <c r="CF93" s="152"/>
      <c r="CG93" s="152"/>
      <c r="CH93" s="152"/>
      <c r="CI93" s="152"/>
      <c r="CJ93" s="152"/>
      <c r="CK93" s="152"/>
      <c r="CL93" s="152"/>
      <c r="CM93" s="152"/>
      <c r="CN93" s="152"/>
      <c r="CO93" s="152"/>
      <c r="CP93" s="152"/>
      <c r="CQ93" s="152"/>
      <c r="CR93" s="152"/>
      <c r="CS93" s="152"/>
      <c r="CT93" s="152"/>
      <c r="CU93" s="152"/>
      <c r="CV93" s="152"/>
      <c r="CW93" s="152"/>
      <c r="CX93" s="152"/>
      <c r="CY93" s="152"/>
      <c r="CZ93" s="152"/>
      <c r="DA93" s="152"/>
      <c r="DB93" s="152"/>
      <c r="DC93" s="152"/>
      <c r="DD93" s="152"/>
      <c r="DE93" s="152"/>
      <c r="DF93" s="152"/>
      <c r="DG93" s="152"/>
      <c r="DH93" s="152"/>
      <c r="DI93" s="152"/>
      <c r="DJ93" s="152"/>
      <c r="DK93" s="152"/>
      <c r="DL93" s="152"/>
      <c r="DM93" s="152"/>
      <c r="DN93" s="152"/>
      <c r="DO93" s="152"/>
      <c r="DP93" s="152"/>
      <c r="DQ93" s="152"/>
      <c r="DR93" s="152"/>
      <c r="DS93" s="152"/>
      <c r="DT93" s="152"/>
      <c r="DU93" s="152"/>
      <c r="DV93" s="152"/>
      <c r="DW93" s="152"/>
      <c r="DX93" s="152"/>
      <c r="DY93" s="152"/>
      <c r="DZ93" s="152"/>
      <c r="EA93" s="152"/>
      <c r="EB93" s="152"/>
      <c r="EC93" s="152"/>
      <c r="ED93" s="152"/>
      <c r="EE93" s="152"/>
      <c r="EF93" s="152"/>
      <c r="EG93" s="152"/>
      <c r="EH93" s="152"/>
      <c r="EI93" s="152"/>
      <c r="EJ93" s="152"/>
      <c r="EK93" s="152"/>
      <c r="EL93" s="152"/>
      <c r="EM93" s="152"/>
      <c r="EN93" s="152"/>
      <c r="EO93" s="152"/>
      <c r="EP93" s="152"/>
      <c r="EQ93" s="152"/>
      <c r="ER93" s="152"/>
      <c r="ES93" s="152"/>
      <c r="ET93" s="152"/>
      <c r="EU93" s="189"/>
      <c r="EV93" s="190"/>
      <c r="EW93" s="190" t="s">
        <v>341</v>
      </c>
      <c r="EX93" s="190" t="s">
        <v>285</v>
      </c>
      <c r="EY93" s="190" t="s">
        <v>285</v>
      </c>
      <c r="EZ93" s="152"/>
      <c r="FA93" s="152"/>
      <c r="FB93" s="152"/>
      <c r="FC93" s="152"/>
      <c r="FD93" s="152"/>
      <c r="FE93" s="190"/>
      <c r="FF93" s="152"/>
      <c r="FG93" s="190"/>
      <c r="FH93" s="152"/>
      <c r="FI93" s="152"/>
      <c r="FJ93" s="152"/>
      <c r="FK93" s="152"/>
      <c r="FL93" s="152"/>
      <c r="FM93" s="152"/>
      <c r="FN93" s="152"/>
      <c r="FO93" s="152"/>
      <c r="FP93" s="152"/>
      <c r="FQ93" s="152"/>
      <c r="FR93" s="152"/>
      <c r="FS93" s="152"/>
      <c r="FT93" s="152"/>
      <c r="FU93" s="152"/>
      <c r="FV93" s="152"/>
      <c r="FW93" s="152"/>
      <c r="FX93" s="152"/>
      <c r="FY93" s="152"/>
      <c r="FZ93" s="152"/>
      <c r="GA93" s="152"/>
      <c r="GB93" s="152"/>
      <c r="GC93" s="152"/>
      <c r="GD93" s="152"/>
      <c r="GE93" s="152"/>
      <c r="GF93" s="152"/>
      <c r="GG93" s="152"/>
      <c r="GH93" s="152"/>
      <c r="GI93" s="152"/>
      <c r="GJ93" s="152"/>
      <c r="GK93" s="152"/>
      <c r="GL93" s="152"/>
      <c r="GM93" s="152"/>
      <c r="GN93" s="152"/>
      <c r="GO93" s="152"/>
      <c r="GP93" s="152"/>
      <c r="GQ93" s="152"/>
      <c r="GR93" s="152"/>
      <c r="GS93" s="152"/>
      <c r="GT93" s="152"/>
      <c r="GU93" s="152"/>
      <c r="GV93" s="152"/>
      <c r="GW93" s="152"/>
      <c r="GX93" s="152"/>
      <c r="GY93" s="152"/>
      <c r="GZ93" s="152"/>
      <c r="HA93" s="152"/>
      <c r="HB93" s="152"/>
      <c r="HC93" s="152"/>
      <c r="HD93" s="152"/>
      <c r="HE93" s="152"/>
      <c r="HF93" s="152"/>
      <c r="HG93" s="152"/>
      <c r="HH93" s="152"/>
      <c r="HI93" s="152"/>
      <c r="HJ93" s="152"/>
      <c r="HK93" s="152"/>
      <c r="HL93" s="152"/>
      <c r="HM93" s="152"/>
      <c r="HN93" s="152"/>
      <c r="HO93" s="152"/>
      <c r="HP93" s="152"/>
      <c r="HQ93" s="152"/>
      <c r="HR93" s="152"/>
      <c r="HS93" s="152"/>
      <c r="HT93" s="152"/>
      <c r="HU93" s="152"/>
      <c r="HV93" s="152"/>
    </row>
    <row r="94" spans="1:230" s="287" customFormat="1" ht="34.5" customHeight="1" x14ac:dyDescent="0.25">
      <c r="A94" s="290" t="s">
        <v>572</v>
      </c>
      <c r="B94" s="291" t="s">
        <v>573</v>
      </c>
      <c r="C94" s="281" t="s">
        <v>574</v>
      </c>
      <c r="D94" s="282" t="s">
        <v>37</v>
      </c>
      <c r="E94" s="283">
        <v>53.96</v>
      </c>
      <c r="F94" s="292">
        <v>1</v>
      </c>
      <c r="G94" s="296">
        <v>53.96</v>
      </c>
      <c r="H94" s="285">
        <v>46.17</v>
      </c>
      <c r="I94" s="283"/>
      <c r="J94" s="288">
        <v>2491.33</v>
      </c>
      <c r="K94" s="296">
        <v>9.1199999999999992</v>
      </c>
      <c r="L94" s="286">
        <v>22720.93</v>
      </c>
      <c r="M94" s="307">
        <v>22720.93</v>
      </c>
      <c r="T94" s="152"/>
      <c r="U94" s="152"/>
      <c r="V94" s="152"/>
      <c r="W94" s="152"/>
      <c r="X94" s="152"/>
      <c r="Y94" s="152"/>
      <c r="Z94" s="152"/>
      <c r="AA94" s="152"/>
      <c r="AB94" s="152"/>
      <c r="AC94" s="152"/>
      <c r="AD94" s="152"/>
      <c r="AE94" s="152"/>
      <c r="AF94" s="152"/>
      <c r="AG94" s="152"/>
      <c r="AH94" s="152"/>
      <c r="AI94" s="152"/>
      <c r="AJ94" s="152"/>
      <c r="AK94" s="152"/>
      <c r="AL94" s="152"/>
      <c r="AM94" s="152"/>
      <c r="AN94" s="152"/>
      <c r="AO94" s="152"/>
      <c r="AP94" s="152"/>
      <c r="AQ94" s="152"/>
      <c r="AR94" s="152"/>
      <c r="AS94" s="152"/>
      <c r="AT94" s="152"/>
      <c r="AU94" s="152"/>
      <c r="AV94" s="152"/>
      <c r="AW94" s="152"/>
      <c r="AX94" s="152"/>
      <c r="AY94" s="152"/>
      <c r="AZ94" s="152"/>
      <c r="BA94" s="152"/>
      <c r="BB94" s="152"/>
      <c r="BC94" s="152"/>
      <c r="BD94" s="152"/>
      <c r="BE94" s="152"/>
      <c r="BF94" s="152"/>
      <c r="BG94" s="152"/>
      <c r="BH94" s="152"/>
      <c r="BI94" s="152"/>
      <c r="BJ94" s="152"/>
      <c r="BK94" s="152"/>
      <c r="BL94" s="152"/>
      <c r="BM94" s="152"/>
      <c r="BN94" s="152"/>
      <c r="BO94" s="152"/>
      <c r="BP94" s="152"/>
      <c r="BQ94" s="152"/>
      <c r="BR94" s="152"/>
      <c r="BS94" s="152"/>
      <c r="BT94" s="152"/>
      <c r="BU94" s="152"/>
      <c r="BV94" s="152"/>
      <c r="BW94" s="152"/>
      <c r="BX94" s="152"/>
      <c r="BY94" s="152"/>
      <c r="BZ94" s="152"/>
      <c r="CA94" s="152"/>
      <c r="CB94" s="152"/>
      <c r="CC94" s="152"/>
      <c r="CD94" s="152"/>
      <c r="CE94" s="152"/>
      <c r="CF94" s="152"/>
      <c r="CG94" s="152"/>
      <c r="CH94" s="152"/>
      <c r="CI94" s="152"/>
      <c r="CJ94" s="152"/>
      <c r="CK94" s="152"/>
      <c r="CL94" s="152"/>
      <c r="CM94" s="152"/>
      <c r="CN94" s="152"/>
      <c r="CO94" s="152"/>
      <c r="CP94" s="152"/>
      <c r="CQ94" s="152"/>
      <c r="CR94" s="152"/>
      <c r="CS94" s="152"/>
      <c r="CT94" s="152"/>
      <c r="CU94" s="152"/>
      <c r="CV94" s="152"/>
      <c r="CW94" s="152"/>
      <c r="CX94" s="152"/>
      <c r="CY94" s="152"/>
      <c r="CZ94" s="152"/>
      <c r="DA94" s="152"/>
      <c r="DB94" s="152"/>
      <c r="DC94" s="152"/>
      <c r="DD94" s="152"/>
      <c r="DE94" s="152"/>
      <c r="DF94" s="152"/>
      <c r="DG94" s="152"/>
      <c r="DH94" s="152"/>
      <c r="DI94" s="152"/>
      <c r="DJ94" s="152"/>
      <c r="DK94" s="152"/>
      <c r="DL94" s="152"/>
      <c r="DM94" s="152"/>
      <c r="DN94" s="152"/>
      <c r="DO94" s="152"/>
      <c r="DP94" s="152"/>
      <c r="DQ94" s="152"/>
      <c r="DR94" s="152"/>
      <c r="DS94" s="152"/>
      <c r="DT94" s="152"/>
      <c r="DU94" s="152"/>
      <c r="DV94" s="152"/>
      <c r="DW94" s="152"/>
      <c r="DX94" s="152"/>
      <c r="DY94" s="152"/>
      <c r="DZ94" s="152"/>
      <c r="EA94" s="152"/>
      <c r="EB94" s="152"/>
      <c r="EC94" s="152"/>
      <c r="ED94" s="152"/>
      <c r="EE94" s="152"/>
      <c r="EF94" s="152"/>
      <c r="EG94" s="152"/>
      <c r="EH94" s="152"/>
      <c r="EI94" s="152"/>
      <c r="EJ94" s="152"/>
      <c r="EK94" s="152"/>
      <c r="EL94" s="152"/>
      <c r="EM94" s="152"/>
      <c r="EN94" s="152"/>
      <c r="EO94" s="152"/>
      <c r="EP94" s="152"/>
      <c r="EQ94" s="152"/>
      <c r="ER94" s="152"/>
      <c r="ES94" s="152"/>
      <c r="ET94" s="152"/>
      <c r="EU94" s="189"/>
      <c r="EV94" s="190"/>
      <c r="EW94" s="190" t="s">
        <v>574</v>
      </c>
      <c r="EX94" s="190" t="s">
        <v>285</v>
      </c>
      <c r="EY94" s="190" t="s">
        <v>285</v>
      </c>
      <c r="EZ94" s="152"/>
      <c r="FA94" s="152"/>
      <c r="FB94" s="152"/>
      <c r="FC94" s="152"/>
      <c r="FD94" s="152"/>
      <c r="FE94" s="190"/>
      <c r="FF94" s="152"/>
      <c r="FG94" s="190"/>
      <c r="FH94" s="152"/>
      <c r="FI94" s="152"/>
      <c r="FJ94" s="152"/>
      <c r="FK94" s="152"/>
      <c r="FL94" s="152"/>
      <c r="FM94" s="152"/>
      <c r="FN94" s="152"/>
      <c r="FO94" s="152"/>
      <c r="FP94" s="152"/>
      <c r="FQ94" s="152"/>
      <c r="FR94" s="152"/>
      <c r="FS94" s="152"/>
      <c r="FT94" s="152"/>
      <c r="FU94" s="152"/>
      <c r="FV94" s="152"/>
      <c r="FW94" s="152"/>
      <c r="FX94" s="152"/>
      <c r="FY94" s="152"/>
      <c r="FZ94" s="152"/>
      <c r="GA94" s="152"/>
      <c r="GB94" s="152"/>
      <c r="GC94" s="152"/>
      <c r="GD94" s="152"/>
      <c r="GE94" s="152"/>
      <c r="GF94" s="152"/>
      <c r="GG94" s="152"/>
      <c r="GH94" s="152"/>
      <c r="GI94" s="152"/>
      <c r="GJ94" s="152"/>
      <c r="GK94" s="152"/>
      <c r="GL94" s="152"/>
      <c r="GM94" s="152"/>
      <c r="GN94" s="152"/>
      <c r="GO94" s="152"/>
      <c r="GP94" s="152"/>
      <c r="GQ94" s="152"/>
      <c r="GR94" s="152"/>
      <c r="GS94" s="152"/>
      <c r="GT94" s="152"/>
      <c r="GU94" s="152"/>
      <c r="GV94" s="152"/>
      <c r="GW94" s="152"/>
      <c r="GX94" s="152"/>
      <c r="GY94" s="152"/>
      <c r="GZ94" s="152"/>
      <c r="HA94" s="152"/>
      <c r="HB94" s="152"/>
      <c r="HC94" s="152"/>
      <c r="HD94" s="152"/>
      <c r="HE94" s="152"/>
      <c r="HF94" s="152"/>
      <c r="HG94" s="152"/>
      <c r="HH94" s="152"/>
      <c r="HI94" s="152"/>
      <c r="HJ94" s="152"/>
      <c r="HK94" s="152"/>
      <c r="HL94" s="152"/>
      <c r="HM94" s="152"/>
      <c r="HN94" s="152"/>
      <c r="HO94" s="152"/>
      <c r="HP94" s="152"/>
      <c r="HQ94" s="152"/>
      <c r="HR94" s="152"/>
      <c r="HS94" s="152"/>
      <c r="HT94" s="152"/>
      <c r="HU94" s="152"/>
      <c r="HV94" s="152"/>
    </row>
    <row r="95" spans="1:230" s="287" customFormat="1" ht="45.75" customHeight="1" x14ac:dyDescent="0.25">
      <c r="A95" s="290" t="s">
        <v>576</v>
      </c>
      <c r="B95" s="291" t="s">
        <v>577</v>
      </c>
      <c r="C95" s="281" t="s">
        <v>578</v>
      </c>
      <c r="D95" s="282" t="s">
        <v>195</v>
      </c>
      <c r="E95" s="283">
        <v>9.4999999999999998E-3</v>
      </c>
      <c r="F95" s="292">
        <v>1</v>
      </c>
      <c r="G95" s="293">
        <v>9.4999999999999998E-3</v>
      </c>
      <c r="H95" s="284"/>
      <c r="I95" s="283"/>
      <c r="J95" s="284"/>
      <c r="K95" s="283"/>
      <c r="L95" s="294"/>
      <c r="M95" s="307">
        <v>1662.3</v>
      </c>
      <c r="T95" s="152"/>
      <c r="U95" s="152"/>
      <c r="V95" s="152"/>
      <c r="W95" s="152"/>
      <c r="X95" s="152"/>
      <c r="Y95" s="152"/>
      <c r="Z95" s="152"/>
      <c r="AA95" s="152"/>
      <c r="AB95" s="152"/>
      <c r="AC95" s="152"/>
      <c r="AD95" s="152"/>
      <c r="AE95" s="152"/>
      <c r="AF95" s="152"/>
      <c r="AG95" s="152"/>
      <c r="AH95" s="152"/>
      <c r="AI95" s="152"/>
      <c r="AJ95" s="152"/>
      <c r="AK95" s="152"/>
      <c r="AL95" s="152"/>
      <c r="AM95" s="152"/>
      <c r="AN95" s="152"/>
      <c r="AO95" s="152"/>
      <c r="AP95" s="152"/>
      <c r="AQ95" s="152"/>
      <c r="AR95" s="152"/>
      <c r="AS95" s="152"/>
      <c r="AT95" s="152"/>
      <c r="AU95" s="152"/>
      <c r="AV95" s="152"/>
      <c r="AW95" s="152"/>
      <c r="AX95" s="152"/>
      <c r="AY95" s="152"/>
      <c r="AZ95" s="152"/>
      <c r="BA95" s="152"/>
      <c r="BB95" s="152"/>
      <c r="BC95" s="152"/>
      <c r="BD95" s="152"/>
      <c r="BE95" s="152"/>
      <c r="BF95" s="152"/>
      <c r="BG95" s="152"/>
      <c r="BH95" s="152"/>
      <c r="BI95" s="152"/>
      <c r="BJ95" s="152"/>
      <c r="BK95" s="152"/>
      <c r="BL95" s="152"/>
      <c r="BM95" s="152"/>
      <c r="BN95" s="152"/>
      <c r="BO95" s="152"/>
      <c r="BP95" s="152"/>
      <c r="BQ95" s="152"/>
      <c r="BR95" s="152"/>
      <c r="BS95" s="152"/>
      <c r="BT95" s="152"/>
      <c r="BU95" s="152"/>
      <c r="BV95" s="152"/>
      <c r="BW95" s="152"/>
      <c r="BX95" s="152"/>
      <c r="BY95" s="152"/>
      <c r="BZ95" s="152"/>
      <c r="CA95" s="152"/>
      <c r="CB95" s="152"/>
      <c r="CC95" s="152"/>
      <c r="CD95" s="152"/>
      <c r="CE95" s="152"/>
      <c r="CF95" s="152"/>
      <c r="CG95" s="152"/>
      <c r="CH95" s="152"/>
      <c r="CI95" s="152"/>
      <c r="CJ95" s="152"/>
      <c r="CK95" s="152"/>
      <c r="CL95" s="152"/>
      <c r="CM95" s="152"/>
      <c r="CN95" s="152"/>
      <c r="CO95" s="152"/>
      <c r="CP95" s="152"/>
      <c r="CQ95" s="152"/>
      <c r="CR95" s="152"/>
      <c r="CS95" s="152"/>
      <c r="CT95" s="152"/>
      <c r="CU95" s="152"/>
      <c r="CV95" s="152"/>
      <c r="CW95" s="152"/>
      <c r="CX95" s="152"/>
      <c r="CY95" s="152"/>
      <c r="CZ95" s="152"/>
      <c r="DA95" s="152"/>
      <c r="DB95" s="152"/>
      <c r="DC95" s="152"/>
      <c r="DD95" s="152"/>
      <c r="DE95" s="152"/>
      <c r="DF95" s="152"/>
      <c r="DG95" s="152"/>
      <c r="DH95" s="152"/>
      <c r="DI95" s="152"/>
      <c r="DJ95" s="152"/>
      <c r="DK95" s="152"/>
      <c r="DL95" s="152"/>
      <c r="DM95" s="152"/>
      <c r="DN95" s="152"/>
      <c r="DO95" s="152"/>
      <c r="DP95" s="152"/>
      <c r="DQ95" s="152"/>
      <c r="DR95" s="152"/>
      <c r="DS95" s="152"/>
      <c r="DT95" s="152"/>
      <c r="DU95" s="152"/>
      <c r="DV95" s="152"/>
      <c r="DW95" s="152"/>
      <c r="DX95" s="152"/>
      <c r="DY95" s="152"/>
      <c r="DZ95" s="152"/>
      <c r="EA95" s="152"/>
      <c r="EB95" s="152"/>
      <c r="EC95" s="152"/>
      <c r="ED95" s="152"/>
      <c r="EE95" s="152"/>
      <c r="EF95" s="152"/>
      <c r="EG95" s="152"/>
      <c r="EH95" s="152"/>
      <c r="EI95" s="152"/>
      <c r="EJ95" s="152"/>
      <c r="EK95" s="152"/>
      <c r="EL95" s="152"/>
      <c r="EM95" s="152"/>
      <c r="EN95" s="152"/>
      <c r="EO95" s="152"/>
      <c r="EP95" s="152"/>
      <c r="EQ95" s="152"/>
      <c r="ER95" s="152"/>
      <c r="ES95" s="152"/>
      <c r="ET95" s="152"/>
      <c r="EU95" s="189"/>
      <c r="EV95" s="190"/>
      <c r="EW95" s="190" t="s">
        <v>578</v>
      </c>
      <c r="EX95" s="190" t="s">
        <v>285</v>
      </c>
      <c r="EY95" s="190" t="s">
        <v>285</v>
      </c>
      <c r="EZ95" s="152"/>
      <c r="FA95" s="152"/>
      <c r="FB95" s="152"/>
      <c r="FC95" s="152"/>
      <c r="FD95" s="152"/>
      <c r="FE95" s="190"/>
      <c r="FF95" s="152"/>
      <c r="FG95" s="190"/>
      <c r="FH95" s="152"/>
      <c r="FI95" s="152"/>
      <c r="FJ95" s="152"/>
      <c r="FK95" s="152"/>
      <c r="FL95" s="152"/>
      <c r="FM95" s="152"/>
      <c r="FN95" s="152"/>
      <c r="FO95" s="152"/>
      <c r="FP95" s="152"/>
      <c r="FQ95" s="152"/>
      <c r="FR95" s="152"/>
      <c r="FS95" s="152"/>
      <c r="FT95" s="152"/>
      <c r="FU95" s="152"/>
      <c r="FV95" s="152"/>
      <c r="FW95" s="152"/>
      <c r="FX95" s="152"/>
      <c r="FY95" s="152"/>
      <c r="FZ95" s="152"/>
      <c r="GA95" s="152"/>
      <c r="GB95" s="152"/>
      <c r="GC95" s="152"/>
      <c r="GD95" s="152"/>
      <c r="GE95" s="152"/>
      <c r="GF95" s="152"/>
      <c r="GG95" s="152"/>
      <c r="GH95" s="152"/>
      <c r="GI95" s="152"/>
      <c r="GJ95" s="152"/>
      <c r="GK95" s="152"/>
      <c r="GL95" s="152"/>
      <c r="GM95" s="152"/>
      <c r="GN95" s="152"/>
      <c r="GO95" s="152"/>
      <c r="GP95" s="152"/>
      <c r="GQ95" s="152"/>
      <c r="GR95" s="152"/>
      <c r="GS95" s="152"/>
      <c r="GT95" s="152"/>
      <c r="GU95" s="152"/>
      <c r="GV95" s="152"/>
      <c r="GW95" s="152"/>
      <c r="GX95" s="152"/>
      <c r="GY95" s="152"/>
      <c r="GZ95" s="152"/>
      <c r="HA95" s="152"/>
      <c r="HB95" s="152"/>
      <c r="HC95" s="152"/>
      <c r="HD95" s="152"/>
      <c r="HE95" s="152"/>
      <c r="HF95" s="152"/>
      <c r="HG95" s="152"/>
      <c r="HH95" s="152"/>
      <c r="HI95" s="152"/>
      <c r="HJ95" s="152"/>
      <c r="HK95" s="152"/>
      <c r="HL95" s="152"/>
      <c r="HM95" s="152"/>
      <c r="HN95" s="152"/>
      <c r="HO95" s="152"/>
      <c r="HP95" s="152"/>
      <c r="HQ95" s="152"/>
      <c r="HR95" s="152"/>
      <c r="HS95" s="152"/>
      <c r="HT95" s="152"/>
      <c r="HU95" s="152"/>
      <c r="HV95" s="152"/>
    </row>
    <row r="96" spans="1:230" s="287" customFormat="1" ht="45" customHeight="1" x14ac:dyDescent="0.25">
      <c r="A96" s="290" t="s">
        <v>580</v>
      </c>
      <c r="B96" s="291" t="s">
        <v>581</v>
      </c>
      <c r="C96" s="281" t="s">
        <v>582</v>
      </c>
      <c r="D96" s="282" t="s">
        <v>16</v>
      </c>
      <c r="E96" s="283">
        <v>1</v>
      </c>
      <c r="F96" s="292">
        <v>1</v>
      </c>
      <c r="G96" s="292">
        <v>1</v>
      </c>
      <c r="H96" s="288">
        <v>2498.17</v>
      </c>
      <c r="I96" s="295">
        <v>1.04236</v>
      </c>
      <c r="J96" s="288">
        <v>2603.9899999999998</v>
      </c>
      <c r="K96" s="296">
        <v>9.1199999999999992</v>
      </c>
      <c r="L96" s="286">
        <v>23748.39</v>
      </c>
      <c r="M96" s="307">
        <v>23748.39</v>
      </c>
      <c r="T96" s="152"/>
      <c r="U96" s="152"/>
      <c r="V96" s="152"/>
      <c r="W96" s="152"/>
      <c r="X96" s="152"/>
      <c r="Y96" s="152"/>
      <c r="Z96" s="152"/>
      <c r="AA96" s="152"/>
      <c r="AB96" s="152"/>
      <c r="AC96" s="152"/>
      <c r="AD96" s="152"/>
      <c r="AE96" s="152"/>
      <c r="AF96" s="152"/>
      <c r="AG96" s="152"/>
      <c r="AH96" s="152"/>
      <c r="AI96" s="152"/>
      <c r="AJ96" s="152"/>
      <c r="AK96" s="152"/>
      <c r="AL96" s="152"/>
      <c r="AM96" s="152"/>
      <c r="AN96" s="152"/>
      <c r="AO96" s="152"/>
      <c r="AP96" s="152"/>
      <c r="AQ96" s="152"/>
      <c r="AR96" s="152"/>
      <c r="AS96" s="152"/>
      <c r="AT96" s="152"/>
      <c r="AU96" s="152"/>
      <c r="AV96" s="152"/>
      <c r="AW96" s="152"/>
      <c r="AX96" s="152"/>
      <c r="AY96" s="152"/>
      <c r="AZ96" s="152"/>
      <c r="BA96" s="152"/>
      <c r="BB96" s="152"/>
      <c r="BC96" s="152"/>
      <c r="BD96" s="152"/>
      <c r="BE96" s="152"/>
      <c r="BF96" s="152"/>
      <c r="BG96" s="152"/>
      <c r="BH96" s="152"/>
      <c r="BI96" s="152"/>
      <c r="BJ96" s="152"/>
      <c r="BK96" s="152"/>
      <c r="BL96" s="152"/>
      <c r="BM96" s="152"/>
      <c r="BN96" s="152"/>
      <c r="BO96" s="152"/>
      <c r="BP96" s="152"/>
      <c r="BQ96" s="152"/>
      <c r="BR96" s="152"/>
      <c r="BS96" s="152"/>
      <c r="BT96" s="152"/>
      <c r="BU96" s="152"/>
      <c r="BV96" s="152"/>
      <c r="BW96" s="152"/>
      <c r="BX96" s="152"/>
      <c r="BY96" s="152"/>
      <c r="BZ96" s="152"/>
      <c r="CA96" s="152"/>
      <c r="CB96" s="152"/>
      <c r="CC96" s="152"/>
      <c r="CD96" s="152"/>
      <c r="CE96" s="152"/>
      <c r="CF96" s="152"/>
      <c r="CG96" s="152"/>
      <c r="CH96" s="152"/>
      <c r="CI96" s="152"/>
      <c r="CJ96" s="152"/>
      <c r="CK96" s="152"/>
      <c r="CL96" s="152"/>
      <c r="CM96" s="152"/>
      <c r="CN96" s="152"/>
      <c r="CO96" s="152"/>
      <c r="CP96" s="152"/>
      <c r="CQ96" s="152"/>
      <c r="CR96" s="152"/>
      <c r="CS96" s="152"/>
      <c r="CT96" s="152"/>
      <c r="CU96" s="152"/>
      <c r="CV96" s="152"/>
      <c r="CW96" s="152"/>
      <c r="CX96" s="152"/>
      <c r="CY96" s="152"/>
      <c r="CZ96" s="152"/>
      <c r="DA96" s="152"/>
      <c r="DB96" s="152"/>
      <c r="DC96" s="152"/>
      <c r="DD96" s="152"/>
      <c r="DE96" s="152"/>
      <c r="DF96" s="152"/>
      <c r="DG96" s="152"/>
      <c r="DH96" s="152"/>
      <c r="DI96" s="152"/>
      <c r="DJ96" s="152"/>
      <c r="DK96" s="152"/>
      <c r="DL96" s="152"/>
      <c r="DM96" s="152"/>
      <c r="DN96" s="152"/>
      <c r="DO96" s="152"/>
      <c r="DP96" s="152"/>
      <c r="DQ96" s="152"/>
      <c r="DR96" s="152"/>
      <c r="DS96" s="152"/>
      <c r="DT96" s="152"/>
      <c r="DU96" s="152"/>
      <c r="DV96" s="152"/>
      <c r="DW96" s="152"/>
      <c r="DX96" s="152"/>
      <c r="DY96" s="152"/>
      <c r="DZ96" s="152"/>
      <c r="EA96" s="152"/>
      <c r="EB96" s="152"/>
      <c r="EC96" s="152"/>
      <c r="ED96" s="152"/>
      <c r="EE96" s="152"/>
      <c r="EF96" s="152"/>
      <c r="EG96" s="152"/>
      <c r="EH96" s="152"/>
      <c r="EI96" s="152"/>
      <c r="EJ96" s="152"/>
      <c r="EK96" s="152"/>
      <c r="EL96" s="152"/>
      <c r="EM96" s="152"/>
      <c r="EN96" s="152"/>
      <c r="EO96" s="152"/>
      <c r="EP96" s="152"/>
      <c r="EQ96" s="152"/>
      <c r="ER96" s="152"/>
      <c r="ES96" s="152"/>
      <c r="ET96" s="152"/>
      <c r="EU96" s="189"/>
      <c r="EV96" s="190"/>
      <c r="EW96" s="190" t="s">
        <v>582</v>
      </c>
      <c r="EX96" s="190" t="s">
        <v>285</v>
      </c>
      <c r="EY96" s="190" t="s">
        <v>285</v>
      </c>
      <c r="EZ96" s="152"/>
      <c r="FA96" s="152"/>
      <c r="FB96" s="152"/>
      <c r="FC96" s="152"/>
      <c r="FD96" s="152"/>
      <c r="FE96" s="190"/>
      <c r="FF96" s="152"/>
      <c r="FG96" s="190"/>
      <c r="FH96" s="152"/>
      <c r="FI96" s="152"/>
      <c r="FJ96" s="152"/>
      <c r="FK96" s="152"/>
      <c r="FL96" s="152"/>
      <c r="FM96" s="152"/>
      <c r="FN96" s="152"/>
      <c r="FO96" s="152"/>
      <c r="FP96" s="152"/>
      <c r="FQ96" s="152"/>
      <c r="FR96" s="152"/>
      <c r="FS96" s="152"/>
      <c r="FT96" s="152"/>
      <c r="FU96" s="152"/>
      <c r="FV96" s="152"/>
      <c r="FW96" s="152"/>
      <c r="FX96" s="152"/>
      <c r="FY96" s="152"/>
      <c r="FZ96" s="152"/>
      <c r="GA96" s="152"/>
      <c r="GB96" s="152"/>
      <c r="GC96" s="152"/>
      <c r="GD96" s="152"/>
      <c r="GE96" s="152"/>
      <c r="GF96" s="152"/>
      <c r="GG96" s="152"/>
      <c r="GH96" s="152"/>
      <c r="GI96" s="152"/>
      <c r="GJ96" s="152"/>
      <c r="GK96" s="152"/>
      <c r="GL96" s="152"/>
      <c r="GM96" s="152"/>
      <c r="GN96" s="152"/>
      <c r="GO96" s="152"/>
      <c r="GP96" s="152"/>
      <c r="GQ96" s="152"/>
      <c r="GR96" s="152"/>
      <c r="GS96" s="152"/>
      <c r="GT96" s="152"/>
      <c r="GU96" s="152"/>
      <c r="GV96" s="152"/>
      <c r="GW96" s="152"/>
      <c r="GX96" s="152"/>
      <c r="GY96" s="152"/>
      <c r="GZ96" s="152"/>
      <c r="HA96" s="152"/>
      <c r="HB96" s="152"/>
      <c r="HC96" s="152"/>
      <c r="HD96" s="152"/>
      <c r="HE96" s="152"/>
      <c r="HF96" s="152"/>
      <c r="HG96" s="152"/>
      <c r="HH96" s="152"/>
      <c r="HI96" s="152"/>
      <c r="HJ96" s="152"/>
      <c r="HK96" s="152"/>
      <c r="HL96" s="152"/>
      <c r="HM96" s="152"/>
      <c r="HN96" s="152"/>
      <c r="HO96" s="152"/>
      <c r="HP96" s="152"/>
      <c r="HQ96" s="152"/>
      <c r="HR96" s="152"/>
      <c r="HS96" s="152"/>
      <c r="HT96" s="152"/>
      <c r="HU96" s="152"/>
      <c r="HV96" s="152"/>
    </row>
    <row r="97" spans="1:230" s="287" customFormat="1" ht="45.75" customHeight="1" x14ac:dyDescent="0.25">
      <c r="A97" s="290" t="s">
        <v>584</v>
      </c>
      <c r="B97" s="291" t="s">
        <v>577</v>
      </c>
      <c r="C97" s="281" t="s">
        <v>585</v>
      </c>
      <c r="D97" s="282" t="s">
        <v>195</v>
      </c>
      <c r="E97" s="283">
        <v>1.5900000000000001E-2</v>
      </c>
      <c r="F97" s="292">
        <v>1</v>
      </c>
      <c r="G97" s="293">
        <v>1.5900000000000001E-2</v>
      </c>
      <c r="H97" s="284"/>
      <c r="I97" s="283"/>
      <c r="J97" s="284"/>
      <c r="K97" s="283"/>
      <c r="L97" s="294"/>
      <c r="M97" s="307">
        <v>2782.88</v>
      </c>
      <c r="T97" s="152"/>
      <c r="U97" s="152"/>
      <c r="V97" s="152"/>
      <c r="W97" s="152"/>
      <c r="X97" s="152"/>
      <c r="Y97" s="152"/>
      <c r="Z97" s="152"/>
      <c r="AA97" s="152"/>
      <c r="AB97" s="152"/>
      <c r="AC97" s="152"/>
      <c r="AD97" s="152"/>
      <c r="AE97" s="152"/>
      <c r="AF97" s="152"/>
      <c r="AG97" s="152"/>
      <c r="AH97" s="152"/>
      <c r="AI97" s="152"/>
      <c r="AJ97" s="152"/>
      <c r="AK97" s="152"/>
      <c r="AL97" s="152"/>
      <c r="AM97" s="152"/>
      <c r="AN97" s="152"/>
      <c r="AO97" s="152"/>
      <c r="AP97" s="152"/>
      <c r="AQ97" s="152"/>
      <c r="AR97" s="152"/>
      <c r="AS97" s="152"/>
      <c r="AT97" s="152"/>
      <c r="AU97" s="152"/>
      <c r="AV97" s="152"/>
      <c r="AW97" s="152"/>
      <c r="AX97" s="152"/>
      <c r="AY97" s="152"/>
      <c r="AZ97" s="152"/>
      <c r="BA97" s="152"/>
      <c r="BB97" s="152"/>
      <c r="BC97" s="152"/>
      <c r="BD97" s="152"/>
      <c r="BE97" s="152"/>
      <c r="BF97" s="152"/>
      <c r="BG97" s="152"/>
      <c r="BH97" s="152"/>
      <c r="BI97" s="152"/>
      <c r="BJ97" s="152"/>
      <c r="BK97" s="152"/>
      <c r="BL97" s="152"/>
      <c r="BM97" s="152"/>
      <c r="BN97" s="152"/>
      <c r="BO97" s="152"/>
      <c r="BP97" s="152"/>
      <c r="BQ97" s="152"/>
      <c r="BR97" s="152"/>
      <c r="BS97" s="152"/>
      <c r="BT97" s="152"/>
      <c r="BU97" s="152"/>
      <c r="BV97" s="152"/>
      <c r="BW97" s="152"/>
      <c r="BX97" s="152"/>
      <c r="BY97" s="152"/>
      <c r="BZ97" s="152"/>
      <c r="CA97" s="152"/>
      <c r="CB97" s="152"/>
      <c r="CC97" s="152"/>
      <c r="CD97" s="152"/>
      <c r="CE97" s="152"/>
      <c r="CF97" s="152"/>
      <c r="CG97" s="152"/>
      <c r="CH97" s="152"/>
      <c r="CI97" s="152"/>
      <c r="CJ97" s="152"/>
      <c r="CK97" s="152"/>
      <c r="CL97" s="152"/>
      <c r="CM97" s="152"/>
      <c r="CN97" s="152"/>
      <c r="CO97" s="152"/>
      <c r="CP97" s="152"/>
      <c r="CQ97" s="152"/>
      <c r="CR97" s="152"/>
      <c r="CS97" s="152"/>
      <c r="CT97" s="152"/>
      <c r="CU97" s="152"/>
      <c r="CV97" s="152"/>
      <c r="CW97" s="152"/>
      <c r="CX97" s="152"/>
      <c r="CY97" s="152"/>
      <c r="CZ97" s="152"/>
      <c r="DA97" s="152"/>
      <c r="DB97" s="152"/>
      <c r="DC97" s="152"/>
      <c r="DD97" s="152"/>
      <c r="DE97" s="152"/>
      <c r="DF97" s="152"/>
      <c r="DG97" s="152"/>
      <c r="DH97" s="152"/>
      <c r="DI97" s="152"/>
      <c r="DJ97" s="152"/>
      <c r="DK97" s="152"/>
      <c r="DL97" s="152"/>
      <c r="DM97" s="152"/>
      <c r="DN97" s="152"/>
      <c r="DO97" s="152"/>
      <c r="DP97" s="152"/>
      <c r="DQ97" s="152"/>
      <c r="DR97" s="152"/>
      <c r="DS97" s="152"/>
      <c r="DT97" s="152"/>
      <c r="DU97" s="152"/>
      <c r="DV97" s="152"/>
      <c r="DW97" s="152"/>
      <c r="DX97" s="152"/>
      <c r="DY97" s="152"/>
      <c r="DZ97" s="152"/>
      <c r="EA97" s="152"/>
      <c r="EB97" s="152"/>
      <c r="EC97" s="152"/>
      <c r="ED97" s="152"/>
      <c r="EE97" s="152"/>
      <c r="EF97" s="152"/>
      <c r="EG97" s="152"/>
      <c r="EH97" s="152"/>
      <c r="EI97" s="152"/>
      <c r="EJ97" s="152"/>
      <c r="EK97" s="152"/>
      <c r="EL97" s="152"/>
      <c r="EM97" s="152"/>
      <c r="EN97" s="152"/>
      <c r="EO97" s="152"/>
      <c r="EP97" s="152"/>
      <c r="EQ97" s="152"/>
      <c r="ER97" s="152"/>
      <c r="ES97" s="152"/>
      <c r="ET97" s="152"/>
      <c r="EU97" s="189"/>
      <c r="EV97" s="190"/>
      <c r="EW97" s="190" t="s">
        <v>585</v>
      </c>
      <c r="EX97" s="190" t="s">
        <v>285</v>
      </c>
      <c r="EY97" s="190" t="s">
        <v>285</v>
      </c>
      <c r="EZ97" s="152"/>
      <c r="FA97" s="152"/>
      <c r="FB97" s="152"/>
      <c r="FC97" s="152"/>
      <c r="FD97" s="152"/>
      <c r="FE97" s="190"/>
      <c r="FF97" s="152"/>
      <c r="FG97" s="190"/>
      <c r="FH97" s="152"/>
      <c r="FI97" s="152"/>
      <c r="FJ97" s="152"/>
      <c r="FK97" s="152"/>
      <c r="FL97" s="152"/>
      <c r="FM97" s="152"/>
      <c r="FN97" s="152"/>
      <c r="FO97" s="152"/>
      <c r="FP97" s="152"/>
      <c r="FQ97" s="152"/>
      <c r="FR97" s="152"/>
      <c r="FS97" s="152"/>
      <c r="FT97" s="152"/>
      <c r="FU97" s="152"/>
      <c r="FV97" s="152"/>
      <c r="FW97" s="152"/>
      <c r="FX97" s="152"/>
      <c r="FY97" s="152"/>
      <c r="FZ97" s="152"/>
      <c r="GA97" s="152"/>
      <c r="GB97" s="152"/>
      <c r="GC97" s="152"/>
      <c r="GD97" s="152"/>
      <c r="GE97" s="152"/>
      <c r="GF97" s="152"/>
      <c r="GG97" s="152"/>
      <c r="GH97" s="152"/>
      <c r="GI97" s="152"/>
      <c r="GJ97" s="152"/>
      <c r="GK97" s="152"/>
      <c r="GL97" s="152"/>
      <c r="GM97" s="152"/>
      <c r="GN97" s="152"/>
      <c r="GO97" s="152"/>
      <c r="GP97" s="152"/>
      <c r="GQ97" s="152"/>
      <c r="GR97" s="152"/>
      <c r="GS97" s="152"/>
      <c r="GT97" s="152"/>
      <c r="GU97" s="152"/>
      <c r="GV97" s="152"/>
      <c r="GW97" s="152"/>
      <c r="GX97" s="152"/>
      <c r="GY97" s="152"/>
      <c r="GZ97" s="152"/>
      <c r="HA97" s="152"/>
      <c r="HB97" s="152"/>
      <c r="HC97" s="152"/>
      <c r="HD97" s="152"/>
      <c r="HE97" s="152"/>
      <c r="HF97" s="152"/>
      <c r="HG97" s="152"/>
      <c r="HH97" s="152"/>
      <c r="HI97" s="152"/>
      <c r="HJ97" s="152"/>
      <c r="HK97" s="152"/>
      <c r="HL97" s="152"/>
      <c r="HM97" s="152"/>
      <c r="HN97" s="152"/>
      <c r="HO97" s="152"/>
      <c r="HP97" s="152"/>
      <c r="HQ97" s="152"/>
      <c r="HR97" s="152"/>
      <c r="HS97" s="152"/>
      <c r="HT97" s="152"/>
      <c r="HU97" s="152"/>
      <c r="HV97" s="152"/>
    </row>
    <row r="98" spans="1:230" s="287" customFormat="1" ht="45" customHeight="1" x14ac:dyDescent="0.25">
      <c r="A98" s="290" t="s">
        <v>587</v>
      </c>
      <c r="B98" s="291" t="s">
        <v>588</v>
      </c>
      <c r="C98" s="281" t="s">
        <v>582</v>
      </c>
      <c r="D98" s="282" t="s">
        <v>16</v>
      </c>
      <c r="E98" s="283">
        <v>1.7</v>
      </c>
      <c r="F98" s="292">
        <v>1</v>
      </c>
      <c r="G98" s="298">
        <v>1.7</v>
      </c>
      <c r="H98" s="288">
        <v>2498.17</v>
      </c>
      <c r="I98" s="295">
        <v>1.04236</v>
      </c>
      <c r="J98" s="288">
        <v>4426.79</v>
      </c>
      <c r="K98" s="296">
        <v>9.1199999999999992</v>
      </c>
      <c r="L98" s="286">
        <v>40372.32</v>
      </c>
      <c r="M98" s="307">
        <v>40372.32</v>
      </c>
      <c r="T98" s="152"/>
      <c r="U98" s="152"/>
      <c r="V98" s="152"/>
      <c r="W98" s="152"/>
      <c r="X98" s="152"/>
      <c r="Y98" s="152"/>
      <c r="Z98" s="152"/>
      <c r="AA98" s="152"/>
      <c r="AB98" s="152"/>
      <c r="AC98" s="152"/>
      <c r="AD98" s="152"/>
      <c r="AE98" s="152"/>
      <c r="AF98" s="152"/>
      <c r="AG98" s="152"/>
      <c r="AH98" s="152"/>
      <c r="AI98" s="152"/>
      <c r="AJ98" s="152"/>
      <c r="AK98" s="152"/>
      <c r="AL98" s="152"/>
      <c r="AM98" s="152"/>
      <c r="AN98" s="152"/>
      <c r="AO98" s="152"/>
      <c r="AP98" s="152"/>
      <c r="AQ98" s="152"/>
      <c r="AR98" s="152"/>
      <c r="AS98" s="152"/>
      <c r="AT98" s="152"/>
      <c r="AU98" s="152"/>
      <c r="AV98" s="152"/>
      <c r="AW98" s="152"/>
      <c r="AX98" s="152"/>
      <c r="AY98" s="152"/>
      <c r="AZ98" s="152"/>
      <c r="BA98" s="152"/>
      <c r="BB98" s="152"/>
      <c r="BC98" s="152"/>
      <c r="BD98" s="152"/>
      <c r="BE98" s="152"/>
      <c r="BF98" s="152"/>
      <c r="BG98" s="152"/>
      <c r="BH98" s="152"/>
      <c r="BI98" s="152"/>
      <c r="BJ98" s="152"/>
      <c r="BK98" s="152"/>
      <c r="BL98" s="152"/>
      <c r="BM98" s="152"/>
      <c r="BN98" s="152"/>
      <c r="BO98" s="152"/>
      <c r="BP98" s="152"/>
      <c r="BQ98" s="152"/>
      <c r="BR98" s="152"/>
      <c r="BS98" s="152"/>
      <c r="BT98" s="152"/>
      <c r="BU98" s="152"/>
      <c r="BV98" s="152"/>
      <c r="BW98" s="152"/>
      <c r="BX98" s="152"/>
      <c r="BY98" s="152"/>
      <c r="BZ98" s="152"/>
      <c r="CA98" s="152"/>
      <c r="CB98" s="152"/>
      <c r="CC98" s="152"/>
      <c r="CD98" s="152"/>
      <c r="CE98" s="152"/>
      <c r="CF98" s="152"/>
      <c r="CG98" s="152"/>
      <c r="CH98" s="152"/>
      <c r="CI98" s="152"/>
      <c r="CJ98" s="152"/>
      <c r="CK98" s="152"/>
      <c r="CL98" s="152"/>
      <c r="CM98" s="152"/>
      <c r="CN98" s="152"/>
      <c r="CO98" s="152"/>
      <c r="CP98" s="152"/>
      <c r="CQ98" s="152"/>
      <c r="CR98" s="152"/>
      <c r="CS98" s="152"/>
      <c r="CT98" s="152"/>
      <c r="CU98" s="152"/>
      <c r="CV98" s="152"/>
      <c r="CW98" s="152"/>
      <c r="CX98" s="152"/>
      <c r="CY98" s="152"/>
      <c r="CZ98" s="152"/>
      <c r="DA98" s="152"/>
      <c r="DB98" s="152"/>
      <c r="DC98" s="152"/>
      <c r="DD98" s="152"/>
      <c r="DE98" s="152"/>
      <c r="DF98" s="152"/>
      <c r="DG98" s="152"/>
      <c r="DH98" s="152"/>
      <c r="DI98" s="152"/>
      <c r="DJ98" s="152"/>
      <c r="DK98" s="152"/>
      <c r="DL98" s="152"/>
      <c r="DM98" s="152"/>
      <c r="DN98" s="152"/>
      <c r="DO98" s="152"/>
      <c r="DP98" s="152"/>
      <c r="DQ98" s="152"/>
      <c r="DR98" s="152"/>
      <c r="DS98" s="152"/>
      <c r="DT98" s="152"/>
      <c r="DU98" s="152"/>
      <c r="DV98" s="152"/>
      <c r="DW98" s="152"/>
      <c r="DX98" s="152"/>
      <c r="DY98" s="152"/>
      <c r="DZ98" s="152"/>
      <c r="EA98" s="152"/>
      <c r="EB98" s="152"/>
      <c r="EC98" s="152"/>
      <c r="ED98" s="152"/>
      <c r="EE98" s="152"/>
      <c r="EF98" s="152"/>
      <c r="EG98" s="152"/>
      <c r="EH98" s="152"/>
      <c r="EI98" s="152"/>
      <c r="EJ98" s="152"/>
      <c r="EK98" s="152"/>
      <c r="EL98" s="152"/>
      <c r="EM98" s="152"/>
      <c r="EN98" s="152"/>
      <c r="EO98" s="152"/>
      <c r="EP98" s="152"/>
      <c r="EQ98" s="152"/>
      <c r="ER98" s="152"/>
      <c r="ES98" s="152"/>
      <c r="ET98" s="152"/>
      <c r="EU98" s="189"/>
      <c r="EV98" s="190"/>
      <c r="EW98" s="190" t="s">
        <v>582</v>
      </c>
      <c r="EX98" s="190" t="s">
        <v>285</v>
      </c>
      <c r="EY98" s="190" t="s">
        <v>285</v>
      </c>
      <c r="EZ98" s="152"/>
      <c r="FA98" s="152"/>
      <c r="FB98" s="152"/>
      <c r="FC98" s="152"/>
      <c r="FD98" s="152"/>
      <c r="FE98" s="190"/>
      <c r="FF98" s="152"/>
      <c r="FG98" s="190"/>
      <c r="FH98" s="152"/>
      <c r="FI98" s="152"/>
      <c r="FJ98" s="152"/>
      <c r="FK98" s="152"/>
      <c r="FL98" s="152"/>
      <c r="FM98" s="152"/>
      <c r="FN98" s="152"/>
      <c r="FO98" s="152"/>
      <c r="FP98" s="152"/>
      <c r="FQ98" s="152"/>
      <c r="FR98" s="152"/>
      <c r="FS98" s="152"/>
      <c r="FT98" s="152"/>
      <c r="FU98" s="152"/>
      <c r="FV98" s="152"/>
      <c r="FW98" s="152"/>
      <c r="FX98" s="152"/>
      <c r="FY98" s="152"/>
      <c r="FZ98" s="152"/>
      <c r="GA98" s="152"/>
      <c r="GB98" s="152"/>
      <c r="GC98" s="152"/>
      <c r="GD98" s="152"/>
      <c r="GE98" s="152"/>
      <c r="GF98" s="152"/>
      <c r="GG98" s="152"/>
      <c r="GH98" s="152"/>
      <c r="GI98" s="152"/>
      <c r="GJ98" s="152"/>
      <c r="GK98" s="152"/>
      <c r="GL98" s="152"/>
      <c r="GM98" s="152"/>
      <c r="GN98" s="152"/>
      <c r="GO98" s="152"/>
      <c r="GP98" s="152"/>
      <c r="GQ98" s="152"/>
      <c r="GR98" s="152"/>
      <c r="GS98" s="152"/>
      <c r="GT98" s="152"/>
      <c r="GU98" s="152"/>
      <c r="GV98" s="152"/>
      <c r="GW98" s="152"/>
      <c r="GX98" s="152"/>
      <c r="GY98" s="152"/>
      <c r="GZ98" s="152"/>
      <c r="HA98" s="152"/>
      <c r="HB98" s="152"/>
      <c r="HC98" s="152"/>
      <c r="HD98" s="152"/>
      <c r="HE98" s="152"/>
      <c r="HF98" s="152"/>
      <c r="HG98" s="152"/>
      <c r="HH98" s="152"/>
      <c r="HI98" s="152"/>
      <c r="HJ98" s="152"/>
      <c r="HK98" s="152"/>
      <c r="HL98" s="152"/>
      <c r="HM98" s="152"/>
      <c r="HN98" s="152"/>
      <c r="HO98" s="152"/>
      <c r="HP98" s="152"/>
      <c r="HQ98" s="152"/>
      <c r="HR98" s="152"/>
      <c r="HS98" s="152"/>
      <c r="HT98" s="152"/>
      <c r="HU98" s="152"/>
      <c r="HV98" s="152"/>
    </row>
    <row r="99" spans="1:230" s="287" customFormat="1" ht="45.75" customHeight="1" x14ac:dyDescent="0.25">
      <c r="A99" s="290" t="s">
        <v>590</v>
      </c>
      <c r="B99" s="291" t="s">
        <v>368</v>
      </c>
      <c r="C99" s="281" t="s">
        <v>381</v>
      </c>
      <c r="D99" s="282" t="s">
        <v>370</v>
      </c>
      <c r="E99" s="283">
        <v>0.45</v>
      </c>
      <c r="F99" s="292">
        <v>1</v>
      </c>
      <c r="G99" s="296">
        <v>0.45</v>
      </c>
      <c r="H99" s="284"/>
      <c r="I99" s="283"/>
      <c r="J99" s="284"/>
      <c r="K99" s="283"/>
      <c r="L99" s="294"/>
      <c r="M99" s="307">
        <v>175203.82</v>
      </c>
      <c r="T99" s="152"/>
      <c r="U99" s="152"/>
      <c r="V99" s="152"/>
      <c r="W99" s="152"/>
      <c r="X99" s="152"/>
      <c r="Y99" s="152"/>
      <c r="Z99" s="152"/>
      <c r="AA99" s="152"/>
      <c r="AB99" s="152"/>
      <c r="AC99" s="152"/>
      <c r="AD99" s="152"/>
      <c r="AE99" s="152"/>
      <c r="AF99" s="152"/>
      <c r="AG99" s="152"/>
      <c r="AH99" s="152"/>
      <c r="AI99" s="152"/>
      <c r="AJ99" s="152"/>
      <c r="AK99" s="152"/>
      <c r="AL99" s="152"/>
      <c r="AM99" s="152"/>
      <c r="AN99" s="152"/>
      <c r="AO99" s="152"/>
      <c r="AP99" s="152"/>
      <c r="AQ99" s="152"/>
      <c r="AR99" s="152"/>
      <c r="AS99" s="152"/>
      <c r="AT99" s="152"/>
      <c r="AU99" s="152"/>
      <c r="AV99" s="152"/>
      <c r="AW99" s="152"/>
      <c r="AX99" s="152"/>
      <c r="AY99" s="152"/>
      <c r="AZ99" s="152"/>
      <c r="BA99" s="152"/>
      <c r="BB99" s="152"/>
      <c r="BC99" s="152"/>
      <c r="BD99" s="152"/>
      <c r="BE99" s="152"/>
      <c r="BF99" s="152"/>
      <c r="BG99" s="152"/>
      <c r="BH99" s="152"/>
      <c r="BI99" s="152"/>
      <c r="BJ99" s="152"/>
      <c r="BK99" s="152"/>
      <c r="BL99" s="152"/>
      <c r="BM99" s="152"/>
      <c r="BN99" s="152"/>
      <c r="BO99" s="152"/>
      <c r="BP99" s="152"/>
      <c r="BQ99" s="152"/>
      <c r="BR99" s="152"/>
      <c r="BS99" s="152"/>
      <c r="BT99" s="152"/>
      <c r="BU99" s="152"/>
      <c r="BV99" s="152"/>
      <c r="BW99" s="152"/>
      <c r="BX99" s="152"/>
      <c r="BY99" s="152"/>
      <c r="BZ99" s="152"/>
      <c r="CA99" s="152"/>
      <c r="CB99" s="152"/>
      <c r="CC99" s="152"/>
      <c r="CD99" s="152"/>
      <c r="CE99" s="152"/>
      <c r="CF99" s="152"/>
      <c r="CG99" s="152"/>
      <c r="CH99" s="152"/>
      <c r="CI99" s="152"/>
      <c r="CJ99" s="152"/>
      <c r="CK99" s="152"/>
      <c r="CL99" s="152"/>
      <c r="CM99" s="152"/>
      <c r="CN99" s="152"/>
      <c r="CO99" s="152"/>
      <c r="CP99" s="152"/>
      <c r="CQ99" s="152"/>
      <c r="CR99" s="152"/>
      <c r="CS99" s="152"/>
      <c r="CT99" s="152"/>
      <c r="CU99" s="152"/>
      <c r="CV99" s="152"/>
      <c r="CW99" s="152"/>
      <c r="CX99" s="152"/>
      <c r="CY99" s="152"/>
      <c r="CZ99" s="152"/>
      <c r="DA99" s="152"/>
      <c r="DB99" s="152"/>
      <c r="DC99" s="152"/>
      <c r="DD99" s="152"/>
      <c r="DE99" s="152"/>
      <c r="DF99" s="152"/>
      <c r="DG99" s="152"/>
      <c r="DH99" s="152"/>
      <c r="DI99" s="152"/>
      <c r="DJ99" s="152"/>
      <c r="DK99" s="152"/>
      <c r="DL99" s="152"/>
      <c r="DM99" s="152"/>
      <c r="DN99" s="152"/>
      <c r="DO99" s="152"/>
      <c r="DP99" s="152"/>
      <c r="DQ99" s="152"/>
      <c r="DR99" s="152"/>
      <c r="DS99" s="152"/>
      <c r="DT99" s="152"/>
      <c r="DU99" s="152"/>
      <c r="DV99" s="152"/>
      <c r="DW99" s="152"/>
      <c r="DX99" s="152"/>
      <c r="DY99" s="152"/>
      <c r="DZ99" s="152"/>
      <c r="EA99" s="152"/>
      <c r="EB99" s="152"/>
      <c r="EC99" s="152"/>
      <c r="ED99" s="152"/>
      <c r="EE99" s="152"/>
      <c r="EF99" s="152"/>
      <c r="EG99" s="152"/>
      <c r="EH99" s="152"/>
      <c r="EI99" s="152"/>
      <c r="EJ99" s="152"/>
      <c r="EK99" s="152"/>
      <c r="EL99" s="152"/>
      <c r="EM99" s="152"/>
      <c r="EN99" s="152"/>
      <c r="EO99" s="152"/>
      <c r="EP99" s="152"/>
      <c r="EQ99" s="152"/>
      <c r="ER99" s="152"/>
      <c r="ES99" s="152"/>
      <c r="ET99" s="152"/>
      <c r="EU99" s="189"/>
      <c r="EV99" s="190"/>
      <c r="EW99" s="190" t="s">
        <v>381</v>
      </c>
      <c r="EX99" s="190" t="s">
        <v>285</v>
      </c>
      <c r="EY99" s="190" t="s">
        <v>285</v>
      </c>
      <c r="EZ99" s="152"/>
      <c r="FA99" s="152"/>
      <c r="FB99" s="152"/>
      <c r="FC99" s="152"/>
      <c r="FD99" s="152"/>
      <c r="FE99" s="190"/>
      <c r="FF99" s="152"/>
      <c r="FG99" s="190"/>
      <c r="FH99" s="152"/>
      <c r="FI99" s="152"/>
      <c r="FJ99" s="152"/>
      <c r="FK99" s="152"/>
      <c r="FL99" s="152"/>
      <c r="FM99" s="152"/>
      <c r="FN99" s="152"/>
      <c r="FO99" s="152"/>
      <c r="FP99" s="152"/>
      <c r="FQ99" s="152"/>
      <c r="FR99" s="152"/>
      <c r="FS99" s="152"/>
      <c r="FT99" s="152"/>
      <c r="FU99" s="152"/>
      <c r="FV99" s="152"/>
      <c r="FW99" s="152"/>
      <c r="FX99" s="152"/>
      <c r="FY99" s="152"/>
      <c r="FZ99" s="152"/>
      <c r="GA99" s="152"/>
      <c r="GB99" s="152"/>
      <c r="GC99" s="152"/>
      <c r="GD99" s="152"/>
      <c r="GE99" s="152"/>
      <c r="GF99" s="152"/>
      <c r="GG99" s="152"/>
      <c r="GH99" s="152"/>
      <c r="GI99" s="152"/>
      <c r="GJ99" s="152"/>
      <c r="GK99" s="152"/>
      <c r="GL99" s="152"/>
      <c r="GM99" s="152"/>
      <c r="GN99" s="152"/>
      <c r="GO99" s="152"/>
      <c r="GP99" s="152"/>
      <c r="GQ99" s="152"/>
      <c r="GR99" s="152"/>
      <c r="GS99" s="152"/>
      <c r="GT99" s="152"/>
      <c r="GU99" s="152"/>
      <c r="GV99" s="152"/>
      <c r="GW99" s="152"/>
      <c r="GX99" s="152"/>
      <c r="GY99" s="152"/>
      <c r="GZ99" s="152"/>
      <c r="HA99" s="152"/>
      <c r="HB99" s="152"/>
      <c r="HC99" s="152"/>
      <c r="HD99" s="152"/>
      <c r="HE99" s="152"/>
      <c r="HF99" s="152"/>
      <c r="HG99" s="152"/>
      <c r="HH99" s="152"/>
      <c r="HI99" s="152"/>
      <c r="HJ99" s="152"/>
      <c r="HK99" s="152"/>
      <c r="HL99" s="152"/>
      <c r="HM99" s="152"/>
      <c r="HN99" s="152"/>
      <c r="HO99" s="152"/>
      <c r="HP99" s="152"/>
      <c r="HQ99" s="152"/>
      <c r="HR99" s="152"/>
      <c r="HS99" s="152"/>
      <c r="HT99" s="152"/>
      <c r="HU99" s="152"/>
      <c r="HV99" s="152"/>
    </row>
    <row r="100" spans="1:230" s="287" customFormat="1" ht="34.5" customHeight="1" x14ac:dyDescent="0.25">
      <c r="A100" s="290" t="s">
        <v>591</v>
      </c>
      <c r="B100" s="291" t="s">
        <v>340</v>
      </c>
      <c r="C100" s="281" t="s">
        <v>341</v>
      </c>
      <c r="D100" s="282" t="s">
        <v>195</v>
      </c>
      <c r="E100" s="283">
        <v>6.3E-3</v>
      </c>
      <c r="F100" s="292">
        <v>1</v>
      </c>
      <c r="G100" s="293">
        <v>6.3E-3</v>
      </c>
      <c r="H100" s="284"/>
      <c r="I100" s="283"/>
      <c r="J100" s="284"/>
      <c r="K100" s="283"/>
      <c r="L100" s="294"/>
      <c r="M100" s="307">
        <v>5345.64</v>
      </c>
      <c r="T100" s="152"/>
      <c r="U100" s="152"/>
      <c r="V100" s="152"/>
      <c r="W100" s="152"/>
      <c r="X100" s="152"/>
      <c r="Y100" s="152"/>
      <c r="Z100" s="152"/>
      <c r="AA100" s="152"/>
      <c r="AB100" s="152"/>
      <c r="AC100" s="152"/>
      <c r="AD100" s="152"/>
      <c r="AE100" s="152"/>
      <c r="AF100" s="152"/>
      <c r="AG100" s="152"/>
      <c r="AH100" s="152"/>
      <c r="AI100" s="152"/>
      <c r="AJ100" s="152"/>
      <c r="AK100" s="152"/>
      <c r="AL100" s="152"/>
      <c r="AM100" s="152"/>
      <c r="AN100" s="152"/>
      <c r="AO100" s="152"/>
      <c r="AP100" s="152"/>
      <c r="AQ100" s="152"/>
      <c r="AR100" s="152"/>
      <c r="AS100" s="152"/>
      <c r="AT100" s="152"/>
      <c r="AU100" s="152"/>
      <c r="AV100" s="152"/>
      <c r="AW100" s="152"/>
      <c r="AX100" s="152"/>
      <c r="AY100" s="152"/>
      <c r="AZ100" s="152"/>
      <c r="BA100" s="152"/>
      <c r="BB100" s="152"/>
      <c r="BC100" s="152"/>
      <c r="BD100" s="152"/>
      <c r="BE100" s="152"/>
      <c r="BF100" s="152"/>
      <c r="BG100" s="152"/>
      <c r="BH100" s="152"/>
      <c r="BI100" s="152"/>
      <c r="BJ100" s="152"/>
      <c r="BK100" s="152"/>
      <c r="BL100" s="152"/>
      <c r="BM100" s="152"/>
      <c r="BN100" s="152"/>
      <c r="BO100" s="152"/>
      <c r="BP100" s="152"/>
      <c r="BQ100" s="152"/>
      <c r="BR100" s="152"/>
      <c r="BS100" s="152"/>
      <c r="BT100" s="152"/>
      <c r="BU100" s="152"/>
      <c r="BV100" s="152"/>
      <c r="BW100" s="152"/>
      <c r="BX100" s="152"/>
      <c r="BY100" s="152"/>
      <c r="BZ100" s="152"/>
      <c r="CA100" s="152"/>
      <c r="CB100" s="152"/>
      <c r="CC100" s="152"/>
      <c r="CD100" s="152"/>
      <c r="CE100" s="152"/>
      <c r="CF100" s="152"/>
      <c r="CG100" s="152"/>
      <c r="CH100" s="152"/>
      <c r="CI100" s="152"/>
      <c r="CJ100" s="152"/>
      <c r="CK100" s="152"/>
      <c r="CL100" s="152"/>
      <c r="CM100" s="152"/>
      <c r="CN100" s="152"/>
      <c r="CO100" s="152"/>
      <c r="CP100" s="152"/>
      <c r="CQ100" s="152"/>
      <c r="CR100" s="152"/>
      <c r="CS100" s="152"/>
      <c r="CT100" s="152"/>
      <c r="CU100" s="152"/>
      <c r="CV100" s="152"/>
      <c r="CW100" s="152"/>
      <c r="CX100" s="152"/>
      <c r="CY100" s="152"/>
      <c r="CZ100" s="152"/>
      <c r="DA100" s="152"/>
      <c r="DB100" s="152"/>
      <c r="DC100" s="152"/>
      <c r="DD100" s="152"/>
      <c r="DE100" s="152"/>
      <c r="DF100" s="152"/>
      <c r="DG100" s="152"/>
      <c r="DH100" s="152"/>
      <c r="DI100" s="152"/>
      <c r="DJ100" s="152"/>
      <c r="DK100" s="152"/>
      <c r="DL100" s="152"/>
      <c r="DM100" s="152"/>
      <c r="DN100" s="152"/>
      <c r="DO100" s="152"/>
      <c r="DP100" s="152"/>
      <c r="DQ100" s="152"/>
      <c r="DR100" s="152"/>
      <c r="DS100" s="152"/>
      <c r="DT100" s="152"/>
      <c r="DU100" s="152"/>
      <c r="DV100" s="152"/>
      <c r="DW100" s="152"/>
      <c r="DX100" s="152"/>
      <c r="DY100" s="152"/>
      <c r="DZ100" s="152"/>
      <c r="EA100" s="152"/>
      <c r="EB100" s="152"/>
      <c r="EC100" s="152"/>
      <c r="ED100" s="152"/>
      <c r="EE100" s="152"/>
      <c r="EF100" s="152"/>
      <c r="EG100" s="152"/>
      <c r="EH100" s="152"/>
      <c r="EI100" s="152"/>
      <c r="EJ100" s="152"/>
      <c r="EK100" s="152"/>
      <c r="EL100" s="152"/>
      <c r="EM100" s="152"/>
      <c r="EN100" s="152"/>
      <c r="EO100" s="152"/>
      <c r="EP100" s="152"/>
      <c r="EQ100" s="152"/>
      <c r="ER100" s="152"/>
      <c r="ES100" s="152"/>
      <c r="ET100" s="152"/>
      <c r="EU100" s="189"/>
      <c r="EV100" s="190"/>
      <c r="EW100" s="190" t="s">
        <v>341</v>
      </c>
      <c r="EX100" s="190" t="s">
        <v>285</v>
      </c>
      <c r="EY100" s="190" t="s">
        <v>285</v>
      </c>
      <c r="EZ100" s="152"/>
      <c r="FA100" s="152"/>
      <c r="FB100" s="152"/>
      <c r="FC100" s="152"/>
      <c r="FD100" s="152"/>
      <c r="FE100" s="190"/>
      <c r="FF100" s="152"/>
      <c r="FG100" s="190"/>
      <c r="FH100" s="152"/>
      <c r="FI100" s="152"/>
      <c r="FJ100" s="152"/>
      <c r="FK100" s="152"/>
      <c r="FL100" s="152"/>
      <c r="FM100" s="152"/>
      <c r="FN100" s="152"/>
      <c r="FO100" s="152"/>
      <c r="FP100" s="152"/>
      <c r="FQ100" s="152"/>
      <c r="FR100" s="152"/>
      <c r="FS100" s="152"/>
      <c r="FT100" s="152"/>
      <c r="FU100" s="152"/>
      <c r="FV100" s="152"/>
      <c r="FW100" s="152"/>
      <c r="FX100" s="152"/>
      <c r="FY100" s="152"/>
      <c r="FZ100" s="152"/>
      <c r="GA100" s="152"/>
      <c r="GB100" s="152"/>
      <c r="GC100" s="152"/>
      <c r="GD100" s="152"/>
      <c r="GE100" s="152"/>
      <c r="GF100" s="152"/>
      <c r="GG100" s="152"/>
      <c r="GH100" s="152"/>
      <c r="GI100" s="152"/>
      <c r="GJ100" s="152"/>
      <c r="GK100" s="152"/>
      <c r="GL100" s="152"/>
      <c r="GM100" s="152"/>
      <c r="GN100" s="152"/>
      <c r="GO100" s="152"/>
      <c r="GP100" s="152"/>
      <c r="GQ100" s="152"/>
      <c r="GR100" s="152"/>
      <c r="GS100" s="152"/>
      <c r="GT100" s="152"/>
      <c r="GU100" s="152"/>
      <c r="GV100" s="152"/>
      <c r="GW100" s="152"/>
      <c r="GX100" s="152"/>
      <c r="GY100" s="152"/>
      <c r="GZ100" s="152"/>
      <c r="HA100" s="152"/>
      <c r="HB100" s="152"/>
      <c r="HC100" s="152"/>
      <c r="HD100" s="152"/>
      <c r="HE100" s="152"/>
      <c r="HF100" s="152"/>
      <c r="HG100" s="152"/>
      <c r="HH100" s="152"/>
      <c r="HI100" s="152"/>
      <c r="HJ100" s="152"/>
      <c r="HK100" s="152"/>
      <c r="HL100" s="152"/>
      <c r="HM100" s="152"/>
      <c r="HN100" s="152"/>
      <c r="HO100" s="152"/>
      <c r="HP100" s="152"/>
      <c r="HQ100" s="152"/>
      <c r="HR100" s="152"/>
      <c r="HS100" s="152"/>
      <c r="HT100" s="152"/>
      <c r="HU100" s="152"/>
      <c r="HV100" s="152"/>
    </row>
    <row r="101" spans="1:230" s="287" customFormat="1" ht="33.75" customHeight="1" x14ac:dyDescent="0.25">
      <c r="A101" s="290" t="s">
        <v>593</v>
      </c>
      <c r="B101" s="291" t="s">
        <v>364</v>
      </c>
      <c r="C101" s="281" t="s">
        <v>18</v>
      </c>
      <c r="D101" s="282" t="s">
        <v>16</v>
      </c>
      <c r="E101" s="283">
        <v>6</v>
      </c>
      <c r="F101" s="292">
        <v>1</v>
      </c>
      <c r="G101" s="292">
        <v>6</v>
      </c>
      <c r="H101" s="285">
        <v>142.16999999999999</v>
      </c>
      <c r="I101" s="295">
        <v>1.04236</v>
      </c>
      <c r="J101" s="285">
        <v>889.15</v>
      </c>
      <c r="K101" s="296">
        <v>9.1199999999999992</v>
      </c>
      <c r="L101" s="286">
        <v>8109.05</v>
      </c>
      <c r="M101" s="307">
        <v>8109.05</v>
      </c>
      <c r="T101" s="152"/>
      <c r="U101" s="152"/>
      <c r="V101" s="152"/>
      <c r="W101" s="152"/>
      <c r="X101" s="152"/>
      <c r="Y101" s="152"/>
      <c r="Z101" s="152"/>
      <c r="AA101" s="152"/>
      <c r="AB101" s="152"/>
      <c r="AC101" s="152"/>
      <c r="AD101" s="152"/>
      <c r="AE101" s="152"/>
      <c r="AF101" s="152"/>
      <c r="AG101" s="152"/>
      <c r="AH101" s="152"/>
      <c r="AI101" s="152"/>
      <c r="AJ101" s="152"/>
      <c r="AK101" s="152"/>
      <c r="AL101" s="152"/>
      <c r="AM101" s="152"/>
      <c r="AN101" s="152"/>
      <c r="AO101" s="152"/>
      <c r="AP101" s="152"/>
      <c r="AQ101" s="152"/>
      <c r="AR101" s="152"/>
      <c r="AS101" s="152"/>
      <c r="AT101" s="152"/>
      <c r="AU101" s="152"/>
      <c r="AV101" s="152"/>
      <c r="AW101" s="152"/>
      <c r="AX101" s="152"/>
      <c r="AY101" s="152"/>
      <c r="AZ101" s="152"/>
      <c r="BA101" s="152"/>
      <c r="BB101" s="152"/>
      <c r="BC101" s="152"/>
      <c r="BD101" s="152"/>
      <c r="BE101" s="152"/>
      <c r="BF101" s="152"/>
      <c r="BG101" s="152"/>
      <c r="BH101" s="152"/>
      <c r="BI101" s="152"/>
      <c r="BJ101" s="152"/>
      <c r="BK101" s="152"/>
      <c r="BL101" s="152"/>
      <c r="BM101" s="152"/>
      <c r="BN101" s="152"/>
      <c r="BO101" s="152"/>
      <c r="BP101" s="152"/>
      <c r="BQ101" s="152"/>
      <c r="BR101" s="152"/>
      <c r="BS101" s="152"/>
      <c r="BT101" s="152"/>
      <c r="BU101" s="152"/>
      <c r="BV101" s="152"/>
      <c r="BW101" s="152"/>
      <c r="BX101" s="152"/>
      <c r="BY101" s="152"/>
      <c r="BZ101" s="152"/>
      <c r="CA101" s="152"/>
      <c r="CB101" s="152"/>
      <c r="CC101" s="152"/>
      <c r="CD101" s="152"/>
      <c r="CE101" s="152"/>
      <c r="CF101" s="152"/>
      <c r="CG101" s="152"/>
      <c r="CH101" s="152"/>
      <c r="CI101" s="152"/>
      <c r="CJ101" s="152"/>
      <c r="CK101" s="152"/>
      <c r="CL101" s="152"/>
      <c r="CM101" s="152"/>
      <c r="CN101" s="152"/>
      <c r="CO101" s="152"/>
      <c r="CP101" s="152"/>
      <c r="CQ101" s="152"/>
      <c r="CR101" s="152"/>
      <c r="CS101" s="152"/>
      <c r="CT101" s="152"/>
      <c r="CU101" s="152"/>
      <c r="CV101" s="152"/>
      <c r="CW101" s="152"/>
      <c r="CX101" s="152"/>
      <c r="CY101" s="152"/>
      <c r="CZ101" s="152"/>
      <c r="DA101" s="152"/>
      <c r="DB101" s="152"/>
      <c r="DC101" s="152"/>
      <c r="DD101" s="152"/>
      <c r="DE101" s="152"/>
      <c r="DF101" s="152"/>
      <c r="DG101" s="152"/>
      <c r="DH101" s="152"/>
      <c r="DI101" s="152"/>
      <c r="DJ101" s="152"/>
      <c r="DK101" s="152"/>
      <c r="DL101" s="152"/>
      <c r="DM101" s="152"/>
      <c r="DN101" s="152"/>
      <c r="DO101" s="152"/>
      <c r="DP101" s="152"/>
      <c r="DQ101" s="152"/>
      <c r="DR101" s="152"/>
      <c r="DS101" s="152"/>
      <c r="DT101" s="152"/>
      <c r="DU101" s="152"/>
      <c r="DV101" s="152"/>
      <c r="DW101" s="152"/>
      <c r="DX101" s="152"/>
      <c r="DY101" s="152"/>
      <c r="DZ101" s="152"/>
      <c r="EA101" s="152"/>
      <c r="EB101" s="152"/>
      <c r="EC101" s="152"/>
      <c r="ED101" s="152"/>
      <c r="EE101" s="152"/>
      <c r="EF101" s="152"/>
      <c r="EG101" s="152"/>
      <c r="EH101" s="152"/>
      <c r="EI101" s="152"/>
      <c r="EJ101" s="152"/>
      <c r="EK101" s="152"/>
      <c r="EL101" s="152"/>
      <c r="EM101" s="152"/>
      <c r="EN101" s="152"/>
      <c r="EO101" s="152"/>
      <c r="EP101" s="152"/>
      <c r="EQ101" s="152"/>
      <c r="ER101" s="152"/>
      <c r="ES101" s="152"/>
      <c r="ET101" s="152"/>
      <c r="EU101" s="189"/>
      <c r="EV101" s="190"/>
      <c r="EW101" s="190" t="s">
        <v>18</v>
      </c>
      <c r="EX101" s="190" t="s">
        <v>285</v>
      </c>
      <c r="EY101" s="190" t="s">
        <v>285</v>
      </c>
      <c r="EZ101" s="152"/>
      <c r="FA101" s="152"/>
      <c r="FB101" s="152"/>
      <c r="FC101" s="152"/>
      <c r="FD101" s="152"/>
      <c r="FE101" s="190"/>
      <c r="FF101" s="152"/>
      <c r="FG101" s="190"/>
      <c r="FH101" s="152"/>
      <c r="FI101" s="152"/>
      <c r="FJ101" s="152"/>
      <c r="FK101" s="152"/>
      <c r="FL101" s="152"/>
      <c r="FM101" s="152"/>
      <c r="FN101" s="152"/>
      <c r="FO101" s="152"/>
      <c r="FP101" s="152"/>
      <c r="FQ101" s="152"/>
      <c r="FR101" s="152"/>
      <c r="FS101" s="152"/>
      <c r="FT101" s="152"/>
      <c r="FU101" s="152"/>
      <c r="FV101" s="152"/>
      <c r="FW101" s="152"/>
      <c r="FX101" s="152"/>
      <c r="FY101" s="152"/>
      <c r="FZ101" s="152"/>
      <c r="GA101" s="152"/>
      <c r="GB101" s="152"/>
      <c r="GC101" s="152"/>
      <c r="GD101" s="152"/>
      <c r="GE101" s="152"/>
      <c r="GF101" s="152"/>
      <c r="GG101" s="152"/>
      <c r="GH101" s="152"/>
      <c r="GI101" s="152"/>
      <c r="GJ101" s="152"/>
      <c r="GK101" s="152"/>
      <c r="GL101" s="152"/>
      <c r="GM101" s="152"/>
      <c r="GN101" s="152"/>
      <c r="GO101" s="152"/>
      <c r="GP101" s="152"/>
      <c r="GQ101" s="152"/>
      <c r="GR101" s="152"/>
      <c r="GS101" s="152"/>
      <c r="GT101" s="152"/>
      <c r="GU101" s="152"/>
      <c r="GV101" s="152"/>
      <c r="GW101" s="152"/>
      <c r="GX101" s="152"/>
      <c r="GY101" s="152"/>
      <c r="GZ101" s="152"/>
      <c r="HA101" s="152"/>
      <c r="HB101" s="152"/>
      <c r="HC101" s="152"/>
      <c r="HD101" s="152"/>
      <c r="HE101" s="152"/>
      <c r="HF101" s="152"/>
      <c r="HG101" s="152"/>
      <c r="HH101" s="152"/>
      <c r="HI101" s="152"/>
      <c r="HJ101" s="152"/>
      <c r="HK101" s="152"/>
      <c r="HL101" s="152"/>
      <c r="HM101" s="152"/>
      <c r="HN101" s="152"/>
      <c r="HO101" s="152"/>
      <c r="HP101" s="152"/>
      <c r="HQ101" s="152"/>
      <c r="HR101" s="152"/>
      <c r="HS101" s="152"/>
      <c r="HT101" s="152"/>
      <c r="HU101" s="152"/>
      <c r="HV101" s="152"/>
    </row>
    <row r="102" spans="1:230" s="287" customFormat="1" ht="45.75" customHeight="1" x14ac:dyDescent="0.25">
      <c r="A102" s="290" t="s">
        <v>594</v>
      </c>
      <c r="B102" s="291" t="s">
        <v>577</v>
      </c>
      <c r="C102" s="281" t="s">
        <v>578</v>
      </c>
      <c r="D102" s="282" t="s">
        <v>195</v>
      </c>
      <c r="E102" s="283">
        <v>2.5399999999999999E-2</v>
      </c>
      <c r="F102" s="292">
        <v>1</v>
      </c>
      <c r="G102" s="293">
        <v>2.5399999999999999E-2</v>
      </c>
      <c r="H102" s="284"/>
      <c r="I102" s="283"/>
      <c r="J102" s="284"/>
      <c r="K102" s="283"/>
      <c r="L102" s="294"/>
      <c r="M102" s="307">
        <v>4445.0200000000004</v>
      </c>
      <c r="T102" s="152"/>
      <c r="U102" s="152"/>
      <c r="V102" s="152"/>
      <c r="W102" s="152"/>
      <c r="X102" s="152"/>
      <c r="Y102" s="152"/>
      <c r="Z102" s="152"/>
      <c r="AA102" s="152"/>
      <c r="AB102" s="152"/>
      <c r="AC102" s="152"/>
      <c r="AD102" s="152"/>
      <c r="AE102" s="152"/>
      <c r="AF102" s="152"/>
      <c r="AG102" s="152"/>
      <c r="AH102" s="152"/>
      <c r="AI102" s="152"/>
      <c r="AJ102" s="152"/>
      <c r="AK102" s="152"/>
      <c r="AL102" s="152"/>
      <c r="AM102" s="152"/>
      <c r="AN102" s="152"/>
      <c r="AO102" s="152"/>
      <c r="AP102" s="152"/>
      <c r="AQ102" s="152"/>
      <c r="AR102" s="152"/>
      <c r="AS102" s="152"/>
      <c r="AT102" s="152"/>
      <c r="AU102" s="152"/>
      <c r="AV102" s="152"/>
      <c r="AW102" s="152"/>
      <c r="AX102" s="152"/>
      <c r="AY102" s="152"/>
      <c r="AZ102" s="152"/>
      <c r="BA102" s="152"/>
      <c r="BB102" s="152"/>
      <c r="BC102" s="152"/>
      <c r="BD102" s="152"/>
      <c r="BE102" s="152"/>
      <c r="BF102" s="152"/>
      <c r="BG102" s="152"/>
      <c r="BH102" s="152"/>
      <c r="BI102" s="152"/>
      <c r="BJ102" s="152"/>
      <c r="BK102" s="152"/>
      <c r="BL102" s="152"/>
      <c r="BM102" s="152"/>
      <c r="BN102" s="152"/>
      <c r="BO102" s="152"/>
      <c r="BP102" s="152"/>
      <c r="BQ102" s="152"/>
      <c r="BR102" s="152"/>
      <c r="BS102" s="152"/>
      <c r="BT102" s="152"/>
      <c r="BU102" s="152"/>
      <c r="BV102" s="152"/>
      <c r="BW102" s="152"/>
      <c r="BX102" s="152"/>
      <c r="BY102" s="152"/>
      <c r="BZ102" s="152"/>
      <c r="CA102" s="152"/>
      <c r="CB102" s="152"/>
      <c r="CC102" s="152"/>
      <c r="CD102" s="152"/>
      <c r="CE102" s="152"/>
      <c r="CF102" s="152"/>
      <c r="CG102" s="152"/>
      <c r="CH102" s="152"/>
      <c r="CI102" s="152"/>
      <c r="CJ102" s="152"/>
      <c r="CK102" s="152"/>
      <c r="CL102" s="152"/>
      <c r="CM102" s="152"/>
      <c r="CN102" s="152"/>
      <c r="CO102" s="152"/>
      <c r="CP102" s="152"/>
      <c r="CQ102" s="152"/>
      <c r="CR102" s="152"/>
      <c r="CS102" s="152"/>
      <c r="CT102" s="152"/>
      <c r="CU102" s="152"/>
      <c r="CV102" s="152"/>
      <c r="CW102" s="152"/>
      <c r="CX102" s="152"/>
      <c r="CY102" s="152"/>
      <c r="CZ102" s="152"/>
      <c r="DA102" s="152"/>
      <c r="DB102" s="152"/>
      <c r="DC102" s="152"/>
      <c r="DD102" s="152"/>
      <c r="DE102" s="152"/>
      <c r="DF102" s="152"/>
      <c r="DG102" s="152"/>
      <c r="DH102" s="152"/>
      <c r="DI102" s="152"/>
      <c r="DJ102" s="152"/>
      <c r="DK102" s="152"/>
      <c r="DL102" s="152"/>
      <c r="DM102" s="152"/>
      <c r="DN102" s="152"/>
      <c r="DO102" s="152"/>
      <c r="DP102" s="152"/>
      <c r="DQ102" s="152"/>
      <c r="DR102" s="152"/>
      <c r="DS102" s="152"/>
      <c r="DT102" s="152"/>
      <c r="DU102" s="152"/>
      <c r="DV102" s="152"/>
      <c r="DW102" s="152"/>
      <c r="DX102" s="152"/>
      <c r="DY102" s="152"/>
      <c r="DZ102" s="152"/>
      <c r="EA102" s="152"/>
      <c r="EB102" s="152"/>
      <c r="EC102" s="152"/>
      <c r="ED102" s="152"/>
      <c r="EE102" s="152"/>
      <c r="EF102" s="152"/>
      <c r="EG102" s="152"/>
      <c r="EH102" s="152"/>
      <c r="EI102" s="152"/>
      <c r="EJ102" s="152"/>
      <c r="EK102" s="152"/>
      <c r="EL102" s="152"/>
      <c r="EM102" s="152"/>
      <c r="EN102" s="152"/>
      <c r="EO102" s="152"/>
      <c r="EP102" s="152"/>
      <c r="EQ102" s="152"/>
      <c r="ER102" s="152"/>
      <c r="ES102" s="152"/>
      <c r="ET102" s="152"/>
      <c r="EU102" s="189"/>
      <c r="EV102" s="190"/>
      <c r="EW102" s="190" t="s">
        <v>578</v>
      </c>
      <c r="EX102" s="190" t="s">
        <v>285</v>
      </c>
      <c r="EY102" s="190" t="s">
        <v>285</v>
      </c>
      <c r="EZ102" s="152"/>
      <c r="FA102" s="152"/>
      <c r="FB102" s="152"/>
      <c r="FC102" s="152"/>
      <c r="FD102" s="152"/>
      <c r="FE102" s="190"/>
      <c r="FF102" s="152"/>
      <c r="FG102" s="190"/>
      <c r="FH102" s="152"/>
      <c r="FI102" s="152"/>
      <c r="FJ102" s="152"/>
      <c r="FK102" s="152"/>
      <c r="FL102" s="152"/>
      <c r="FM102" s="152"/>
      <c r="FN102" s="152"/>
      <c r="FO102" s="152"/>
      <c r="FP102" s="152"/>
      <c r="FQ102" s="152"/>
      <c r="FR102" s="152"/>
      <c r="FS102" s="152"/>
      <c r="FT102" s="152"/>
      <c r="FU102" s="152"/>
      <c r="FV102" s="152"/>
      <c r="FW102" s="152"/>
      <c r="FX102" s="152"/>
      <c r="FY102" s="152"/>
      <c r="FZ102" s="152"/>
      <c r="GA102" s="152"/>
      <c r="GB102" s="152"/>
      <c r="GC102" s="152"/>
      <c r="GD102" s="152"/>
      <c r="GE102" s="152"/>
      <c r="GF102" s="152"/>
      <c r="GG102" s="152"/>
      <c r="GH102" s="152"/>
      <c r="GI102" s="152"/>
      <c r="GJ102" s="152"/>
      <c r="GK102" s="152"/>
      <c r="GL102" s="152"/>
      <c r="GM102" s="152"/>
      <c r="GN102" s="152"/>
      <c r="GO102" s="152"/>
      <c r="GP102" s="152"/>
      <c r="GQ102" s="152"/>
      <c r="GR102" s="152"/>
      <c r="GS102" s="152"/>
      <c r="GT102" s="152"/>
      <c r="GU102" s="152"/>
      <c r="GV102" s="152"/>
      <c r="GW102" s="152"/>
      <c r="GX102" s="152"/>
      <c r="GY102" s="152"/>
      <c r="GZ102" s="152"/>
      <c r="HA102" s="152"/>
      <c r="HB102" s="152"/>
      <c r="HC102" s="152"/>
      <c r="HD102" s="152"/>
      <c r="HE102" s="152"/>
      <c r="HF102" s="152"/>
      <c r="HG102" s="152"/>
      <c r="HH102" s="152"/>
      <c r="HI102" s="152"/>
      <c r="HJ102" s="152"/>
      <c r="HK102" s="152"/>
      <c r="HL102" s="152"/>
      <c r="HM102" s="152"/>
      <c r="HN102" s="152"/>
      <c r="HO102" s="152"/>
      <c r="HP102" s="152"/>
      <c r="HQ102" s="152"/>
      <c r="HR102" s="152"/>
      <c r="HS102" s="152"/>
      <c r="HT102" s="152"/>
      <c r="HU102" s="152"/>
      <c r="HV102" s="152"/>
    </row>
    <row r="103" spans="1:230" s="287" customFormat="1" ht="45" customHeight="1" x14ac:dyDescent="0.25">
      <c r="A103" s="290" t="s">
        <v>596</v>
      </c>
      <c r="B103" s="291" t="s">
        <v>581</v>
      </c>
      <c r="C103" s="281" t="s">
        <v>582</v>
      </c>
      <c r="D103" s="282" t="s">
        <v>16</v>
      </c>
      <c r="E103" s="283">
        <v>2.7</v>
      </c>
      <c r="F103" s="292">
        <v>1</v>
      </c>
      <c r="G103" s="298">
        <v>2.7</v>
      </c>
      <c r="H103" s="288">
        <v>2498.17</v>
      </c>
      <c r="I103" s="295">
        <v>1.04236</v>
      </c>
      <c r="J103" s="288">
        <v>7030.78</v>
      </c>
      <c r="K103" s="296">
        <v>9.1199999999999992</v>
      </c>
      <c r="L103" s="286">
        <v>64120.71</v>
      </c>
      <c r="M103" s="307">
        <v>64120.71</v>
      </c>
      <c r="T103" s="152"/>
      <c r="U103" s="152"/>
      <c r="V103" s="152"/>
      <c r="W103" s="152"/>
      <c r="X103" s="152"/>
      <c r="Y103" s="152"/>
      <c r="Z103" s="152"/>
      <c r="AA103" s="152"/>
      <c r="AB103" s="152"/>
      <c r="AC103" s="152"/>
      <c r="AD103" s="152"/>
      <c r="AE103" s="152"/>
      <c r="AF103" s="152"/>
      <c r="AG103" s="152"/>
      <c r="AH103" s="152"/>
      <c r="AI103" s="152"/>
      <c r="AJ103" s="152"/>
      <c r="AK103" s="152"/>
      <c r="AL103" s="152"/>
      <c r="AM103" s="152"/>
      <c r="AN103" s="152"/>
      <c r="AO103" s="152"/>
      <c r="AP103" s="152"/>
      <c r="AQ103" s="152"/>
      <c r="AR103" s="152"/>
      <c r="AS103" s="152"/>
      <c r="AT103" s="152"/>
      <c r="AU103" s="152"/>
      <c r="AV103" s="152"/>
      <c r="AW103" s="152"/>
      <c r="AX103" s="152"/>
      <c r="AY103" s="152"/>
      <c r="AZ103" s="152"/>
      <c r="BA103" s="152"/>
      <c r="BB103" s="152"/>
      <c r="BC103" s="152"/>
      <c r="BD103" s="152"/>
      <c r="BE103" s="152"/>
      <c r="BF103" s="152"/>
      <c r="BG103" s="152"/>
      <c r="BH103" s="152"/>
      <c r="BI103" s="152"/>
      <c r="BJ103" s="152"/>
      <c r="BK103" s="152"/>
      <c r="BL103" s="152"/>
      <c r="BM103" s="152"/>
      <c r="BN103" s="152"/>
      <c r="BO103" s="152"/>
      <c r="BP103" s="152"/>
      <c r="BQ103" s="152"/>
      <c r="BR103" s="152"/>
      <c r="BS103" s="152"/>
      <c r="BT103" s="152"/>
      <c r="BU103" s="152"/>
      <c r="BV103" s="152"/>
      <c r="BW103" s="152"/>
      <c r="BX103" s="152"/>
      <c r="BY103" s="152"/>
      <c r="BZ103" s="152"/>
      <c r="CA103" s="152"/>
      <c r="CB103" s="152"/>
      <c r="CC103" s="152"/>
      <c r="CD103" s="152"/>
      <c r="CE103" s="152"/>
      <c r="CF103" s="152"/>
      <c r="CG103" s="152"/>
      <c r="CH103" s="152"/>
      <c r="CI103" s="152"/>
      <c r="CJ103" s="152"/>
      <c r="CK103" s="152"/>
      <c r="CL103" s="152"/>
      <c r="CM103" s="152"/>
      <c r="CN103" s="152"/>
      <c r="CO103" s="152"/>
      <c r="CP103" s="152"/>
      <c r="CQ103" s="152"/>
      <c r="CR103" s="152"/>
      <c r="CS103" s="152"/>
      <c r="CT103" s="152"/>
      <c r="CU103" s="152"/>
      <c r="CV103" s="152"/>
      <c r="CW103" s="152"/>
      <c r="CX103" s="152"/>
      <c r="CY103" s="152"/>
      <c r="CZ103" s="152"/>
      <c r="DA103" s="152"/>
      <c r="DB103" s="152"/>
      <c r="DC103" s="152"/>
      <c r="DD103" s="152"/>
      <c r="DE103" s="152"/>
      <c r="DF103" s="152"/>
      <c r="DG103" s="152"/>
      <c r="DH103" s="152"/>
      <c r="DI103" s="152"/>
      <c r="DJ103" s="152"/>
      <c r="DK103" s="152"/>
      <c r="DL103" s="152"/>
      <c r="DM103" s="152"/>
      <c r="DN103" s="152"/>
      <c r="DO103" s="152"/>
      <c r="DP103" s="152"/>
      <c r="DQ103" s="152"/>
      <c r="DR103" s="152"/>
      <c r="DS103" s="152"/>
      <c r="DT103" s="152"/>
      <c r="DU103" s="152"/>
      <c r="DV103" s="152"/>
      <c r="DW103" s="152"/>
      <c r="DX103" s="152"/>
      <c r="DY103" s="152"/>
      <c r="DZ103" s="152"/>
      <c r="EA103" s="152"/>
      <c r="EB103" s="152"/>
      <c r="EC103" s="152"/>
      <c r="ED103" s="152"/>
      <c r="EE103" s="152"/>
      <c r="EF103" s="152"/>
      <c r="EG103" s="152"/>
      <c r="EH103" s="152"/>
      <c r="EI103" s="152"/>
      <c r="EJ103" s="152"/>
      <c r="EK103" s="152"/>
      <c r="EL103" s="152"/>
      <c r="EM103" s="152"/>
      <c r="EN103" s="152"/>
      <c r="EO103" s="152"/>
      <c r="EP103" s="152"/>
      <c r="EQ103" s="152"/>
      <c r="ER103" s="152"/>
      <c r="ES103" s="152"/>
      <c r="ET103" s="152"/>
      <c r="EU103" s="189"/>
      <c r="EV103" s="190"/>
      <c r="EW103" s="190" t="s">
        <v>582</v>
      </c>
      <c r="EX103" s="190" t="s">
        <v>285</v>
      </c>
      <c r="EY103" s="190" t="s">
        <v>285</v>
      </c>
      <c r="EZ103" s="152"/>
      <c r="FA103" s="152"/>
      <c r="FB103" s="152"/>
      <c r="FC103" s="152"/>
      <c r="FD103" s="152"/>
      <c r="FE103" s="190"/>
      <c r="FF103" s="152"/>
      <c r="FG103" s="190"/>
      <c r="FH103" s="152"/>
      <c r="FI103" s="152"/>
      <c r="FJ103" s="152"/>
      <c r="FK103" s="152"/>
      <c r="FL103" s="152"/>
      <c r="FM103" s="152"/>
      <c r="FN103" s="152"/>
      <c r="FO103" s="152"/>
      <c r="FP103" s="152"/>
      <c r="FQ103" s="152"/>
      <c r="FR103" s="152"/>
      <c r="FS103" s="152"/>
      <c r="FT103" s="152"/>
      <c r="FU103" s="152"/>
      <c r="FV103" s="152"/>
      <c r="FW103" s="152"/>
      <c r="FX103" s="152"/>
      <c r="FY103" s="152"/>
      <c r="FZ103" s="152"/>
      <c r="GA103" s="152"/>
      <c r="GB103" s="152"/>
      <c r="GC103" s="152"/>
      <c r="GD103" s="152"/>
      <c r="GE103" s="152"/>
      <c r="GF103" s="152"/>
      <c r="GG103" s="152"/>
      <c r="GH103" s="152"/>
      <c r="GI103" s="152"/>
      <c r="GJ103" s="152"/>
      <c r="GK103" s="152"/>
      <c r="GL103" s="152"/>
      <c r="GM103" s="152"/>
      <c r="GN103" s="152"/>
      <c r="GO103" s="152"/>
      <c r="GP103" s="152"/>
      <c r="GQ103" s="152"/>
      <c r="GR103" s="152"/>
      <c r="GS103" s="152"/>
      <c r="GT103" s="152"/>
      <c r="GU103" s="152"/>
      <c r="GV103" s="152"/>
      <c r="GW103" s="152"/>
      <c r="GX103" s="152"/>
      <c r="GY103" s="152"/>
      <c r="GZ103" s="152"/>
      <c r="HA103" s="152"/>
      <c r="HB103" s="152"/>
      <c r="HC103" s="152"/>
      <c r="HD103" s="152"/>
      <c r="HE103" s="152"/>
      <c r="HF103" s="152"/>
      <c r="HG103" s="152"/>
      <c r="HH103" s="152"/>
      <c r="HI103" s="152"/>
      <c r="HJ103" s="152"/>
      <c r="HK103" s="152"/>
      <c r="HL103" s="152"/>
      <c r="HM103" s="152"/>
      <c r="HN103" s="152"/>
      <c r="HO103" s="152"/>
      <c r="HP103" s="152"/>
      <c r="HQ103" s="152"/>
      <c r="HR103" s="152"/>
      <c r="HS103" s="152"/>
      <c r="HT103" s="152"/>
      <c r="HU103" s="152"/>
      <c r="HV103" s="152"/>
    </row>
    <row r="104" spans="1:230" s="287" customFormat="1" ht="34.5" customHeight="1" x14ac:dyDescent="0.25">
      <c r="A104" s="290" t="s">
        <v>597</v>
      </c>
      <c r="B104" s="291" t="s">
        <v>598</v>
      </c>
      <c r="C104" s="281" t="s">
        <v>599</v>
      </c>
      <c r="D104" s="282" t="s">
        <v>600</v>
      </c>
      <c r="E104" s="283">
        <v>0.16</v>
      </c>
      <c r="F104" s="292">
        <v>1</v>
      </c>
      <c r="G104" s="296">
        <v>0.16</v>
      </c>
      <c r="H104" s="284"/>
      <c r="I104" s="283"/>
      <c r="J104" s="284"/>
      <c r="K104" s="283"/>
      <c r="L104" s="294"/>
      <c r="M104" s="307">
        <v>11529.56</v>
      </c>
      <c r="T104" s="152"/>
      <c r="U104" s="152"/>
      <c r="V104" s="152"/>
      <c r="W104" s="152"/>
      <c r="X104" s="152"/>
      <c r="Y104" s="152"/>
      <c r="Z104" s="152"/>
      <c r="AA104" s="152"/>
      <c r="AB104" s="152"/>
      <c r="AC104" s="152"/>
      <c r="AD104" s="152"/>
      <c r="AE104" s="152"/>
      <c r="AF104" s="152"/>
      <c r="AG104" s="152"/>
      <c r="AH104" s="152"/>
      <c r="AI104" s="152"/>
      <c r="AJ104" s="152"/>
      <c r="AK104" s="152"/>
      <c r="AL104" s="152"/>
      <c r="AM104" s="152"/>
      <c r="AN104" s="152"/>
      <c r="AO104" s="152"/>
      <c r="AP104" s="152"/>
      <c r="AQ104" s="152"/>
      <c r="AR104" s="152"/>
      <c r="AS104" s="152"/>
      <c r="AT104" s="152"/>
      <c r="AU104" s="152"/>
      <c r="AV104" s="152"/>
      <c r="AW104" s="152"/>
      <c r="AX104" s="152"/>
      <c r="AY104" s="152"/>
      <c r="AZ104" s="152"/>
      <c r="BA104" s="152"/>
      <c r="BB104" s="152"/>
      <c r="BC104" s="152"/>
      <c r="BD104" s="152"/>
      <c r="BE104" s="152"/>
      <c r="BF104" s="152"/>
      <c r="BG104" s="152"/>
      <c r="BH104" s="152"/>
      <c r="BI104" s="152"/>
      <c r="BJ104" s="152"/>
      <c r="BK104" s="152"/>
      <c r="BL104" s="152"/>
      <c r="BM104" s="152"/>
      <c r="BN104" s="152"/>
      <c r="BO104" s="152"/>
      <c r="BP104" s="152"/>
      <c r="BQ104" s="152"/>
      <c r="BR104" s="152"/>
      <c r="BS104" s="152"/>
      <c r="BT104" s="152"/>
      <c r="BU104" s="152"/>
      <c r="BV104" s="152"/>
      <c r="BW104" s="152"/>
      <c r="BX104" s="152"/>
      <c r="BY104" s="152"/>
      <c r="BZ104" s="152"/>
      <c r="CA104" s="152"/>
      <c r="CB104" s="152"/>
      <c r="CC104" s="152"/>
      <c r="CD104" s="152"/>
      <c r="CE104" s="152"/>
      <c r="CF104" s="152"/>
      <c r="CG104" s="152"/>
      <c r="CH104" s="152"/>
      <c r="CI104" s="152"/>
      <c r="CJ104" s="152"/>
      <c r="CK104" s="152"/>
      <c r="CL104" s="152"/>
      <c r="CM104" s="152"/>
      <c r="CN104" s="152"/>
      <c r="CO104" s="152"/>
      <c r="CP104" s="152"/>
      <c r="CQ104" s="152"/>
      <c r="CR104" s="152"/>
      <c r="CS104" s="152"/>
      <c r="CT104" s="152"/>
      <c r="CU104" s="152"/>
      <c r="CV104" s="152"/>
      <c r="CW104" s="152"/>
      <c r="CX104" s="152"/>
      <c r="CY104" s="152"/>
      <c r="CZ104" s="152"/>
      <c r="DA104" s="152"/>
      <c r="DB104" s="152"/>
      <c r="DC104" s="152"/>
      <c r="DD104" s="152"/>
      <c r="DE104" s="152"/>
      <c r="DF104" s="152"/>
      <c r="DG104" s="152"/>
      <c r="DH104" s="152"/>
      <c r="DI104" s="152"/>
      <c r="DJ104" s="152"/>
      <c r="DK104" s="152"/>
      <c r="DL104" s="152"/>
      <c r="DM104" s="152"/>
      <c r="DN104" s="152"/>
      <c r="DO104" s="152"/>
      <c r="DP104" s="152"/>
      <c r="DQ104" s="152"/>
      <c r="DR104" s="152"/>
      <c r="DS104" s="152"/>
      <c r="DT104" s="152"/>
      <c r="DU104" s="152"/>
      <c r="DV104" s="152"/>
      <c r="DW104" s="152"/>
      <c r="DX104" s="152"/>
      <c r="DY104" s="152"/>
      <c r="DZ104" s="152"/>
      <c r="EA104" s="152"/>
      <c r="EB104" s="152"/>
      <c r="EC104" s="152"/>
      <c r="ED104" s="152"/>
      <c r="EE104" s="152"/>
      <c r="EF104" s="152"/>
      <c r="EG104" s="152"/>
      <c r="EH104" s="152"/>
      <c r="EI104" s="152"/>
      <c r="EJ104" s="152"/>
      <c r="EK104" s="152"/>
      <c r="EL104" s="152"/>
      <c r="EM104" s="152"/>
      <c r="EN104" s="152"/>
      <c r="EO104" s="152"/>
      <c r="EP104" s="152"/>
      <c r="EQ104" s="152"/>
      <c r="ER104" s="152"/>
      <c r="ES104" s="152"/>
      <c r="ET104" s="152"/>
      <c r="EU104" s="189"/>
      <c r="EV104" s="190"/>
      <c r="EW104" s="190" t="s">
        <v>599</v>
      </c>
      <c r="EX104" s="190" t="s">
        <v>285</v>
      </c>
      <c r="EY104" s="190" t="s">
        <v>285</v>
      </c>
      <c r="EZ104" s="152"/>
      <c r="FA104" s="152"/>
      <c r="FB104" s="152"/>
      <c r="FC104" s="152"/>
      <c r="FD104" s="152"/>
      <c r="FE104" s="190"/>
      <c r="FF104" s="152"/>
      <c r="FG104" s="190"/>
      <c r="FH104" s="152"/>
      <c r="FI104" s="152"/>
      <c r="FJ104" s="152"/>
      <c r="FK104" s="152"/>
      <c r="FL104" s="152"/>
      <c r="FM104" s="152"/>
      <c r="FN104" s="152"/>
      <c r="FO104" s="152"/>
      <c r="FP104" s="152"/>
      <c r="FQ104" s="152"/>
      <c r="FR104" s="152"/>
      <c r="FS104" s="152"/>
      <c r="FT104" s="152"/>
      <c r="FU104" s="152"/>
      <c r="FV104" s="152"/>
      <c r="FW104" s="152"/>
      <c r="FX104" s="152"/>
      <c r="FY104" s="152"/>
      <c r="FZ104" s="152"/>
      <c r="GA104" s="152"/>
      <c r="GB104" s="152"/>
      <c r="GC104" s="152"/>
      <c r="GD104" s="152"/>
      <c r="GE104" s="152"/>
      <c r="GF104" s="152"/>
      <c r="GG104" s="152"/>
      <c r="GH104" s="152"/>
      <c r="GI104" s="152"/>
      <c r="GJ104" s="152"/>
      <c r="GK104" s="152"/>
      <c r="GL104" s="152"/>
      <c r="GM104" s="152"/>
      <c r="GN104" s="152"/>
      <c r="GO104" s="152"/>
      <c r="GP104" s="152"/>
      <c r="GQ104" s="152"/>
      <c r="GR104" s="152"/>
      <c r="GS104" s="152"/>
      <c r="GT104" s="152"/>
      <c r="GU104" s="152"/>
      <c r="GV104" s="152"/>
      <c r="GW104" s="152"/>
      <c r="GX104" s="152"/>
      <c r="GY104" s="152"/>
      <c r="GZ104" s="152"/>
      <c r="HA104" s="152"/>
      <c r="HB104" s="152"/>
      <c r="HC104" s="152"/>
      <c r="HD104" s="152"/>
      <c r="HE104" s="152"/>
      <c r="HF104" s="152"/>
      <c r="HG104" s="152"/>
      <c r="HH104" s="152"/>
      <c r="HI104" s="152"/>
      <c r="HJ104" s="152"/>
      <c r="HK104" s="152"/>
      <c r="HL104" s="152"/>
      <c r="HM104" s="152"/>
      <c r="HN104" s="152"/>
      <c r="HO104" s="152"/>
      <c r="HP104" s="152"/>
      <c r="HQ104" s="152"/>
      <c r="HR104" s="152"/>
      <c r="HS104" s="152"/>
      <c r="HT104" s="152"/>
      <c r="HU104" s="152"/>
      <c r="HV104" s="152"/>
    </row>
    <row r="105" spans="1:230" s="287" customFormat="1" ht="45" customHeight="1" x14ac:dyDescent="0.25">
      <c r="A105" s="290" t="s">
        <v>602</v>
      </c>
      <c r="B105" s="291" t="s">
        <v>603</v>
      </c>
      <c r="C105" s="281" t="s">
        <v>604</v>
      </c>
      <c r="D105" s="282" t="s">
        <v>16</v>
      </c>
      <c r="E105" s="283">
        <v>16</v>
      </c>
      <c r="F105" s="292">
        <v>1</v>
      </c>
      <c r="G105" s="292">
        <v>16</v>
      </c>
      <c r="H105" s="285">
        <v>466.01</v>
      </c>
      <c r="I105" s="295">
        <v>1.04236</v>
      </c>
      <c r="J105" s="288">
        <v>7772</v>
      </c>
      <c r="K105" s="296">
        <v>9.1199999999999992</v>
      </c>
      <c r="L105" s="286">
        <v>70880.639999999999</v>
      </c>
      <c r="M105" s="307">
        <v>70880.639999999999</v>
      </c>
      <c r="T105" s="152"/>
      <c r="U105" s="152"/>
      <c r="V105" s="152"/>
      <c r="W105" s="152"/>
      <c r="X105" s="152"/>
      <c r="Y105" s="152"/>
      <c r="Z105" s="152"/>
      <c r="AA105" s="152"/>
      <c r="AB105" s="152"/>
      <c r="AC105" s="152"/>
      <c r="AD105" s="152"/>
      <c r="AE105" s="152"/>
      <c r="AF105" s="152"/>
      <c r="AG105" s="152"/>
      <c r="AH105" s="152"/>
      <c r="AI105" s="152"/>
      <c r="AJ105" s="152"/>
      <c r="AK105" s="152"/>
      <c r="AL105" s="152"/>
      <c r="AM105" s="152"/>
      <c r="AN105" s="152"/>
      <c r="AO105" s="152"/>
      <c r="AP105" s="152"/>
      <c r="AQ105" s="152"/>
      <c r="AR105" s="152"/>
      <c r="AS105" s="152"/>
      <c r="AT105" s="152"/>
      <c r="AU105" s="152"/>
      <c r="AV105" s="152"/>
      <c r="AW105" s="152"/>
      <c r="AX105" s="152"/>
      <c r="AY105" s="152"/>
      <c r="AZ105" s="152"/>
      <c r="BA105" s="152"/>
      <c r="BB105" s="152"/>
      <c r="BC105" s="152"/>
      <c r="BD105" s="152"/>
      <c r="BE105" s="152"/>
      <c r="BF105" s="152"/>
      <c r="BG105" s="152"/>
      <c r="BH105" s="152"/>
      <c r="BI105" s="152"/>
      <c r="BJ105" s="152"/>
      <c r="BK105" s="152"/>
      <c r="BL105" s="152"/>
      <c r="BM105" s="152"/>
      <c r="BN105" s="152"/>
      <c r="BO105" s="152"/>
      <c r="BP105" s="152"/>
      <c r="BQ105" s="152"/>
      <c r="BR105" s="152"/>
      <c r="BS105" s="152"/>
      <c r="BT105" s="152"/>
      <c r="BU105" s="152"/>
      <c r="BV105" s="152"/>
      <c r="BW105" s="152"/>
      <c r="BX105" s="152"/>
      <c r="BY105" s="152"/>
      <c r="BZ105" s="152"/>
      <c r="CA105" s="152"/>
      <c r="CB105" s="152"/>
      <c r="CC105" s="152"/>
      <c r="CD105" s="152"/>
      <c r="CE105" s="152"/>
      <c r="CF105" s="152"/>
      <c r="CG105" s="152"/>
      <c r="CH105" s="152"/>
      <c r="CI105" s="152"/>
      <c r="CJ105" s="152"/>
      <c r="CK105" s="152"/>
      <c r="CL105" s="152"/>
      <c r="CM105" s="152"/>
      <c r="CN105" s="152"/>
      <c r="CO105" s="152"/>
      <c r="CP105" s="152"/>
      <c r="CQ105" s="152"/>
      <c r="CR105" s="152"/>
      <c r="CS105" s="152"/>
      <c r="CT105" s="152"/>
      <c r="CU105" s="152"/>
      <c r="CV105" s="152"/>
      <c r="CW105" s="152"/>
      <c r="CX105" s="152"/>
      <c r="CY105" s="152"/>
      <c r="CZ105" s="152"/>
      <c r="DA105" s="152"/>
      <c r="DB105" s="152"/>
      <c r="DC105" s="152"/>
      <c r="DD105" s="152"/>
      <c r="DE105" s="152"/>
      <c r="DF105" s="152"/>
      <c r="DG105" s="152"/>
      <c r="DH105" s="152"/>
      <c r="DI105" s="152"/>
      <c r="DJ105" s="152"/>
      <c r="DK105" s="152"/>
      <c r="DL105" s="152"/>
      <c r="DM105" s="152"/>
      <c r="DN105" s="152"/>
      <c r="DO105" s="152"/>
      <c r="DP105" s="152"/>
      <c r="DQ105" s="152"/>
      <c r="DR105" s="152"/>
      <c r="DS105" s="152"/>
      <c r="DT105" s="152"/>
      <c r="DU105" s="152"/>
      <c r="DV105" s="152"/>
      <c r="DW105" s="152"/>
      <c r="DX105" s="152"/>
      <c r="DY105" s="152"/>
      <c r="DZ105" s="152"/>
      <c r="EA105" s="152"/>
      <c r="EB105" s="152"/>
      <c r="EC105" s="152"/>
      <c r="ED105" s="152"/>
      <c r="EE105" s="152"/>
      <c r="EF105" s="152"/>
      <c r="EG105" s="152"/>
      <c r="EH105" s="152"/>
      <c r="EI105" s="152"/>
      <c r="EJ105" s="152"/>
      <c r="EK105" s="152"/>
      <c r="EL105" s="152"/>
      <c r="EM105" s="152"/>
      <c r="EN105" s="152"/>
      <c r="EO105" s="152"/>
      <c r="EP105" s="152"/>
      <c r="EQ105" s="152"/>
      <c r="ER105" s="152"/>
      <c r="ES105" s="152"/>
      <c r="ET105" s="152"/>
      <c r="EU105" s="189"/>
      <c r="EV105" s="190"/>
      <c r="EW105" s="190" t="s">
        <v>604</v>
      </c>
      <c r="EX105" s="190" t="s">
        <v>285</v>
      </c>
      <c r="EY105" s="190" t="s">
        <v>285</v>
      </c>
      <c r="EZ105" s="152"/>
      <c r="FA105" s="152"/>
      <c r="FB105" s="152"/>
      <c r="FC105" s="152"/>
      <c r="FD105" s="152"/>
      <c r="FE105" s="190"/>
      <c r="FF105" s="152"/>
      <c r="FG105" s="190"/>
      <c r="FH105" s="152"/>
      <c r="FI105" s="152"/>
      <c r="FJ105" s="152"/>
      <c r="FK105" s="152"/>
      <c r="FL105" s="152"/>
      <c r="FM105" s="152"/>
      <c r="FN105" s="152"/>
      <c r="FO105" s="152"/>
      <c r="FP105" s="152"/>
      <c r="FQ105" s="152"/>
      <c r="FR105" s="152"/>
      <c r="FS105" s="152"/>
      <c r="FT105" s="152"/>
      <c r="FU105" s="152"/>
      <c r="FV105" s="152"/>
      <c r="FW105" s="152"/>
      <c r="FX105" s="152"/>
      <c r="FY105" s="152"/>
      <c r="FZ105" s="152"/>
      <c r="GA105" s="152"/>
      <c r="GB105" s="152"/>
      <c r="GC105" s="152"/>
      <c r="GD105" s="152"/>
      <c r="GE105" s="152"/>
      <c r="GF105" s="152"/>
      <c r="GG105" s="152"/>
      <c r="GH105" s="152"/>
      <c r="GI105" s="152"/>
      <c r="GJ105" s="152"/>
      <c r="GK105" s="152"/>
      <c r="GL105" s="152"/>
      <c r="GM105" s="152"/>
      <c r="GN105" s="152"/>
      <c r="GO105" s="152"/>
      <c r="GP105" s="152"/>
      <c r="GQ105" s="152"/>
      <c r="GR105" s="152"/>
      <c r="GS105" s="152"/>
      <c r="GT105" s="152"/>
      <c r="GU105" s="152"/>
      <c r="GV105" s="152"/>
      <c r="GW105" s="152"/>
      <c r="GX105" s="152"/>
      <c r="GY105" s="152"/>
      <c r="GZ105" s="152"/>
      <c r="HA105" s="152"/>
      <c r="HB105" s="152"/>
      <c r="HC105" s="152"/>
      <c r="HD105" s="152"/>
      <c r="HE105" s="152"/>
      <c r="HF105" s="152"/>
      <c r="HG105" s="152"/>
      <c r="HH105" s="152"/>
      <c r="HI105" s="152"/>
      <c r="HJ105" s="152"/>
      <c r="HK105" s="152"/>
      <c r="HL105" s="152"/>
      <c r="HM105" s="152"/>
      <c r="HN105" s="152"/>
      <c r="HO105" s="152"/>
      <c r="HP105" s="152"/>
      <c r="HQ105" s="152"/>
      <c r="HR105" s="152"/>
      <c r="HS105" s="152"/>
      <c r="HT105" s="152"/>
      <c r="HU105" s="152"/>
      <c r="HV105" s="152"/>
    </row>
    <row r="106" spans="1:230" s="287" customFormat="1" ht="34.5" customHeight="1" x14ac:dyDescent="0.25">
      <c r="A106" s="290" t="s">
        <v>606</v>
      </c>
      <c r="B106" s="291" t="s">
        <v>607</v>
      </c>
      <c r="C106" s="281" t="s">
        <v>608</v>
      </c>
      <c r="D106" s="282" t="s">
        <v>388</v>
      </c>
      <c r="E106" s="283">
        <v>0.3</v>
      </c>
      <c r="F106" s="292">
        <v>1</v>
      </c>
      <c r="G106" s="298">
        <v>0.3</v>
      </c>
      <c r="H106" s="284"/>
      <c r="I106" s="283"/>
      <c r="J106" s="284"/>
      <c r="K106" s="283"/>
      <c r="L106" s="294"/>
      <c r="M106" s="307">
        <v>35428.660000000003</v>
      </c>
      <c r="T106" s="152"/>
      <c r="U106" s="152"/>
      <c r="V106" s="152"/>
      <c r="W106" s="152"/>
      <c r="X106" s="152"/>
      <c r="Y106" s="152"/>
      <c r="Z106" s="152"/>
      <c r="AA106" s="152"/>
      <c r="AB106" s="152"/>
      <c r="AC106" s="152"/>
      <c r="AD106" s="152"/>
      <c r="AE106" s="152"/>
      <c r="AF106" s="152"/>
      <c r="AG106" s="152"/>
      <c r="AH106" s="152"/>
      <c r="AI106" s="152"/>
      <c r="AJ106" s="152"/>
      <c r="AK106" s="152"/>
      <c r="AL106" s="152"/>
      <c r="AM106" s="152"/>
      <c r="AN106" s="152"/>
      <c r="AO106" s="152"/>
      <c r="AP106" s="152"/>
      <c r="AQ106" s="152"/>
      <c r="AR106" s="152"/>
      <c r="AS106" s="152"/>
      <c r="AT106" s="152"/>
      <c r="AU106" s="152"/>
      <c r="AV106" s="152"/>
      <c r="AW106" s="152"/>
      <c r="AX106" s="152"/>
      <c r="AY106" s="152"/>
      <c r="AZ106" s="152"/>
      <c r="BA106" s="152"/>
      <c r="BB106" s="152"/>
      <c r="BC106" s="152"/>
      <c r="BD106" s="152"/>
      <c r="BE106" s="152"/>
      <c r="BF106" s="152"/>
      <c r="BG106" s="152"/>
      <c r="BH106" s="152"/>
      <c r="BI106" s="152"/>
      <c r="BJ106" s="152"/>
      <c r="BK106" s="152"/>
      <c r="BL106" s="152"/>
      <c r="BM106" s="152"/>
      <c r="BN106" s="152"/>
      <c r="BO106" s="152"/>
      <c r="BP106" s="152"/>
      <c r="BQ106" s="152"/>
      <c r="BR106" s="152"/>
      <c r="BS106" s="152"/>
      <c r="BT106" s="152"/>
      <c r="BU106" s="152"/>
      <c r="BV106" s="152"/>
      <c r="BW106" s="152"/>
      <c r="BX106" s="152"/>
      <c r="BY106" s="152"/>
      <c r="BZ106" s="152"/>
      <c r="CA106" s="152"/>
      <c r="CB106" s="152"/>
      <c r="CC106" s="152"/>
      <c r="CD106" s="152"/>
      <c r="CE106" s="152"/>
      <c r="CF106" s="152"/>
      <c r="CG106" s="152"/>
      <c r="CH106" s="152"/>
      <c r="CI106" s="152"/>
      <c r="CJ106" s="152"/>
      <c r="CK106" s="152"/>
      <c r="CL106" s="152"/>
      <c r="CM106" s="152"/>
      <c r="CN106" s="152"/>
      <c r="CO106" s="152"/>
      <c r="CP106" s="152"/>
      <c r="CQ106" s="152"/>
      <c r="CR106" s="152"/>
      <c r="CS106" s="152"/>
      <c r="CT106" s="152"/>
      <c r="CU106" s="152"/>
      <c r="CV106" s="152"/>
      <c r="CW106" s="152"/>
      <c r="CX106" s="152"/>
      <c r="CY106" s="152"/>
      <c r="CZ106" s="152"/>
      <c r="DA106" s="152"/>
      <c r="DB106" s="152"/>
      <c r="DC106" s="152"/>
      <c r="DD106" s="152"/>
      <c r="DE106" s="152"/>
      <c r="DF106" s="152"/>
      <c r="DG106" s="152"/>
      <c r="DH106" s="152"/>
      <c r="DI106" s="152"/>
      <c r="DJ106" s="152"/>
      <c r="DK106" s="152"/>
      <c r="DL106" s="152"/>
      <c r="DM106" s="152"/>
      <c r="DN106" s="152"/>
      <c r="DO106" s="152"/>
      <c r="DP106" s="152"/>
      <c r="DQ106" s="152"/>
      <c r="DR106" s="152"/>
      <c r="DS106" s="152"/>
      <c r="DT106" s="152"/>
      <c r="DU106" s="152"/>
      <c r="DV106" s="152"/>
      <c r="DW106" s="152"/>
      <c r="DX106" s="152"/>
      <c r="DY106" s="152"/>
      <c r="DZ106" s="152"/>
      <c r="EA106" s="152"/>
      <c r="EB106" s="152"/>
      <c r="EC106" s="152"/>
      <c r="ED106" s="152"/>
      <c r="EE106" s="152"/>
      <c r="EF106" s="152"/>
      <c r="EG106" s="152"/>
      <c r="EH106" s="152"/>
      <c r="EI106" s="152"/>
      <c r="EJ106" s="152"/>
      <c r="EK106" s="152"/>
      <c r="EL106" s="152"/>
      <c r="EM106" s="152"/>
      <c r="EN106" s="152"/>
      <c r="EO106" s="152"/>
      <c r="EP106" s="152"/>
      <c r="EQ106" s="152"/>
      <c r="ER106" s="152"/>
      <c r="ES106" s="152"/>
      <c r="ET106" s="152"/>
      <c r="EU106" s="189"/>
      <c r="EV106" s="190"/>
      <c r="EW106" s="190" t="s">
        <v>608</v>
      </c>
      <c r="EX106" s="190" t="s">
        <v>285</v>
      </c>
      <c r="EY106" s="190" t="s">
        <v>285</v>
      </c>
      <c r="EZ106" s="152"/>
      <c r="FA106" s="152"/>
      <c r="FB106" s="152"/>
      <c r="FC106" s="152"/>
      <c r="FD106" s="152"/>
      <c r="FE106" s="190"/>
      <c r="FF106" s="152"/>
      <c r="FG106" s="190"/>
      <c r="FH106" s="152"/>
      <c r="FI106" s="152"/>
      <c r="FJ106" s="152"/>
      <c r="FK106" s="152"/>
      <c r="FL106" s="152"/>
      <c r="FM106" s="152"/>
      <c r="FN106" s="152"/>
      <c r="FO106" s="152"/>
      <c r="FP106" s="152"/>
      <c r="FQ106" s="152"/>
      <c r="FR106" s="152"/>
      <c r="FS106" s="152"/>
      <c r="FT106" s="152"/>
      <c r="FU106" s="152"/>
      <c r="FV106" s="152"/>
      <c r="FW106" s="152"/>
      <c r="FX106" s="152"/>
      <c r="FY106" s="152"/>
      <c r="FZ106" s="152"/>
      <c r="GA106" s="152"/>
      <c r="GB106" s="152"/>
      <c r="GC106" s="152"/>
      <c r="GD106" s="152"/>
      <c r="GE106" s="152"/>
      <c r="GF106" s="152"/>
      <c r="GG106" s="152"/>
      <c r="GH106" s="152"/>
      <c r="GI106" s="152"/>
      <c r="GJ106" s="152"/>
      <c r="GK106" s="152"/>
      <c r="GL106" s="152"/>
      <c r="GM106" s="152"/>
      <c r="GN106" s="152"/>
      <c r="GO106" s="152"/>
      <c r="GP106" s="152"/>
      <c r="GQ106" s="152"/>
      <c r="GR106" s="152"/>
      <c r="GS106" s="152"/>
      <c r="GT106" s="152"/>
      <c r="GU106" s="152"/>
      <c r="GV106" s="152"/>
      <c r="GW106" s="152"/>
      <c r="GX106" s="152"/>
      <c r="GY106" s="152"/>
      <c r="GZ106" s="152"/>
      <c r="HA106" s="152"/>
      <c r="HB106" s="152"/>
      <c r="HC106" s="152"/>
      <c r="HD106" s="152"/>
      <c r="HE106" s="152"/>
      <c r="HF106" s="152"/>
      <c r="HG106" s="152"/>
      <c r="HH106" s="152"/>
      <c r="HI106" s="152"/>
      <c r="HJ106" s="152"/>
      <c r="HK106" s="152"/>
      <c r="HL106" s="152"/>
      <c r="HM106" s="152"/>
      <c r="HN106" s="152"/>
      <c r="HO106" s="152"/>
      <c r="HP106" s="152"/>
      <c r="HQ106" s="152"/>
      <c r="HR106" s="152"/>
      <c r="HS106" s="152"/>
      <c r="HT106" s="152"/>
      <c r="HU106" s="152"/>
      <c r="HV106" s="152"/>
    </row>
    <row r="107" spans="1:230" s="287" customFormat="1" ht="45" customHeight="1" x14ac:dyDescent="0.25">
      <c r="A107" s="290" t="s">
        <v>609</v>
      </c>
      <c r="B107" s="291" t="s">
        <v>395</v>
      </c>
      <c r="C107" s="281" t="s">
        <v>396</v>
      </c>
      <c r="D107" s="282" t="s">
        <v>16</v>
      </c>
      <c r="E107" s="283">
        <v>10</v>
      </c>
      <c r="F107" s="292">
        <v>1</v>
      </c>
      <c r="G107" s="292">
        <v>10</v>
      </c>
      <c r="H107" s="288">
        <v>1480.17</v>
      </c>
      <c r="I107" s="295">
        <v>1.04236</v>
      </c>
      <c r="J107" s="288">
        <v>15428.7</v>
      </c>
      <c r="K107" s="296">
        <v>9.1199999999999992</v>
      </c>
      <c r="L107" s="286">
        <v>140709.74</v>
      </c>
      <c r="M107" s="307">
        <v>140709.74</v>
      </c>
      <c r="T107" s="152"/>
      <c r="U107" s="152"/>
      <c r="V107" s="152"/>
      <c r="W107" s="152"/>
      <c r="X107" s="152"/>
      <c r="Y107" s="152"/>
      <c r="Z107" s="152"/>
      <c r="AA107" s="152"/>
      <c r="AB107" s="152"/>
      <c r="AC107" s="152"/>
      <c r="AD107" s="152"/>
      <c r="AE107" s="152"/>
      <c r="AF107" s="152"/>
      <c r="AG107" s="152"/>
      <c r="AH107" s="152"/>
      <c r="AI107" s="152"/>
      <c r="AJ107" s="152"/>
      <c r="AK107" s="152"/>
      <c r="AL107" s="152"/>
      <c r="AM107" s="152"/>
      <c r="AN107" s="152"/>
      <c r="AO107" s="152"/>
      <c r="AP107" s="152"/>
      <c r="AQ107" s="152"/>
      <c r="AR107" s="152"/>
      <c r="AS107" s="152"/>
      <c r="AT107" s="152"/>
      <c r="AU107" s="152"/>
      <c r="AV107" s="152"/>
      <c r="AW107" s="152"/>
      <c r="AX107" s="152"/>
      <c r="AY107" s="152"/>
      <c r="AZ107" s="152"/>
      <c r="BA107" s="152"/>
      <c r="BB107" s="152"/>
      <c r="BC107" s="152"/>
      <c r="BD107" s="152"/>
      <c r="BE107" s="152"/>
      <c r="BF107" s="152"/>
      <c r="BG107" s="152"/>
      <c r="BH107" s="152"/>
      <c r="BI107" s="152"/>
      <c r="BJ107" s="152"/>
      <c r="BK107" s="152"/>
      <c r="BL107" s="152"/>
      <c r="BM107" s="152"/>
      <c r="BN107" s="152"/>
      <c r="BO107" s="152"/>
      <c r="BP107" s="152"/>
      <c r="BQ107" s="152"/>
      <c r="BR107" s="152"/>
      <c r="BS107" s="152"/>
      <c r="BT107" s="152"/>
      <c r="BU107" s="152"/>
      <c r="BV107" s="152"/>
      <c r="BW107" s="152"/>
      <c r="BX107" s="152"/>
      <c r="BY107" s="152"/>
      <c r="BZ107" s="152"/>
      <c r="CA107" s="152"/>
      <c r="CB107" s="152"/>
      <c r="CC107" s="152"/>
      <c r="CD107" s="152"/>
      <c r="CE107" s="152"/>
      <c r="CF107" s="152"/>
      <c r="CG107" s="152"/>
      <c r="CH107" s="152"/>
      <c r="CI107" s="152"/>
      <c r="CJ107" s="152"/>
      <c r="CK107" s="152"/>
      <c r="CL107" s="152"/>
      <c r="CM107" s="152"/>
      <c r="CN107" s="152"/>
      <c r="CO107" s="152"/>
      <c r="CP107" s="152"/>
      <c r="CQ107" s="152"/>
      <c r="CR107" s="152"/>
      <c r="CS107" s="152"/>
      <c r="CT107" s="152"/>
      <c r="CU107" s="152"/>
      <c r="CV107" s="152"/>
      <c r="CW107" s="152"/>
      <c r="CX107" s="152"/>
      <c r="CY107" s="152"/>
      <c r="CZ107" s="152"/>
      <c r="DA107" s="152"/>
      <c r="DB107" s="152"/>
      <c r="DC107" s="152"/>
      <c r="DD107" s="152"/>
      <c r="DE107" s="152"/>
      <c r="DF107" s="152"/>
      <c r="DG107" s="152"/>
      <c r="DH107" s="152"/>
      <c r="DI107" s="152"/>
      <c r="DJ107" s="152"/>
      <c r="DK107" s="152"/>
      <c r="DL107" s="152"/>
      <c r="DM107" s="152"/>
      <c r="DN107" s="152"/>
      <c r="DO107" s="152"/>
      <c r="DP107" s="152"/>
      <c r="DQ107" s="152"/>
      <c r="DR107" s="152"/>
      <c r="DS107" s="152"/>
      <c r="DT107" s="152"/>
      <c r="DU107" s="152"/>
      <c r="DV107" s="152"/>
      <c r="DW107" s="152"/>
      <c r="DX107" s="152"/>
      <c r="DY107" s="152"/>
      <c r="DZ107" s="152"/>
      <c r="EA107" s="152"/>
      <c r="EB107" s="152"/>
      <c r="EC107" s="152"/>
      <c r="ED107" s="152"/>
      <c r="EE107" s="152"/>
      <c r="EF107" s="152"/>
      <c r="EG107" s="152"/>
      <c r="EH107" s="152"/>
      <c r="EI107" s="152"/>
      <c r="EJ107" s="152"/>
      <c r="EK107" s="152"/>
      <c r="EL107" s="152"/>
      <c r="EM107" s="152"/>
      <c r="EN107" s="152"/>
      <c r="EO107" s="152"/>
      <c r="EP107" s="152"/>
      <c r="EQ107" s="152"/>
      <c r="ER107" s="152"/>
      <c r="ES107" s="152"/>
      <c r="ET107" s="152"/>
      <c r="EU107" s="189"/>
      <c r="EV107" s="190"/>
      <c r="EW107" s="190" t="s">
        <v>396</v>
      </c>
      <c r="EX107" s="190" t="s">
        <v>285</v>
      </c>
      <c r="EY107" s="190" t="s">
        <v>285</v>
      </c>
      <c r="EZ107" s="152"/>
      <c r="FA107" s="152"/>
      <c r="FB107" s="152"/>
      <c r="FC107" s="152"/>
      <c r="FD107" s="152"/>
      <c r="FE107" s="190"/>
      <c r="FF107" s="152"/>
      <c r="FG107" s="190"/>
      <c r="FH107" s="152"/>
      <c r="FI107" s="152"/>
      <c r="FJ107" s="152"/>
      <c r="FK107" s="152"/>
      <c r="FL107" s="152"/>
      <c r="FM107" s="152"/>
      <c r="FN107" s="152"/>
      <c r="FO107" s="152"/>
      <c r="FP107" s="152"/>
      <c r="FQ107" s="152"/>
      <c r="FR107" s="152"/>
      <c r="FS107" s="152"/>
      <c r="FT107" s="152"/>
      <c r="FU107" s="152"/>
      <c r="FV107" s="152"/>
      <c r="FW107" s="152"/>
      <c r="FX107" s="152"/>
      <c r="FY107" s="152"/>
      <c r="FZ107" s="152"/>
      <c r="GA107" s="152"/>
      <c r="GB107" s="152"/>
      <c r="GC107" s="152"/>
      <c r="GD107" s="152"/>
      <c r="GE107" s="152"/>
      <c r="GF107" s="152"/>
      <c r="GG107" s="152"/>
      <c r="GH107" s="152"/>
      <c r="GI107" s="152"/>
      <c r="GJ107" s="152"/>
      <c r="GK107" s="152"/>
      <c r="GL107" s="152"/>
      <c r="GM107" s="152"/>
      <c r="GN107" s="152"/>
      <c r="GO107" s="152"/>
      <c r="GP107" s="152"/>
      <c r="GQ107" s="152"/>
      <c r="GR107" s="152"/>
      <c r="GS107" s="152"/>
      <c r="GT107" s="152"/>
      <c r="GU107" s="152"/>
      <c r="GV107" s="152"/>
      <c r="GW107" s="152"/>
      <c r="GX107" s="152"/>
      <c r="GY107" s="152"/>
      <c r="GZ107" s="152"/>
      <c r="HA107" s="152"/>
      <c r="HB107" s="152"/>
      <c r="HC107" s="152"/>
      <c r="HD107" s="152"/>
      <c r="HE107" s="152"/>
      <c r="HF107" s="152"/>
      <c r="HG107" s="152"/>
      <c r="HH107" s="152"/>
      <c r="HI107" s="152"/>
      <c r="HJ107" s="152"/>
      <c r="HK107" s="152"/>
      <c r="HL107" s="152"/>
      <c r="HM107" s="152"/>
      <c r="HN107" s="152"/>
      <c r="HO107" s="152"/>
      <c r="HP107" s="152"/>
      <c r="HQ107" s="152"/>
      <c r="HR107" s="152"/>
      <c r="HS107" s="152"/>
      <c r="HT107" s="152"/>
      <c r="HU107" s="152"/>
      <c r="HV107" s="152"/>
    </row>
    <row r="108" spans="1:230" s="287" customFormat="1" ht="45" customHeight="1" x14ac:dyDescent="0.25">
      <c r="A108" s="290" t="s">
        <v>610</v>
      </c>
      <c r="B108" s="291" t="s">
        <v>399</v>
      </c>
      <c r="C108" s="281" t="s">
        <v>400</v>
      </c>
      <c r="D108" s="282" t="s">
        <v>16</v>
      </c>
      <c r="E108" s="283">
        <v>10</v>
      </c>
      <c r="F108" s="292">
        <v>1</v>
      </c>
      <c r="G108" s="292">
        <v>10</v>
      </c>
      <c r="H108" s="285">
        <v>343.11</v>
      </c>
      <c r="I108" s="295">
        <v>1.04236</v>
      </c>
      <c r="J108" s="288">
        <v>3576.44</v>
      </c>
      <c r="K108" s="296">
        <v>9.1199999999999992</v>
      </c>
      <c r="L108" s="286">
        <v>32617.13</v>
      </c>
      <c r="M108" s="307">
        <v>32617.13</v>
      </c>
      <c r="T108" s="152"/>
      <c r="U108" s="152"/>
      <c r="V108" s="152"/>
      <c r="W108" s="152"/>
      <c r="X108" s="152"/>
      <c r="Y108" s="152"/>
      <c r="Z108" s="152"/>
      <c r="AA108" s="152"/>
      <c r="AB108" s="152"/>
      <c r="AC108" s="152"/>
      <c r="AD108" s="152"/>
      <c r="AE108" s="152"/>
      <c r="AF108" s="152"/>
      <c r="AG108" s="152"/>
      <c r="AH108" s="152"/>
      <c r="AI108" s="152"/>
      <c r="AJ108" s="152"/>
      <c r="AK108" s="152"/>
      <c r="AL108" s="152"/>
      <c r="AM108" s="152"/>
      <c r="AN108" s="152"/>
      <c r="AO108" s="152"/>
      <c r="AP108" s="152"/>
      <c r="AQ108" s="152"/>
      <c r="AR108" s="152"/>
      <c r="AS108" s="152"/>
      <c r="AT108" s="152"/>
      <c r="AU108" s="152"/>
      <c r="AV108" s="152"/>
      <c r="AW108" s="152"/>
      <c r="AX108" s="152"/>
      <c r="AY108" s="152"/>
      <c r="AZ108" s="152"/>
      <c r="BA108" s="152"/>
      <c r="BB108" s="152"/>
      <c r="BC108" s="152"/>
      <c r="BD108" s="152"/>
      <c r="BE108" s="152"/>
      <c r="BF108" s="152"/>
      <c r="BG108" s="152"/>
      <c r="BH108" s="152"/>
      <c r="BI108" s="152"/>
      <c r="BJ108" s="152"/>
      <c r="BK108" s="152"/>
      <c r="BL108" s="152"/>
      <c r="BM108" s="152"/>
      <c r="BN108" s="152"/>
      <c r="BO108" s="152"/>
      <c r="BP108" s="152"/>
      <c r="BQ108" s="152"/>
      <c r="BR108" s="152"/>
      <c r="BS108" s="152"/>
      <c r="BT108" s="152"/>
      <c r="BU108" s="152"/>
      <c r="BV108" s="152"/>
      <c r="BW108" s="152"/>
      <c r="BX108" s="152"/>
      <c r="BY108" s="152"/>
      <c r="BZ108" s="152"/>
      <c r="CA108" s="152"/>
      <c r="CB108" s="152"/>
      <c r="CC108" s="152"/>
      <c r="CD108" s="152"/>
      <c r="CE108" s="152"/>
      <c r="CF108" s="152"/>
      <c r="CG108" s="152"/>
      <c r="CH108" s="152"/>
      <c r="CI108" s="152"/>
      <c r="CJ108" s="152"/>
      <c r="CK108" s="152"/>
      <c r="CL108" s="152"/>
      <c r="CM108" s="152"/>
      <c r="CN108" s="152"/>
      <c r="CO108" s="152"/>
      <c r="CP108" s="152"/>
      <c r="CQ108" s="152"/>
      <c r="CR108" s="152"/>
      <c r="CS108" s="152"/>
      <c r="CT108" s="152"/>
      <c r="CU108" s="152"/>
      <c r="CV108" s="152"/>
      <c r="CW108" s="152"/>
      <c r="CX108" s="152"/>
      <c r="CY108" s="152"/>
      <c r="CZ108" s="152"/>
      <c r="DA108" s="152"/>
      <c r="DB108" s="152"/>
      <c r="DC108" s="152"/>
      <c r="DD108" s="152"/>
      <c r="DE108" s="152"/>
      <c r="DF108" s="152"/>
      <c r="DG108" s="152"/>
      <c r="DH108" s="152"/>
      <c r="DI108" s="152"/>
      <c r="DJ108" s="152"/>
      <c r="DK108" s="152"/>
      <c r="DL108" s="152"/>
      <c r="DM108" s="152"/>
      <c r="DN108" s="152"/>
      <c r="DO108" s="152"/>
      <c r="DP108" s="152"/>
      <c r="DQ108" s="152"/>
      <c r="DR108" s="152"/>
      <c r="DS108" s="152"/>
      <c r="DT108" s="152"/>
      <c r="DU108" s="152"/>
      <c r="DV108" s="152"/>
      <c r="DW108" s="152"/>
      <c r="DX108" s="152"/>
      <c r="DY108" s="152"/>
      <c r="DZ108" s="152"/>
      <c r="EA108" s="152"/>
      <c r="EB108" s="152"/>
      <c r="EC108" s="152"/>
      <c r="ED108" s="152"/>
      <c r="EE108" s="152"/>
      <c r="EF108" s="152"/>
      <c r="EG108" s="152"/>
      <c r="EH108" s="152"/>
      <c r="EI108" s="152"/>
      <c r="EJ108" s="152"/>
      <c r="EK108" s="152"/>
      <c r="EL108" s="152"/>
      <c r="EM108" s="152"/>
      <c r="EN108" s="152"/>
      <c r="EO108" s="152"/>
      <c r="EP108" s="152"/>
      <c r="EQ108" s="152"/>
      <c r="ER108" s="152"/>
      <c r="ES108" s="152"/>
      <c r="ET108" s="152"/>
      <c r="EU108" s="189"/>
      <c r="EV108" s="190"/>
      <c r="EW108" s="190" t="s">
        <v>400</v>
      </c>
      <c r="EX108" s="190" t="s">
        <v>285</v>
      </c>
      <c r="EY108" s="190" t="s">
        <v>285</v>
      </c>
      <c r="EZ108" s="152"/>
      <c r="FA108" s="152"/>
      <c r="FB108" s="152"/>
      <c r="FC108" s="152"/>
      <c r="FD108" s="152"/>
      <c r="FE108" s="190"/>
      <c r="FF108" s="152"/>
      <c r="FG108" s="190"/>
      <c r="FH108" s="152"/>
      <c r="FI108" s="152"/>
      <c r="FJ108" s="152"/>
      <c r="FK108" s="152"/>
      <c r="FL108" s="152"/>
      <c r="FM108" s="152"/>
      <c r="FN108" s="152"/>
      <c r="FO108" s="152"/>
      <c r="FP108" s="152"/>
      <c r="FQ108" s="152"/>
      <c r="FR108" s="152"/>
      <c r="FS108" s="152"/>
      <c r="FT108" s="152"/>
      <c r="FU108" s="152"/>
      <c r="FV108" s="152"/>
      <c r="FW108" s="152"/>
      <c r="FX108" s="152"/>
      <c r="FY108" s="152"/>
      <c r="FZ108" s="152"/>
      <c r="GA108" s="152"/>
      <c r="GB108" s="152"/>
      <c r="GC108" s="152"/>
      <c r="GD108" s="152"/>
      <c r="GE108" s="152"/>
      <c r="GF108" s="152"/>
      <c r="GG108" s="152"/>
      <c r="GH108" s="152"/>
      <c r="GI108" s="152"/>
      <c r="GJ108" s="152"/>
      <c r="GK108" s="152"/>
      <c r="GL108" s="152"/>
      <c r="GM108" s="152"/>
      <c r="GN108" s="152"/>
      <c r="GO108" s="152"/>
      <c r="GP108" s="152"/>
      <c r="GQ108" s="152"/>
      <c r="GR108" s="152"/>
      <c r="GS108" s="152"/>
      <c r="GT108" s="152"/>
      <c r="GU108" s="152"/>
      <c r="GV108" s="152"/>
      <c r="GW108" s="152"/>
      <c r="GX108" s="152"/>
      <c r="GY108" s="152"/>
      <c r="GZ108" s="152"/>
      <c r="HA108" s="152"/>
      <c r="HB108" s="152"/>
      <c r="HC108" s="152"/>
      <c r="HD108" s="152"/>
      <c r="HE108" s="152"/>
      <c r="HF108" s="152"/>
      <c r="HG108" s="152"/>
      <c r="HH108" s="152"/>
      <c r="HI108" s="152"/>
      <c r="HJ108" s="152"/>
      <c r="HK108" s="152"/>
      <c r="HL108" s="152"/>
      <c r="HM108" s="152"/>
      <c r="HN108" s="152"/>
      <c r="HO108" s="152"/>
      <c r="HP108" s="152"/>
      <c r="HQ108" s="152"/>
      <c r="HR108" s="152"/>
      <c r="HS108" s="152"/>
      <c r="HT108" s="152"/>
      <c r="HU108" s="152"/>
      <c r="HV108" s="152"/>
    </row>
    <row r="109" spans="1:230" s="287" customFormat="1" ht="57" customHeight="1" x14ac:dyDescent="0.25">
      <c r="A109" s="290" t="s">
        <v>611</v>
      </c>
      <c r="B109" s="291" t="s">
        <v>612</v>
      </c>
      <c r="C109" s="281" t="s">
        <v>613</v>
      </c>
      <c r="D109" s="282" t="s">
        <v>16</v>
      </c>
      <c r="E109" s="283">
        <v>3</v>
      </c>
      <c r="F109" s="292">
        <v>1</v>
      </c>
      <c r="G109" s="292">
        <v>3</v>
      </c>
      <c r="H109" s="285">
        <v>363.94</v>
      </c>
      <c r="I109" s="295">
        <v>1.04236</v>
      </c>
      <c r="J109" s="288">
        <v>1138.07</v>
      </c>
      <c r="K109" s="296">
        <v>9.1199999999999992</v>
      </c>
      <c r="L109" s="286">
        <v>10379.200000000001</v>
      </c>
      <c r="M109" s="307">
        <v>10379.200000000001</v>
      </c>
      <c r="T109" s="152"/>
      <c r="U109" s="152"/>
      <c r="V109" s="152"/>
      <c r="W109" s="152"/>
      <c r="X109" s="152"/>
      <c r="Y109" s="152"/>
      <c r="Z109" s="152"/>
      <c r="AA109" s="152"/>
      <c r="AB109" s="152"/>
      <c r="AC109" s="152"/>
      <c r="AD109" s="152"/>
      <c r="AE109" s="152"/>
      <c r="AF109" s="152"/>
      <c r="AG109" s="152"/>
      <c r="AH109" s="152"/>
      <c r="AI109" s="152"/>
      <c r="AJ109" s="152"/>
      <c r="AK109" s="152"/>
      <c r="AL109" s="152"/>
      <c r="AM109" s="152"/>
      <c r="AN109" s="152"/>
      <c r="AO109" s="152"/>
      <c r="AP109" s="152"/>
      <c r="AQ109" s="152"/>
      <c r="AR109" s="152"/>
      <c r="AS109" s="152"/>
      <c r="AT109" s="152"/>
      <c r="AU109" s="152"/>
      <c r="AV109" s="152"/>
      <c r="AW109" s="152"/>
      <c r="AX109" s="152"/>
      <c r="AY109" s="152"/>
      <c r="AZ109" s="152"/>
      <c r="BA109" s="152"/>
      <c r="BB109" s="152"/>
      <c r="BC109" s="152"/>
      <c r="BD109" s="152"/>
      <c r="BE109" s="152"/>
      <c r="BF109" s="152"/>
      <c r="BG109" s="152"/>
      <c r="BH109" s="152"/>
      <c r="BI109" s="152"/>
      <c r="BJ109" s="152"/>
      <c r="BK109" s="152"/>
      <c r="BL109" s="152"/>
      <c r="BM109" s="152"/>
      <c r="BN109" s="152"/>
      <c r="BO109" s="152"/>
      <c r="BP109" s="152"/>
      <c r="BQ109" s="152"/>
      <c r="BR109" s="152"/>
      <c r="BS109" s="152"/>
      <c r="BT109" s="152"/>
      <c r="BU109" s="152"/>
      <c r="BV109" s="152"/>
      <c r="BW109" s="152"/>
      <c r="BX109" s="152"/>
      <c r="BY109" s="152"/>
      <c r="BZ109" s="152"/>
      <c r="CA109" s="152"/>
      <c r="CB109" s="152"/>
      <c r="CC109" s="152"/>
      <c r="CD109" s="152"/>
      <c r="CE109" s="152"/>
      <c r="CF109" s="152"/>
      <c r="CG109" s="152"/>
      <c r="CH109" s="152"/>
      <c r="CI109" s="152"/>
      <c r="CJ109" s="152"/>
      <c r="CK109" s="152"/>
      <c r="CL109" s="152"/>
      <c r="CM109" s="152"/>
      <c r="CN109" s="152"/>
      <c r="CO109" s="152"/>
      <c r="CP109" s="152"/>
      <c r="CQ109" s="152"/>
      <c r="CR109" s="152"/>
      <c r="CS109" s="152"/>
      <c r="CT109" s="152"/>
      <c r="CU109" s="152"/>
      <c r="CV109" s="152"/>
      <c r="CW109" s="152"/>
      <c r="CX109" s="152"/>
      <c r="CY109" s="152"/>
      <c r="CZ109" s="152"/>
      <c r="DA109" s="152"/>
      <c r="DB109" s="152"/>
      <c r="DC109" s="152"/>
      <c r="DD109" s="152"/>
      <c r="DE109" s="152"/>
      <c r="DF109" s="152"/>
      <c r="DG109" s="152"/>
      <c r="DH109" s="152"/>
      <c r="DI109" s="152"/>
      <c r="DJ109" s="152"/>
      <c r="DK109" s="152"/>
      <c r="DL109" s="152"/>
      <c r="DM109" s="152"/>
      <c r="DN109" s="152"/>
      <c r="DO109" s="152"/>
      <c r="DP109" s="152"/>
      <c r="DQ109" s="152"/>
      <c r="DR109" s="152"/>
      <c r="DS109" s="152"/>
      <c r="DT109" s="152"/>
      <c r="DU109" s="152"/>
      <c r="DV109" s="152"/>
      <c r="DW109" s="152"/>
      <c r="DX109" s="152"/>
      <c r="DY109" s="152"/>
      <c r="DZ109" s="152"/>
      <c r="EA109" s="152"/>
      <c r="EB109" s="152"/>
      <c r="EC109" s="152"/>
      <c r="ED109" s="152"/>
      <c r="EE109" s="152"/>
      <c r="EF109" s="152"/>
      <c r="EG109" s="152"/>
      <c r="EH109" s="152"/>
      <c r="EI109" s="152"/>
      <c r="EJ109" s="152"/>
      <c r="EK109" s="152"/>
      <c r="EL109" s="152"/>
      <c r="EM109" s="152"/>
      <c r="EN109" s="152"/>
      <c r="EO109" s="152"/>
      <c r="EP109" s="152"/>
      <c r="EQ109" s="152"/>
      <c r="ER109" s="152"/>
      <c r="ES109" s="152"/>
      <c r="ET109" s="152"/>
      <c r="EU109" s="189"/>
      <c r="EV109" s="190"/>
      <c r="EW109" s="190" t="s">
        <v>613</v>
      </c>
      <c r="EX109" s="190" t="s">
        <v>285</v>
      </c>
      <c r="EY109" s="190" t="s">
        <v>285</v>
      </c>
      <c r="EZ109" s="152"/>
      <c r="FA109" s="152"/>
      <c r="FB109" s="152"/>
      <c r="FC109" s="152"/>
      <c r="FD109" s="152"/>
      <c r="FE109" s="190"/>
      <c r="FF109" s="152"/>
      <c r="FG109" s="190"/>
      <c r="FH109" s="152"/>
      <c r="FI109" s="152"/>
      <c r="FJ109" s="152"/>
      <c r="FK109" s="152"/>
      <c r="FL109" s="152"/>
      <c r="FM109" s="152"/>
      <c r="FN109" s="152"/>
      <c r="FO109" s="152"/>
      <c r="FP109" s="152"/>
      <c r="FQ109" s="152"/>
      <c r="FR109" s="152"/>
      <c r="FS109" s="152"/>
      <c r="FT109" s="152"/>
      <c r="FU109" s="152"/>
      <c r="FV109" s="152"/>
      <c r="FW109" s="152"/>
      <c r="FX109" s="152"/>
      <c r="FY109" s="152"/>
      <c r="FZ109" s="152"/>
      <c r="GA109" s="152"/>
      <c r="GB109" s="152"/>
      <c r="GC109" s="152"/>
      <c r="GD109" s="152"/>
      <c r="GE109" s="152"/>
      <c r="GF109" s="152"/>
      <c r="GG109" s="152"/>
      <c r="GH109" s="152"/>
      <c r="GI109" s="152"/>
      <c r="GJ109" s="152"/>
      <c r="GK109" s="152"/>
      <c r="GL109" s="152"/>
      <c r="GM109" s="152"/>
      <c r="GN109" s="152"/>
      <c r="GO109" s="152"/>
      <c r="GP109" s="152"/>
      <c r="GQ109" s="152"/>
      <c r="GR109" s="152"/>
      <c r="GS109" s="152"/>
      <c r="GT109" s="152"/>
      <c r="GU109" s="152"/>
      <c r="GV109" s="152"/>
      <c r="GW109" s="152"/>
      <c r="GX109" s="152"/>
      <c r="GY109" s="152"/>
      <c r="GZ109" s="152"/>
      <c r="HA109" s="152"/>
      <c r="HB109" s="152"/>
      <c r="HC109" s="152"/>
      <c r="HD109" s="152"/>
      <c r="HE109" s="152"/>
      <c r="HF109" s="152"/>
      <c r="HG109" s="152"/>
      <c r="HH109" s="152"/>
      <c r="HI109" s="152"/>
      <c r="HJ109" s="152"/>
      <c r="HK109" s="152"/>
      <c r="HL109" s="152"/>
      <c r="HM109" s="152"/>
      <c r="HN109" s="152"/>
      <c r="HO109" s="152"/>
      <c r="HP109" s="152"/>
      <c r="HQ109" s="152"/>
      <c r="HR109" s="152"/>
      <c r="HS109" s="152"/>
      <c r="HT109" s="152"/>
      <c r="HU109" s="152"/>
      <c r="HV109" s="152"/>
    </row>
    <row r="110" spans="1:230" s="287" customFormat="1" ht="45" customHeight="1" x14ac:dyDescent="0.25">
      <c r="A110" s="290" t="s">
        <v>615</v>
      </c>
      <c r="B110" s="291" t="s">
        <v>616</v>
      </c>
      <c r="C110" s="281" t="s">
        <v>617</v>
      </c>
      <c r="D110" s="282" t="s">
        <v>16</v>
      </c>
      <c r="E110" s="283">
        <v>3</v>
      </c>
      <c r="F110" s="292">
        <v>1</v>
      </c>
      <c r="G110" s="292">
        <v>3</v>
      </c>
      <c r="H110" s="285">
        <v>266.81</v>
      </c>
      <c r="I110" s="295">
        <v>1.04236</v>
      </c>
      <c r="J110" s="285">
        <v>834.34</v>
      </c>
      <c r="K110" s="296">
        <v>9.1199999999999992</v>
      </c>
      <c r="L110" s="286">
        <v>7609.18</v>
      </c>
      <c r="M110" s="307">
        <v>7609.18</v>
      </c>
      <c r="T110" s="152"/>
      <c r="U110" s="152"/>
      <c r="V110" s="152"/>
      <c r="W110" s="152"/>
      <c r="X110" s="152"/>
      <c r="Y110" s="152"/>
      <c r="Z110" s="152"/>
      <c r="AA110" s="152"/>
      <c r="AB110" s="152"/>
      <c r="AC110" s="152"/>
      <c r="AD110" s="152"/>
      <c r="AE110" s="152"/>
      <c r="AF110" s="152"/>
      <c r="AG110" s="152"/>
      <c r="AH110" s="152"/>
      <c r="AI110" s="152"/>
      <c r="AJ110" s="152"/>
      <c r="AK110" s="152"/>
      <c r="AL110" s="152"/>
      <c r="AM110" s="152"/>
      <c r="AN110" s="152"/>
      <c r="AO110" s="152"/>
      <c r="AP110" s="152"/>
      <c r="AQ110" s="152"/>
      <c r="AR110" s="152"/>
      <c r="AS110" s="152"/>
      <c r="AT110" s="152"/>
      <c r="AU110" s="152"/>
      <c r="AV110" s="152"/>
      <c r="AW110" s="152"/>
      <c r="AX110" s="152"/>
      <c r="AY110" s="152"/>
      <c r="AZ110" s="152"/>
      <c r="BA110" s="152"/>
      <c r="BB110" s="152"/>
      <c r="BC110" s="152"/>
      <c r="BD110" s="152"/>
      <c r="BE110" s="152"/>
      <c r="BF110" s="152"/>
      <c r="BG110" s="152"/>
      <c r="BH110" s="152"/>
      <c r="BI110" s="152"/>
      <c r="BJ110" s="152"/>
      <c r="BK110" s="152"/>
      <c r="BL110" s="152"/>
      <c r="BM110" s="152"/>
      <c r="BN110" s="152"/>
      <c r="BO110" s="152"/>
      <c r="BP110" s="152"/>
      <c r="BQ110" s="152"/>
      <c r="BR110" s="152"/>
      <c r="BS110" s="152"/>
      <c r="BT110" s="152"/>
      <c r="BU110" s="152"/>
      <c r="BV110" s="152"/>
      <c r="BW110" s="152"/>
      <c r="BX110" s="152"/>
      <c r="BY110" s="152"/>
      <c r="BZ110" s="152"/>
      <c r="CA110" s="152"/>
      <c r="CB110" s="152"/>
      <c r="CC110" s="152"/>
      <c r="CD110" s="152"/>
      <c r="CE110" s="152"/>
      <c r="CF110" s="152"/>
      <c r="CG110" s="152"/>
      <c r="CH110" s="152"/>
      <c r="CI110" s="152"/>
      <c r="CJ110" s="152"/>
      <c r="CK110" s="152"/>
      <c r="CL110" s="152"/>
      <c r="CM110" s="152"/>
      <c r="CN110" s="152"/>
      <c r="CO110" s="152"/>
      <c r="CP110" s="152"/>
      <c r="CQ110" s="152"/>
      <c r="CR110" s="152"/>
      <c r="CS110" s="152"/>
      <c r="CT110" s="152"/>
      <c r="CU110" s="152"/>
      <c r="CV110" s="152"/>
      <c r="CW110" s="152"/>
      <c r="CX110" s="152"/>
      <c r="CY110" s="152"/>
      <c r="CZ110" s="152"/>
      <c r="DA110" s="152"/>
      <c r="DB110" s="152"/>
      <c r="DC110" s="152"/>
      <c r="DD110" s="152"/>
      <c r="DE110" s="152"/>
      <c r="DF110" s="152"/>
      <c r="DG110" s="152"/>
      <c r="DH110" s="152"/>
      <c r="DI110" s="152"/>
      <c r="DJ110" s="152"/>
      <c r="DK110" s="152"/>
      <c r="DL110" s="152"/>
      <c r="DM110" s="152"/>
      <c r="DN110" s="152"/>
      <c r="DO110" s="152"/>
      <c r="DP110" s="152"/>
      <c r="DQ110" s="152"/>
      <c r="DR110" s="152"/>
      <c r="DS110" s="152"/>
      <c r="DT110" s="152"/>
      <c r="DU110" s="152"/>
      <c r="DV110" s="152"/>
      <c r="DW110" s="152"/>
      <c r="DX110" s="152"/>
      <c r="DY110" s="152"/>
      <c r="DZ110" s="152"/>
      <c r="EA110" s="152"/>
      <c r="EB110" s="152"/>
      <c r="EC110" s="152"/>
      <c r="ED110" s="152"/>
      <c r="EE110" s="152"/>
      <c r="EF110" s="152"/>
      <c r="EG110" s="152"/>
      <c r="EH110" s="152"/>
      <c r="EI110" s="152"/>
      <c r="EJ110" s="152"/>
      <c r="EK110" s="152"/>
      <c r="EL110" s="152"/>
      <c r="EM110" s="152"/>
      <c r="EN110" s="152"/>
      <c r="EO110" s="152"/>
      <c r="EP110" s="152"/>
      <c r="EQ110" s="152"/>
      <c r="ER110" s="152"/>
      <c r="ES110" s="152"/>
      <c r="ET110" s="152"/>
      <c r="EU110" s="189"/>
      <c r="EV110" s="190"/>
      <c r="EW110" s="190" t="s">
        <v>617</v>
      </c>
      <c r="EX110" s="190" t="s">
        <v>285</v>
      </c>
      <c r="EY110" s="190" t="s">
        <v>285</v>
      </c>
      <c r="EZ110" s="152"/>
      <c r="FA110" s="152"/>
      <c r="FB110" s="152"/>
      <c r="FC110" s="152"/>
      <c r="FD110" s="152"/>
      <c r="FE110" s="190"/>
      <c r="FF110" s="152"/>
      <c r="FG110" s="190"/>
      <c r="FH110" s="152"/>
      <c r="FI110" s="152"/>
      <c r="FJ110" s="152"/>
      <c r="FK110" s="152"/>
      <c r="FL110" s="152"/>
      <c r="FM110" s="152"/>
      <c r="FN110" s="152"/>
      <c r="FO110" s="152"/>
      <c r="FP110" s="152"/>
      <c r="FQ110" s="152"/>
      <c r="FR110" s="152"/>
      <c r="FS110" s="152"/>
      <c r="FT110" s="152"/>
      <c r="FU110" s="152"/>
      <c r="FV110" s="152"/>
      <c r="FW110" s="152"/>
      <c r="FX110" s="152"/>
      <c r="FY110" s="152"/>
      <c r="FZ110" s="152"/>
      <c r="GA110" s="152"/>
      <c r="GB110" s="152"/>
      <c r="GC110" s="152"/>
      <c r="GD110" s="152"/>
      <c r="GE110" s="152"/>
      <c r="GF110" s="152"/>
      <c r="GG110" s="152"/>
      <c r="GH110" s="152"/>
      <c r="GI110" s="152"/>
      <c r="GJ110" s="152"/>
      <c r="GK110" s="152"/>
      <c r="GL110" s="152"/>
      <c r="GM110" s="152"/>
      <c r="GN110" s="152"/>
      <c r="GO110" s="152"/>
      <c r="GP110" s="152"/>
      <c r="GQ110" s="152"/>
      <c r="GR110" s="152"/>
      <c r="GS110" s="152"/>
      <c r="GT110" s="152"/>
      <c r="GU110" s="152"/>
      <c r="GV110" s="152"/>
      <c r="GW110" s="152"/>
      <c r="GX110" s="152"/>
      <c r="GY110" s="152"/>
      <c r="GZ110" s="152"/>
      <c r="HA110" s="152"/>
      <c r="HB110" s="152"/>
      <c r="HC110" s="152"/>
      <c r="HD110" s="152"/>
      <c r="HE110" s="152"/>
      <c r="HF110" s="152"/>
      <c r="HG110" s="152"/>
      <c r="HH110" s="152"/>
      <c r="HI110" s="152"/>
      <c r="HJ110" s="152"/>
      <c r="HK110" s="152"/>
      <c r="HL110" s="152"/>
      <c r="HM110" s="152"/>
      <c r="HN110" s="152"/>
      <c r="HO110" s="152"/>
      <c r="HP110" s="152"/>
      <c r="HQ110" s="152"/>
      <c r="HR110" s="152"/>
      <c r="HS110" s="152"/>
      <c r="HT110" s="152"/>
      <c r="HU110" s="152"/>
      <c r="HV110" s="152"/>
    </row>
    <row r="111" spans="1:230" s="287" customFormat="1" ht="57" customHeight="1" x14ac:dyDescent="0.25">
      <c r="A111" s="290" t="s">
        <v>619</v>
      </c>
      <c r="B111" s="291" t="s">
        <v>620</v>
      </c>
      <c r="C111" s="281" t="s">
        <v>621</v>
      </c>
      <c r="D111" s="282" t="s">
        <v>16</v>
      </c>
      <c r="E111" s="283">
        <v>3</v>
      </c>
      <c r="F111" s="292">
        <v>1</v>
      </c>
      <c r="G111" s="292">
        <v>3</v>
      </c>
      <c r="H111" s="285">
        <v>366.96</v>
      </c>
      <c r="I111" s="295">
        <v>1.04236</v>
      </c>
      <c r="J111" s="288">
        <v>1147.51</v>
      </c>
      <c r="K111" s="296">
        <v>9.1199999999999992</v>
      </c>
      <c r="L111" s="286">
        <v>10465.290000000001</v>
      </c>
      <c r="M111" s="307">
        <v>10465.290000000001</v>
      </c>
      <c r="T111" s="152"/>
      <c r="U111" s="152"/>
      <c r="V111" s="152"/>
      <c r="W111" s="152"/>
      <c r="X111" s="152"/>
      <c r="Y111" s="152"/>
      <c r="Z111" s="152"/>
      <c r="AA111" s="152"/>
      <c r="AB111" s="152"/>
      <c r="AC111" s="152"/>
      <c r="AD111" s="152"/>
      <c r="AE111" s="152"/>
      <c r="AF111" s="152"/>
      <c r="AG111" s="152"/>
      <c r="AH111" s="152"/>
      <c r="AI111" s="152"/>
      <c r="AJ111" s="152"/>
      <c r="AK111" s="152"/>
      <c r="AL111" s="152"/>
      <c r="AM111" s="152"/>
      <c r="AN111" s="152"/>
      <c r="AO111" s="152"/>
      <c r="AP111" s="152"/>
      <c r="AQ111" s="152"/>
      <c r="AR111" s="152"/>
      <c r="AS111" s="152"/>
      <c r="AT111" s="152"/>
      <c r="AU111" s="152"/>
      <c r="AV111" s="152"/>
      <c r="AW111" s="152"/>
      <c r="AX111" s="152"/>
      <c r="AY111" s="152"/>
      <c r="AZ111" s="152"/>
      <c r="BA111" s="152"/>
      <c r="BB111" s="152"/>
      <c r="BC111" s="152"/>
      <c r="BD111" s="152"/>
      <c r="BE111" s="152"/>
      <c r="BF111" s="152"/>
      <c r="BG111" s="152"/>
      <c r="BH111" s="152"/>
      <c r="BI111" s="152"/>
      <c r="BJ111" s="152"/>
      <c r="BK111" s="152"/>
      <c r="BL111" s="152"/>
      <c r="BM111" s="152"/>
      <c r="BN111" s="152"/>
      <c r="BO111" s="152"/>
      <c r="BP111" s="152"/>
      <c r="BQ111" s="152"/>
      <c r="BR111" s="152"/>
      <c r="BS111" s="152"/>
      <c r="BT111" s="152"/>
      <c r="BU111" s="152"/>
      <c r="BV111" s="152"/>
      <c r="BW111" s="152"/>
      <c r="BX111" s="152"/>
      <c r="BY111" s="152"/>
      <c r="BZ111" s="152"/>
      <c r="CA111" s="152"/>
      <c r="CB111" s="152"/>
      <c r="CC111" s="152"/>
      <c r="CD111" s="152"/>
      <c r="CE111" s="152"/>
      <c r="CF111" s="152"/>
      <c r="CG111" s="152"/>
      <c r="CH111" s="152"/>
      <c r="CI111" s="152"/>
      <c r="CJ111" s="152"/>
      <c r="CK111" s="152"/>
      <c r="CL111" s="152"/>
      <c r="CM111" s="152"/>
      <c r="CN111" s="152"/>
      <c r="CO111" s="152"/>
      <c r="CP111" s="152"/>
      <c r="CQ111" s="152"/>
      <c r="CR111" s="152"/>
      <c r="CS111" s="152"/>
      <c r="CT111" s="152"/>
      <c r="CU111" s="152"/>
      <c r="CV111" s="152"/>
      <c r="CW111" s="152"/>
      <c r="CX111" s="152"/>
      <c r="CY111" s="152"/>
      <c r="CZ111" s="152"/>
      <c r="DA111" s="152"/>
      <c r="DB111" s="152"/>
      <c r="DC111" s="152"/>
      <c r="DD111" s="152"/>
      <c r="DE111" s="152"/>
      <c r="DF111" s="152"/>
      <c r="DG111" s="152"/>
      <c r="DH111" s="152"/>
      <c r="DI111" s="152"/>
      <c r="DJ111" s="152"/>
      <c r="DK111" s="152"/>
      <c r="DL111" s="152"/>
      <c r="DM111" s="152"/>
      <c r="DN111" s="152"/>
      <c r="DO111" s="152"/>
      <c r="DP111" s="152"/>
      <c r="DQ111" s="152"/>
      <c r="DR111" s="152"/>
      <c r="DS111" s="152"/>
      <c r="DT111" s="152"/>
      <c r="DU111" s="152"/>
      <c r="DV111" s="152"/>
      <c r="DW111" s="152"/>
      <c r="DX111" s="152"/>
      <c r="DY111" s="152"/>
      <c r="DZ111" s="152"/>
      <c r="EA111" s="152"/>
      <c r="EB111" s="152"/>
      <c r="EC111" s="152"/>
      <c r="ED111" s="152"/>
      <c r="EE111" s="152"/>
      <c r="EF111" s="152"/>
      <c r="EG111" s="152"/>
      <c r="EH111" s="152"/>
      <c r="EI111" s="152"/>
      <c r="EJ111" s="152"/>
      <c r="EK111" s="152"/>
      <c r="EL111" s="152"/>
      <c r="EM111" s="152"/>
      <c r="EN111" s="152"/>
      <c r="EO111" s="152"/>
      <c r="EP111" s="152"/>
      <c r="EQ111" s="152"/>
      <c r="ER111" s="152"/>
      <c r="ES111" s="152"/>
      <c r="ET111" s="152"/>
      <c r="EU111" s="189"/>
      <c r="EV111" s="190"/>
      <c r="EW111" s="190" t="s">
        <v>621</v>
      </c>
      <c r="EX111" s="190" t="s">
        <v>285</v>
      </c>
      <c r="EY111" s="190" t="s">
        <v>285</v>
      </c>
      <c r="EZ111" s="152"/>
      <c r="FA111" s="152"/>
      <c r="FB111" s="152"/>
      <c r="FC111" s="152"/>
      <c r="FD111" s="152"/>
      <c r="FE111" s="190"/>
      <c r="FF111" s="152"/>
      <c r="FG111" s="190"/>
      <c r="FH111" s="152"/>
      <c r="FI111" s="152"/>
      <c r="FJ111" s="152"/>
      <c r="FK111" s="152"/>
      <c r="FL111" s="152"/>
      <c r="FM111" s="152"/>
      <c r="FN111" s="152"/>
      <c r="FO111" s="152"/>
      <c r="FP111" s="152"/>
      <c r="FQ111" s="152"/>
      <c r="FR111" s="152"/>
      <c r="FS111" s="152"/>
      <c r="FT111" s="152"/>
      <c r="FU111" s="152"/>
      <c r="FV111" s="152"/>
      <c r="FW111" s="152"/>
      <c r="FX111" s="152"/>
      <c r="FY111" s="152"/>
      <c r="FZ111" s="152"/>
      <c r="GA111" s="152"/>
      <c r="GB111" s="152"/>
      <c r="GC111" s="152"/>
      <c r="GD111" s="152"/>
      <c r="GE111" s="152"/>
      <c r="GF111" s="152"/>
      <c r="GG111" s="152"/>
      <c r="GH111" s="152"/>
      <c r="GI111" s="152"/>
      <c r="GJ111" s="152"/>
      <c r="GK111" s="152"/>
      <c r="GL111" s="152"/>
      <c r="GM111" s="152"/>
      <c r="GN111" s="152"/>
      <c r="GO111" s="152"/>
      <c r="GP111" s="152"/>
      <c r="GQ111" s="152"/>
      <c r="GR111" s="152"/>
      <c r="GS111" s="152"/>
      <c r="GT111" s="152"/>
      <c r="GU111" s="152"/>
      <c r="GV111" s="152"/>
      <c r="GW111" s="152"/>
      <c r="GX111" s="152"/>
      <c r="GY111" s="152"/>
      <c r="GZ111" s="152"/>
      <c r="HA111" s="152"/>
      <c r="HB111" s="152"/>
      <c r="HC111" s="152"/>
      <c r="HD111" s="152"/>
      <c r="HE111" s="152"/>
      <c r="HF111" s="152"/>
      <c r="HG111" s="152"/>
      <c r="HH111" s="152"/>
      <c r="HI111" s="152"/>
      <c r="HJ111" s="152"/>
      <c r="HK111" s="152"/>
      <c r="HL111" s="152"/>
      <c r="HM111" s="152"/>
      <c r="HN111" s="152"/>
      <c r="HO111" s="152"/>
      <c r="HP111" s="152"/>
      <c r="HQ111" s="152"/>
      <c r="HR111" s="152"/>
      <c r="HS111" s="152"/>
      <c r="HT111" s="152"/>
      <c r="HU111" s="152"/>
      <c r="HV111" s="152"/>
    </row>
    <row r="112" spans="1:230" s="287" customFormat="1" ht="45" customHeight="1" x14ac:dyDescent="0.25">
      <c r="A112" s="290" t="s">
        <v>623</v>
      </c>
      <c r="B112" s="291" t="s">
        <v>624</v>
      </c>
      <c r="C112" s="281" t="s">
        <v>625</v>
      </c>
      <c r="D112" s="282" t="s">
        <v>16</v>
      </c>
      <c r="E112" s="283">
        <v>3</v>
      </c>
      <c r="F112" s="292">
        <v>1</v>
      </c>
      <c r="G112" s="292">
        <v>3</v>
      </c>
      <c r="H112" s="285">
        <v>304.45999999999998</v>
      </c>
      <c r="I112" s="295">
        <v>1.04236</v>
      </c>
      <c r="J112" s="285">
        <v>952.07</v>
      </c>
      <c r="K112" s="296">
        <v>9.1199999999999992</v>
      </c>
      <c r="L112" s="286">
        <v>8682.8799999999992</v>
      </c>
      <c r="M112" s="307">
        <v>8682.8799999999992</v>
      </c>
      <c r="T112" s="152"/>
      <c r="U112" s="152"/>
      <c r="V112" s="152"/>
      <c r="W112" s="152"/>
      <c r="X112" s="152"/>
      <c r="Y112" s="152"/>
      <c r="Z112" s="152"/>
      <c r="AA112" s="152"/>
      <c r="AB112" s="152"/>
      <c r="AC112" s="152"/>
      <c r="AD112" s="152"/>
      <c r="AE112" s="152"/>
      <c r="AF112" s="152"/>
      <c r="AG112" s="152"/>
      <c r="AH112" s="152"/>
      <c r="AI112" s="152"/>
      <c r="AJ112" s="152"/>
      <c r="AK112" s="152"/>
      <c r="AL112" s="152"/>
      <c r="AM112" s="152"/>
      <c r="AN112" s="152"/>
      <c r="AO112" s="152"/>
      <c r="AP112" s="152"/>
      <c r="AQ112" s="152"/>
      <c r="AR112" s="152"/>
      <c r="AS112" s="152"/>
      <c r="AT112" s="152"/>
      <c r="AU112" s="152"/>
      <c r="AV112" s="152"/>
      <c r="AW112" s="152"/>
      <c r="AX112" s="152"/>
      <c r="AY112" s="152"/>
      <c r="AZ112" s="152"/>
      <c r="BA112" s="152"/>
      <c r="BB112" s="152"/>
      <c r="BC112" s="152"/>
      <c r="BD112" s="152"/>
      <c r="BE112" s="152"/>
      <c r="BF112" s="152"/>
      <c r="BG112" s="152"/>
      <c r="BH112" s="152"/>
      <c r="BI112" s="152"/>
      <c r="BJ112" s="152"/>
      <c r="BK112" s="152"/>
      <c r="BL112" s="152"/>
      <c r="BM112" s="152"/>
      <c r="BN112" s="152"/>
      <c r="BO112" s="152"/>
      <c r="BP112" s="152"/>
      <c r="BQ112" s="152"/>
      <c r="BR112" s="152"/>
      <c r="BS112" s="152"/>
      <c r="BT112" s="152"/>
      <c r="BU112" s="152"/>
      <c r="BV112" s="152"/>
      <c r="BW112" s="152"/>
      <c r="BX112" s="152"/>
      <c r="BY112" s="152"/>
      <c r="BZ112" s="152"/>
      <c r="CA112" s="152"/>
      <c r="CB112" s="152"/>
      <c r="CC112" s="152"/>
      <c r="CD112" s="152"/>
      <c r="CE112" s="152"/>
      <c r="CF112" s="152"/>
      <c r="CG112" s="152"/>
      <c r="CH112" s="152"/>
      <c r="CI112" s="152"/>
      <c r="CJ112" s="152"/>
      <c r="CK112" s="152"/>
      <c r="CL112" s="152"/>
      <c r="CM112" s="152"/>
      <c r="CN112" s="152"/>
      <c r="CO112" s="152"/>
      <c r="CP112" s="152"/>
      <c r="CQ112" s="152"/>
      <c r="CR112" s="152"/>
      <c r="CS112" s="152"/>
      <c r="CT112" s="152"/>
      <c r="CU112" s="152"/>
      <c r="CV112" s="152"/>
      <c r="CW112" s="152"/>
      <c r="CX112" s="152"/>
      <c r="CY112" s="152"/>
      <c r="CZ112" s="152"/>
      <c r="DA112" s="152"/>
      <c r="DB112" s="152"/>
      <c r="DC112" s="152"/>
      <c r="DD112" s="152"/>
      <c r="DE112" s="152"/>
      <c r="DF112" s="152"/>
      <c r="DG112" s="152"/>
      <c r="DH112" s="152"/>
      <c r="DI112" s="152"/>
      <c r="DJ112" s="152"/>
      <c r="DK112" s="152"/>
      <c r="DL112" s="152"/>
      <c r="DM112" s="152"/>
      <c r="DN112" s="152"/>
      <c r="DO112" s="152"/>
      <c r="DP112" s="152"/>
      <c r="DQ112" s="152"/>
      <c r="DR112" s="152"/>
      <c r="DS112" s="152"/>
      <c r="DT112" s="152"/>
      <c r="DU112" s="152"/>
      <c r="DV112" s="152"/>
      <c r="DW112" s="152"/>
      <c r="DX112" s="152"/>
      <c r="DY112" s="152"/>
      <c r="DZ112" s="152"/>
      <c r="EA112" s="152"/>
      <c r="EB112" s="152"/>
      <c r="EC112" s="152"/>
      <c r="ED112" s="152"/>
      <c r="EE112" s="152"/>
      <c r="EF112" s="152"/>
      <c r="EG112" s="152"/>
      <c r="EH112" s="152"/>
      <c r="EI112" s="152"/>
      <c r="EJ112" s="152"/>
      <c r="EK112" s="152"/>
      <c r="EL112" s="152"/>
      <c r="EM112" s="152"/>
      <c r="EN112" s="152"/>
      <c r="EO112" s="152"/>
      <c r="EP112" s="152"/>
      <c r="EQ112" s="152"/>
      <c r="ER112" s="152"/>
      <c r="ES112" s="152"/>
      <c r="ET112" s="152"/>
      <c r="EU112" s="189"/>
      <c r="EV112" s="190"/>
      <c r="EW112" s="190" t="s">
        <v>625</v>
      </c>
      <c r="EX112" s="190" t="s">
        <v>285</v>
      </c>
      <c r="EY112" s="190" t="s">
        <v>285</v>
      </c>
      <c r="EZ112" s="152"/>
      <c r="FA112" s="152"/>
      <c r="FB112" s="152"/>
      <c r="FC112" s="152"/>
      <c r="FD112" s="152"/>
      <c r="FE112" s="190"/>
      <c r="FF112" s="152"/>
      <c r="FG112" s="190"/>
      <c r="FH112" s="152"/>
      <c r="FI112" s="152"/>
      <c r="FJ112" s="152"/>
      <c r="FK112" s="152"/>
      <c r="FL112" s="152"/>
      <c r="FM112" s="152"/>
      <c r="FN112" s="152"/>
      <c r="FO112" s="152"/>
      <c r="FP112" s="152"/>
      <c r="FQ112" s="152"/>
      <c r="FR112" s="152"/>
      <c r="FS112" s="152"/>
      <c r="FT112" s="152"/>
      <c r="FU112" s="152"/>
      <c r="FV112" s="152"/>
      <c r="FW112" s="152"/>
      <c r="FX112" s="152"/>
      <c r="FY112" s="152"/>
      <c r="FZ112" s="152"/>
      <c r="GA112" s="152"/>
      <c r="GB112" s="152"/>
      <c r="GC112" s="152"/>
      <c r="GD112" s="152"/>
      <c r="GE112" s="152"/>
      <c r="GF112" s="152"/>
      <c r="GG112" s="152"/>
      <c r="GH112" s="152"/>
      <c r="GI112" s="152"/>
      <c r="GJ112" s="152"/>
      <c r="GK112" s="152"/>
      <c r="GL112" s="152"/>
      <c r="GM112" s="152"/>
      <c r="GN112" s="152"/>
      <c r="GO112" s="152"/>
      <c r="GP112" s="152"/>
      <c r="GQ112" s="152"/>
      <c r="GR112" s="152"/>
      <c r="GS112" s="152"/>
      <c r="GT112" s="152"/>
      <c r="GU112" s="152"/>
      <c r="GV112" s="152"/>
      <c r="GW112" s="152"/>
      <c r="GX112" s="152"/>
      <c r="GY112" s="152"/>
      <c r="GZ112" s="152"/>
      <c r="HA112" s="152"/>
      <c r="HB112" s="152"/>
      <c r="HC112" s="152"/>
      <c r="HD112" s="152"/>
      <c r="HE112" s="152"/>
      <c r="HF112" s="152"/>
      <c r="HG112" s="152"/>
      <c r="HH112" s="152"/>
      <c r="HI112" s="152"/>
      <c r="HJ112" s="152"/>
      <c r="HK112" s="152"/>
      <c r="HL112" s="152"/>
      <c r="HM112" s="152"/>
      <c r="HN112" s="152"/>
      <c r="HO112" s="152"/>
      <c r="HP112" s="152"/>
      <c r="HQ112" s="152"/>
      <c r="HR112" s="152"/>
      <c r="HS112" s="152"/>
      <c r="HT112" s="152"/>
      <c r="HU112" s="152"/>
      <c r="HV112" s="152"/>
    </row>
    <row r="113" spans="1:230" s="287" customFormat="1" ht="34.5" customHeight="1" x14ac:dyDescent="0.25">
      <c r="A113" s="290" t="s">
        <v>627</v>
      </c>
      <c r="B113" s="291" t="s">
        <v>340</v>
      </c>
      <c r="C113" s="281" t="s">
        <v>341</v>
      </c>
      <c r="D113" s="282" t="s">
        <v>195</v>
      </c>
      <c r="E113" s="283">
        <v>9.5000000000000001E-2</v>
      </c>
      <c r="F113" s="292">
        <v>1</v>
      </c>
      <c r="G113" s="297">
        <v>9.5000000000000001E-2</v>
      </c>
      <c r="H113" s="284"/>
      <c r="I113" s="283"/>
      <c r="J113" s="284"/>
      <c r="K113" s="283"/>
      <c r="L113" s="294"/>
      <c r="M113" s="307">
        <v>80610.89</v>
      </c>
      <c r="T113" s="152"/>
      <c r="U113" s="152"/>
      <c r="V113" s="152"/>
      <c r="W113" s="152"/>
      <c r="X113" s="152"/>
      <c r="Y113" s="152"/>
      <c r="Z113" s="152"/>
      <c r="AA113" s="152"/>
      <c r="AB113" s="152"/>
      <c r="AC113" s="152"/>
      <c r="AD113" s="152"/>
      <c r="AE113" s="152"/>
      <c r="AF113" s="152"/>
      <c r="AG113" s="152"/>
      <c r="AH113" s="152"/>
      <c r="AI113" s="152"/>
      <c r="AJ113" s="152"/>
      <c r="AK113" s="152"/>
      <c r="AL113" s="152"/>
      <c r="AM113" s="152"/>
      <c r="AN113" s="152"/>
      <c r="AO113" s="152"/>
      <c r="AP113" s="152"/>
      <c r="AQ113" s="152"/>
      <c r="AR113" s="152"/>
      <c r="AS113" s="152"/>
      <c r="AT113" s="152"/>
      <c r="AU113" s="152"/>
      <c r="AV113" s="152"/>
      <c r="AW113" s="152"/>
      <c r="AX113" s="152"/>
      <c r="AY113" s="152"/>
      <c r="AZ113" s="152"/>
      <c r="BA113" s="152"/>
      <c r="BB113" s="152"/>
      <c r="BC113" s="152"/>
      <c r="BD113" s="152"/>
      <c r="BE113" s="152"/>
      <c r="BF113" s="152"/>
      <c r="BG113" s="152"/>
      <c r="BH113" s="152"/>
      <c r="BI113" s="152"/>
      <c r="BJ113" s="152"/>
      <c r="BK113" s="152"/>
      <c r="BL113" s="152"/>
      <c r="BM113" s="152"/>
      <c r="BN113" s="152"/>
      <c r="BO113" s="152"/>
      <c r="BP113" s="152"/>
      <c r="BQ113" s="152"/>
      <c r="BR113" s="152"/>
      <c r="BS113" s="152"/>
      <c r="BT113" s="152"/>
      <c r="BU113" s="152"/>
      <c r="BV113" s="152"/>
      <c r="BW113" s="152"/>
      <c r="BX113" s="152"/>
      <c r="BY113" s="152"/>
      <c r="BZ113" s="152"/>
      <c r="CA113" s="152"/>
      <c r="CB113" s="152"/>
      <c r="CC113" s="152"/>
      <c r="CD113" s="152"/>
      <c r="CE113" s="152"/>
      <c r="CF113" s="152"/>
      <c r="CG113" s="152"/>
      <c r="CH113" s="152"/>
      <c r="CI113" s="152"/>
      <c r="CJ113" s="152"/>
      <c r="CK113" s="152"/>
      <c r="CL113" s="152"/>
      <c r="CM113" s="152"/>
      <c r="CN113" s="152"/>
      <c r="CO113" s="152"/>
      <c r="CP113" s="152"/>
      <c r="CQ113" s="152"/>
      <c r="CR113" s="152"/>
      <c r="CS113" s="152"/>
      <c r="CT113" s="152"/>
      <c r="CU113" s="152"/>
      <c r="CV113" s="152"/>
      <c r="CW113" s="152"/>
      <c r="CX113" s="152"/>
      <c r="CY113" s="152"/>
      <c r="CZ113" s="152"/>
      <c r="DA113" s="152"/>
      <c r="DB113" s="152"/>
      <c r="DC113" s="152"/>
      <c r="DD113" s="152"/>
      <c r="DE113" s="152"/>
      <c r="DF113" s="152"/>
      <c r="DG113" s="152"/>
      <c r="DH113" s="152"/>
      <c r="DI113" s="152"/>
      <c r="DJ113" s="152"/>
      <c r="DK113" s="152"/>
      <c r="DL113" s="152"/>
      <c r="DM113" s="152"/>
      <c r="DN113" s="152"/>
      <c r="DO113" s="152"/>
      <c r="DP113" s="152"/>
      <c r="DQ113" s="152"/>
      <c r="DR113" s="152"/>
      <c r="DS113" s="152"/>
      <c r="DT113" s="152"/>
      <c r="DU113" s="152"/>
      <c r="DV113" s="152"/>
      <c r="DW113" s="152"/>
      <c r="DX113" s="152"/>
      <c r="DY113" s="152"/>
      <c r="DZ113" s="152"/>
      <c r="EA113" s="152"/>
      <c r="EB113" s="152"/>
      <c r="EC113" s="152"/>
      <c r="ED113" s="152"/>
      <c r="EE113" s="152"/>
      <c r="EF113" s="152"/>
      <c r="EG113" s="152"/>
      <c r="EH113" s="152"/>
      <c r="EI113" s="152"/>
      <c r="EJ113" s="152"/>
      <c r="EK113" s="152"/>
      <c r="EL113" s="152"/>
      <c r="EM113" s="152"/>
      <c r="EN113" s="152"/>
      <c r="EO113" s="152"/>
      <c r="EP113" s="152"/>
      <c r="EQ113" s="152"/>
      <c r="ER113" s="152"/>
      <c r="ES113" s="152"/>
      <c r="ET113" s="152"/>
      <c r="EU113" s="189"/>
      <c r="EV113" s="190"/>
      <c r="EW113" s="190" t="s">
        <v>341</v>
      </c>
      <c r="EX113" s="190" t="s">
        <v>285</v>
      </c>
      <c r="EY113" s="190" t="s">
        <v>285</v>
      </c>
      <c r="EZ113" s="152"/>
      <c r="FA113" s="152"/>
      <c r="FB113" s="152"/>
      <c r="FC113" s="152"/>
      <c r="FD113" s="152"/>
      <c r="FE113" s="190"/>
      <c r="FF113" s="152"/>
      <c r="FG113" s="190"/>
      <c r="FH113" s="152"/>
      <c r="FI113" s="152"/>
      <c r="FJ113" s="152"/>
      <c r="FK113" s="152"/>
      <c r="FL113" s="152"/>
      <c r="FM113" s="152"/>
      <c r="FN113" s="152"/>
      <c r="FO113" s="152"/>
      <c r="FP113" s="152"/>
      <c r="FQ113" s="152"/>
      <c r="FR113" s="152"/>
      <c r="FS113" s="152"/>
      <c r="FT113" s="152"/>
      <c r="FU113" s="152"/>
      <c r="FV113" s="152"/>
      <c r="FW113" s="152"/>
      <c r="FX113" s="152"/>
      <c r="FY113" s="152"/>
      <c r="FZ113" s="152"/>
      <c r="GA113" s="152"/>
      <c r="GB113" s="152"/>
      <c r="GC113" s="152"/>
      <c r="GD113" s="152"/>
      <c r="GE113" s="152"/>
      <c r="GF113" s="152"/>
      <c r="GG113" s="152"/>
      <c r="GH113" s="152"/>
      <c r="GI113" s="152"/>
      <c r="GJ113" s="152"/>
      <c r="GK113" s="152"/>
      <c r="GL113" s="152"/>
      <c r="GM113" s="152"/>
      <c r="GN113" s="152"/>
      <c r="GO113" s="152"/>
      <c r="GP113" s="152"/>
      <c r="GQ113" s="152"/>
      <c r="GR113" s="152"/>
      <c r="GS113" s="152"/>
      <c r="GT113" s="152"/>
      <c r="GU113" s="152"/>
      <c r="GV113" s="152"/>
      <c r="GW113" s="152"/>
      <c r="GX113" s="152"/>
      <c r="GY113" s="152"/>
      <c r="GZ113" s="152"/>
      <c r="HA113" s="152"/>
      <c r="HB113" s="152"/>
      <c r="HC113" s="152"/>
      <c r="HD113" s="152"/>
      <c r="HE113" s="152"/>
      <c r="HF113" s="152"/>
      <c r="HG113" s="152"/>
      <c r="HH113" s="152"/>
      <c r="HI113" s="152"/>
      <c r="HJ113" s="152"/>
      <c r="HK113" s="152"/>
      <c r="HL113" s="152"/>
      <c r="HM113" s="152"/>
      <c r="HN113" s="152"/>
      <c r="HO113" s="152"/>
      <c r="HP113" s="152"/>
      <c r="HQ113" s="152"/>
      <c r="HR113" s="152"/>
      <c r="HS113" s="152"/>
      <c r="HT113" s="152"/>
      <c r="HU113" s="152"/>
      <c r="HV113" s="152"/>
    </row>
    <row r="114" spans="1:230" s="287" customFormat="1" ht="33.75" customHeight="1" x14ac:dyDescent="0.25">
      <c r="A114" s="290" t="s">
        <v>629</v>
      </c>
      <c r="B114" s="291" t="s">
        <v>364</v>
      </c>
      <c r="C114" s="281" t="s">
        <v>18</v>
      </c>
      <c r="D114" s="282" t="s">
        <v>16</v>
      </c>
      <c r="E114" s="283">
        <v>90</v>
      </c>
      <c r="F114" s="292">
        <v>1</v>
      </c>
      <c r="G114" s="292">
        <v>90</v>
      </c>
      <c r="H114" s="285">
        <v>142.16999999999999</v>
      </c>
      <c r="I114" s="295">
        <v>1.04236</v>
      </c>
      <c r="J114" s="288">
        <v>13337.31</v>
      </c>
      <c r="K114" s="296">
        <v>9.1199999999999992</v>
      </c>
      <c r="L114" s="286">
        <v>121636.27</v>
      </c>
      <c r="M114" s="307">
        <v>121636.27</v>
      </c>
      <c r="T114" s="152"/>
      <c r="U114" s="152"/>
      <c r="V114" s="152"/>
      <c r="W114" s="152"/>
      <c r="X114" s="152"/>
      <c r="Y114" s="152"/>
      <c r="Z114" s="152"/>
      <c r="AA114" s="152"/>
      <c r="AB114" s="152"/>
      <c r="AC114" s="152"/>
      <c r="AD114" s="152"/>
      <c r="AE114" s="152"/>
      <c r="AF114" s="152"/>
      <c r="AG114" s="152"/>
      <c r="AH114" s="152"/>
      <c r="AI114" s="152"/>
      <c r="AJ114" s="152"/>
      <c r="AK114" s="152"/>
      <c r="AL114" s="152"/>
      <c r="AM114" s="152"/>
      <c r="AN114" s="152"/>
      <c r="AO114" s="152"/>
      <c r="AP114" s="152"/>
      <c r="AQ114" s="152"/>
      <c r="AR114" s="152"/>
      <c r="AS114" s="152"/>
      <c r="AT114" s="152"/>
      <c r="AU114" s="152"/>
      <c r="AV114" s="152"/>
      <c r="AW114" s="152"/>
      <c r="AX114" s="152"/>
      <c r="AY114" s="152"/>
      <c r="AZ114" s="152"/>
      <c r="BA114" s="152"/>
      <c r="BB114" s="152"/>
      <c r="BC114" s="152"/>
      <c r="BD114" s="152"/>
      <c r="BE114" s="152"/>
      <c r="BF114" s="152"/>
      <c r="BG114" s="152"/>
      <c r="BH114" s="152"/>
      <c r="BI114" s="152"/>
      <c r="BJ114" s="152"/>
      <c r="BK114" s="152"/>
      <c r="BL114" s="152"/>
      <c r="BM114" s="152"/>
      <c r="BN114" s="152"/>
      <c r="BO114" s="152"/>
      <c r="BP114" s="152"/>
      <c r="BQ114" s="152"/>
      <c r="BR114" s="152"/>
      <c r="BS114" s="152"/>
      <c r="BT114" s="152"/>
      <c r="BU114" s="152"/>
      <c r="BV114" s="152"/>
      <c r="BW114" s="152"/>
      <c r="BX114" s="152"/>
      <c r="BY114" s="152"/>
      <c r="BZ114" s="152"/>
      <c r="CA114" s="152"/>
      <c r="CB114" s="152"/>
      <c r="CC114" s="152"/>
      <c r="CD114" s="152"/>
      <c r="CE114" s="152"/>
      <c r="CF114" s="152"/>
      <c r="CG114" s="152"/>
      <c r="CH114" s="152"/>
      <c r="CI114" s="152"/>
      <c r="CJ114" s="152"/>
      <c r="CK114" s="152"/>
      <c r="CL114" s="152"/>
      <c r="CM114" s="152"/>
      <c r="CN114" s="152"/>
      <c r="CO114" s="152"/>
      <c r="CP114" s="152"/>
      <c r="CQ114" s="152"/>
      <c r="CR114" s="152"/>
      <c r="CS114" s="152"/>
      <c r="CT114" s="152"/>
      <c r="CU114" s="152"/>
      <c r="CV114" s="152"/>
      <c r="CW114" s="152"/>
      <c r="CX114" s="152"/>
      <c r="CY114" s="152"/>
      <c r="CZ114" s="152"/>
      <c r="DA114" s="152"/>
      <c r="DB114" s="152"/>
      <c r="DC114" s="152"/>
      <c r="DD114" s="152"/>
      <c r="DE114" s="152"/>
      <c r="DF114" s="152"/>
      <c r="DG114" s="152"/>
      <c r="DH114" s="152"/>
      <c r="DI114" s="152"/>
      <c r="DJ114" s="152"/>
      <c r="DK114" s="152"/>
      <c r="DL114" s="152"/>
      <c r="DM114" s="152"/>
      <c r="DN114" s="152"/>
      <c r="DO114" s="152"/>
      <c r="DP114" s="152"/>
      <c r="DQ114" s="152"/>
      <c r="DR114" s="152"/>
      <c r="DS114" s="152"/>
      <c r="DT114" s="152"/>
      <c r="DU114" s="152"/>
      <c r="DV114" s="152"/>
      <c r="DW114" s="152"/>
      <c r="DX114" s="152"/>
      <c r="DY114" s="152"/>
      <c r="DZ114" s="152"/>
      <c r="EA114" s="152"/>
      <c r="EB114" s="152"/>
      <c r="EC114" s="152"/>
      <c r="ED114" s="152"/>
      <c r="EE114" s="152"/>
      <c r="EF114" s="152"/>
      <c r="EG114" s="152"/>
      <c r="EH114" s="152"/>
      <c r="EI114" s="152"/>
      <c r="EJ114" s="152"/>
      <c r="EK114" s="152"/>
      <c r="EL114" s="152"/>
      <c r="EM114" s="152"/>
      <c r="EN114" s="152"/>
      <c r="EO114" s="152"/>
      <c r="EP114" s="152"/>
      <c r="EQ114" s="152"/>
      <c r="ER114" s="152"/>
      <c r="ES114" s="152"/>
      <c r="ET114" s="152"/>
      <c r="EU114" s="189"/>
      <c r="EV114" s="190"/>
      <c r="EW114" s="190" t="s">
        <v>18</v>
      </c>
      <c r="EX114" s="190" t="s">
        <v>285</v>
      </c>
      <c r="EY114" s="190" t="s">
        <v>285</v>
      </c>
      <c r="EZ114" s="152"/>
      <c r="FA114" s="152"/>
      <c r="FB114" s="152"/>
      <c r="FC114" s="152"/>
      <c r="FD114" s="152"/>
      <c r="FE114" s="190"/>
      <c r="FF114" s="152"/>
      <c r="FG114" s="190"/>
      <c r="FH114" s="152"/>
      <c r="FI114" s="152"/>
      <c r="FJ114" s="152"/>
      <c r="FK114" s="152"/>
      <c r="FL114" s="152"/>
      <c r="FM114" s="152"/>
      <c r="FN114" s="152"/>
      <c r="FO114" s="152"/>
      <c r="FP114" s="152"/>
      <c r="FQ114" s="152"/>
      <c r="FR114" s="152"/>
      <c r="FS114" s="152"/>
      <c r="FT114" s="152"/>
      <c r="FU114" s="152"/>
      <c r="FV114" s="152"/>
      <c r="FW114" s="152"/>
      <c r="FX114" s="152"/>
      <c r="FY114" s="152"/>
      <c r="FZ114" s="152"/>
      <c r="GA114" s="152"/>
      <c r="GB114" s="152"/>
      <c r="GC114" s="152"/>
      <c r="GD114" s="152"/>
      <c r="GE114" s="152"/>
      <c r="GF114" s="152"/>
      <c r="GG114" s="152"/>
      <c r="GH114" s="152"/>
      <c r="GI114" s="152"/>
      <c r="GJ114" s="152"/>
      <c r="GK114" s="152"/>
      <c r="GL114" s="152"/>
      <c r="GM114" s="152"/>
      <c r="GN114" s="152"/>
      <c r="GO114" s="152"/>
      <c r="GP114" s="152"/>
      <c r="GQ114" s="152"/>
      <c r="GR114" s="152"/>
      <c r="GS114" s="152"/>
      <c r="GT114" s="152"/>
      <c r="GU114" s="152"/>
      <c r="GV114" s="152"/>
      <c r="GW114" s="152"/>
      <c r="GX114" s="152"/>
      <c r="GY114" s="152"/>
      <c r="GZ114" s="152"/>
      <c r="HA114" s="152"/>
      <c r="HB114" s="152"/>
      <c r="HC114" s="152"/>
      <c r="HD114" s="152"/>
      <c r="HE114" s="152"/>
      <c r="HF114" s="152"/>
      <c r="HG114" s="152"/>
      <c r="HH114" s="152"/>
      <c r="HI114" s="152"/>
      <c r="HJ114" s="152"/>
      <c r="HK114" s="152"/>
      <c r="HL114" s="152"/>
      <c r="HM114" s="152"/>
      <c r="HN114" s="152"/>
      <c r="HO114" s="152"/>
      <c r="HP114" s="152"/>
      <c r="HQ114" s="152"/>
      <c r="HR114" s="152"/>
      <c r="HS114" s="152"/>
      <c r="HT114" s="152"/>
      <c r="HU114" s="152"/>
      <c r="HV114" s="152"/>
    </row>
    <row r="115" spans="1:230" s="287" customFormat="1" ht="45.75" customHeight="1" x14ac:dyDescent="0.25">
      <c r="A115" s="290" t="s">
        <v>630</v>
      </c>
      <c r="B115" s="291" t="s">
        <v>631</v>
      </c>
      <c r="C115" s="281" t="s">
        <v>632</v>
      </c>
      <c r="D115" s="282" t="s">
        <v>600</v>
      </c>
      <c r="E115" s="283">
        <v>6</v>
      </c>
      <c r="F115" s="292">
        <v>1</v>
      </c>
      <c r="G115" s="292">
        <v>6</v>
      </c>
      <c r="H115" s="284"/>
      <c r="I115" s="283"/>
      <c r="J115" s="284"/>
      <c r="K115" s="283"/>
      <c r="L115" s="294"/>
      <c r="M115" s="307">
        <v>131549.79</v>
      </c>
      <c r="T115" s="152"/>
      <c r="U115" s="152"/>
      <c r="V115" s="152"/>
      <c r="W115" s="152"/>
      <c r="X115" s="152"/>
      <c r="Y115" s="152"/>
      <c r="Z115" s="152"/>
      <c r="AA115" s="152"/>
      <c r="AB115" s="152"/>
      <c r="AC115" s="152"/>
      <c r="AD115" s="152"/>
      <c r="AE115" s="152"/>
      <c r="AF115" s="152"/>
      <c r="AG115" s="152"/>
      <c r="AH115" s="152"/>
      <c r="AI115" s="152"/>
      <c r="AJ115" s="152"/>
      <c r="AK115" s="152"/>
      <c r="AL115" s="152"/>
      <c r="AM115" s="152"/>
      <c r="AN115" s="152"/>
      <c r="AO115" s="152"/>
      <c r="AP115" s="152"/>
      <c r="AQ115" s="152"/>
      <c r="AR115" s="152"/>
      <c r="AS115" s="152"/>
      <c r="AT115" s="152"/>
      <c r="AU115" s="152"/>
      <c r="AV115" s="152"/>
      <c r="AW115" s="152"/>
      <c r="AX115" s="152"/>
      <c r="AY115" s="152"/>
      <c r="AZ115" s="152"/>
      <c r="BA115" s="152"/>
      <c r="BB115" s="152"/>
      <c r="BC115" s="152"/>
      <c r="BD115" s="152"/>
      <c r="BE115" s="152"/>
      <c r="BF115" s="152"/>
      <c r="BG115" s="152"/>
      <c r="BH115" s="152"/>
      <c r="BI115" s="152"/>
      <c r="BJ115" s="152"/>
      <c r="BK115" s="152"/>
      <c r="BL115" s="152"/>
      <c r="BM115" s="152"/>
      <c r="BN115" s="152"/>
      <c r="BO115" s="152"/>
      <c r="BP115" s="152"/>
      <c r="BQ115" s="152"/>
      <c r="BR115" s="152"/>
      <c r="BS115" s="152"/>
      <c r="BT115" s="152"/>
      <c r="BU115" s="152"/>
      <c r="BV115" s="152"/>
      <c r="BW115" s="152"/>
      <c r="BX115" s="152"/>
      <c r="BY115" s="152"/>
      <c r="BZ115" s="152"/>
      <c r="CA115" s="152"/>
      <c r="CB115" s="152"/>
      <c r="CC115" s="152"/>
      <c r="CD115" s="152"/>
      <c r="CE115" s="152"/>
      <c r="CF115" s="152"/>
      <c r="CG115" s="152"/>
      <c r="CH115" s="152"/>
      <c r="CI115" s="152"/>
      <c r="CJ115" s="152"/>
      <c r="CK115" s="152"/>
      <c r="CL115" s="152"/>
      <c r="CM115" s="152"/>
      <c r="CN115" s="152"/>
      <c r="CO115" s="152"/>
      <c r="CP115" s="152"/>
      <c r="CQ115" s="152"/>
      <c r="CR115" s="152"/>
      <c r="CS115" s="152"/>
      <c r="CT115" s="152"/>
      <c r="CU115" s="152"/>
      <c r="CV115" s="152"/>
      <c r="CW115" s="152"/>
      <c r="CX115" s="152"/>
      <c r="CY115" s="152"/>
      <c r="CZ115" s="152"/>
      <c r="DA115" s="152"/>
      <c r="DB115" s="152"/>
      <c r="DC115" s="152"/>
      <c r="DD115" s="152"/>
      <c r="DE115" s="152"/>
      <c r="DF115" s="152"/>
      <c r="DG115" s="152"/>
      <c r="DH115" s="152"/>
      <c r="DI115" s="152"/>
      <c r="DJ115" s="152"/>
      <c r="DK115" s="152"/>
      <c r="DL115" s="152"/>
      <c r="DM115" s="152"/>
      <c r="DN115" s="152"/>
      <c r="DO115" s="152"/>
      <c r="DP115" s="152"/>
      <c r="DQ115" s="152"/>
      <c r="DR115" s="152"/>
      <c r="DS115" s="152"/>
      <c r="DT115" s="152"/>
      <c r="DU115" s="152"/>
      <c r="DV115" s="152"/>
      <c r="DW115" s="152"/>
      <c r="DX115" s="152"/>
      <c r="DY115" s="152"/>
      <c r="DZ115" s="152"/>
      <c r="EA115" s="152"/>
      <c r="EB115" s="152"/>
      <c r="EC115" s="152"/>
      <c r="ED115" s="152"/>
      <c r="EE115" s="152"/>
      <c r="EF115" s="152"/>
      <c r="EG115" s="152"/>
      <c r="EH115" s="152"/>
      <c r="EI115" s="152"/>
      <c r="EJ115" s="152"/>
      <c r="EK115" s="152"/>
      <c r="EL115" s="152"/>
      <c r="EM115" s="152"/>
      <c r="EN115" s="152"/>
      <c r="EO115" s="152"/>
      <c r="EP115" s="152"/>
      <c r="EQ115" s="152"/>
      <c r="ER115" s="152"/>
      <c r="ES115" s="152"/>
      <c r="ET115" s="152"/>
      <c r="EU115" s="189"/>
      <c r="EV115" s="190"/>
      <c r="EW115" s="190" t="s">
        <v>632</v>
      </c>
      <c r="EX115" s="190" t="s">
        <v>285</v>
      </c>
      <c r="EY115" s="190" t="s">
        <v>285</v>
      </c>
      <c r="EZ115" s="152"/>
      <c r="FA115" s="152"/>
      <c r="FB115" s="152"/>
      <c r="FC115" s="152"/>
      <c r="FD115" s="152"/>
      <c r="FE115" s="190"/>
      <c r="FF115" s="152"/>
      <c r="FG115" s="190"/>
      <c r="FH115" s="152"/>
      <c r="FI115" s="152"/>
      <c r="FJ115" s="152"/>
      <c r="FK115" s="152"/>
      <c r="FL115" s="152"/>
      <c r="FM115" s="152"/>
      <c r="FN115" s="152"/>
      <c r="FO115" s="152"/>
      <c r="FP115" s="152"/>
      <c r="FQ115" s="152"/>
      <c r="FR115" s="152"/>
      <c r="FS115" s="152"/>
      <c r="FT115" s="152"/>
      <c r="FU115" s="152"/>
      <c r="FV115" s="152"/>
      <c r="FW115" s="152"/>
      <c r="FX115" s="152"/>
      <c r="FY115" s="152"/>
      <c r="FZ115" s="152"/>
      <c r="GA115" s="152"/>
      <c r="GB115" s="152"/>
      <c r="GC115" s="152"/>
      <c r="GD115" s="152"/>
      <c r="GE115" s="152"/>
      <c r="GF115" s="152"/>
      <c r="GG115" s="152"/>
      <c r="GH115" s="152"/>
      <c r="GI115" s="152"/>
      <c r="GJ115" s="152"/>
      <c r="GK115" s="152"/>
      <c r="GL115" s="152"/>
      <c r="GM115" s="152"/>
      <c r="GN115" s="152"/>
      <c r="GO115" s="152"/>
      <c r="GP115" s="152"/>
      <c r="GQ115" s="152"/>
      <c r="GR115" s="152"/>
      <c r="GS115" s="152"/>
      <c r="GT115" s="152"/>
      <c r="GU115" s="152"/>
      <c r="GV115" s="152"/>
      <c r="GW115" s="152"/>
      <c r="GX115" s="152"/>
      <c r="GY115" s="152"/>
      <c r="GZ115" s="152"/>
      <c r="HA115" s="152"/>
      <c r="HB115" s="152"/>
      <c r="HC115" s="152"/>
      <c r="HD115" s="152"/>
      <c r="HE115" s="152"/>
      <c r="HF115" s="152"/>
      <c r="HG115" s="152"/>
      <c r="HH115" s="152"/>
      <c r="HI115" s="152"/>
      <c r="HJ115" s="152"/>
      <c r="HK115" s="152"/>
      <c r="HL115" s="152"/>
      <c r="HM115" s="152"/>
      <c r="HN115" s="152"/>
      <c r="HO115" s="152"/>
      <c r="HP115" s="152"/>
      <c r="HQ115" s="152"/>
      <c r="HR115" s="152"/>
      <c r="HS115" s="152"/>
      <c r="HT115" s="152"/>
      <c r="HU115" s="152"/>
      <c r="HV115" s="152"/>
    </row>
    <row r="116" spans="1:230" s="287" customFormat="1" ht="34.5" customHeight="1" x14ac:dyDescent="0.25">
      <c r="A116" s="290" t="s">
        <v>634</v>
      </c>
      <c r="B116" s="291" t="s">
        <v>635</v>
      </c>
      <c r="C116" s="281" t="s">
        <v>636</v>
      </c>
      <c r="D116" s="282" t="s">
        <v>600</v>
      </c>
      <c r="E116" s="283">
        <v>6</v>
      </c>
      <c r="F116" s="292">
        <v>1</v>
      </c>
      <c r="G116" s="292">
        <v>6</v>
      </c>
      <c r="H116" s="284"/>
      <c r="I116" s="283"/>
      <c r="J116" s="284"/>
      <c r="K116" s="283"/>
      <c r="L116" s="294"/>
      <c r="M116" s="307">
        <v>130833.03</v>
      </c>
      <c r="T116" s="152"/>
      <c r="U116" s="152"/>
      <c r="V116" s="152"/>
      <c r="W116" s="152"/>
      <c r="X116" s="152"/>
      <c r="Y116" s="152"/>
      <c r="Z116" s="152"/>
      <c r="AA116" s="152"/>
      <c r="AB116" s="152"/>
      <c r="AC116" s="152"/>
      <c r="AD116" s="152"/>
      <c r="AE116" s="152"/>
      <c r="AF116" s="152"/>
      <c r="AG116" s="152"/>
      <c r="AH116" s="152"/>
      <c r="AI116" s="152"/>
      <c r="AJ116" s="152"/>
      <c r="AK116" s="152"/>
      <c r="AL116" s="152"/>
      <c r="AM116" s="152"/>
      <c r="AN116" s="152"/>
      <c r="AO116" s="152"/>
      <c r="AP116" s="152"/>
      <c r="AQ116" s="152"/>
      <c r="AR116" s="152"/>
      <c r="AS116" s="152"/>
      <c r="AT116" s="152"/>
      <c r="AU116" s="152"/>
      <c r="AV116" s="152"/>
      <c r="AW116" s="152"/>
      <c r="AX116" s="152"/>
      <c r="AY116" s="152"/>
      <c r="AZ116" s="152"/>
      <c r="BA116" s="152"/>
      <c r="BB116" s="152"/>
      <c r="BC116" s="152"/>
      <c r="BD116" s="152"/>
      <c r="BE116" s="152"/>
      <c r="BF116" s="152"/>
      <c r="BG116" s="152"/>
      <c r="BH116" s="152"/>
      <c r="BI116" s="152"/>
      <c r="BJ116" s="152"/>
      <c r="BK116" s="152"/>
      <c r="BL116" s="152"/>
      <c r="BM116" s="152"/>
      <c r="BN116" s="152"/>
      <c r="BO116" s="152"/>
      <c r="BP116" s="152"/>
      <c r="BQ116" s="152"/>
      <c r="BR116" s="152"/>
      <c r="BS116" s="152"/>
      <c r="BT116" s="152"/>
      <c r="BU116" s="152"/>
      <c r="BV116" s="152"/>
      <c r="BW116" s="152"/>
      <c r="BX116" s="152"/>
      <c r="BY116" s="152"/>
      <c r="BZ116" s="152"/>
      <c r="CA116" s="152"/>
      <c r="CB116" s="152"/>
      <c r="CC116" s="152"/>
      <c r="CD116" s="152"/>
      <c r="CE116" s="152"/>
      <c r="CF116" s="152"/>
      <c r="CG116" s="152"/>
      <c r="CH116" s="152"/>
      <c r="CI116" s="152"/>
      <c r="CJ116" s="152"/>
      <c r="CK116" s="152"/>
      <c r="CL116" s="152"/>
      <c r="CM116" s="152"/>
      <c r="CN116" s="152"/>
      <c r="CO116" s="152"/>
      <c r="CP116" s="152"/>
      <c r="CQ116" s="152"/>
      <c r="CR116" s="152"/>
      <c r="CS116" s="152"/>
      <c r="CT116" s="152"/>
      <c r="CU116" s="152"/>
      <c r="CV116" s="152"/>
      <c r="CW116" s="152"/>
      <c r="CX116" s="152"/>
      <c r="CY116" s="152"/>
      <c r="CZ116" s="152"/>
      <c r="DA116" s="152"/>
      <c r="DB116" s="152"/>
      <c r="DC116" s="152"/>
      <c r="DD116" s="152"/>
      <c r="DE116" s="152"/>
      <c r="DF116" s="152"/>
      <c r="DG116" s="152"/>
      <c r="DH116" s="152"/>
      <c r="DI116" s="152"/>
      <c r="DJ116" s="152"/>
      <c r="DK116" s="152"/>
      <c r="DL116" s="152"/>
      <c r="DM116" s="152"/>
      <c r="DN116" s="152"/>
      <c r="DO116" s="152"/>
      <c r="DP116" s="152"/>
      <c r="DQ116" s="152"/>
      <c r="DR116" s="152"/>
      <c r="DS116" s="152"/>
      <c r="DT116" s="152"/>
      <c r="DU116" s="152"/>
      <c r="DV116" s="152"/>
      <c r="DW116" s="152"/>
      <c r="DX116" s="152"/>
      <c r="DY116" s="152"/>
      <c r="DZ116" s="152"/>
      <c r="EA116" s="152"/>
      <c r="EB116" s="152"/>
      <c r="EC116" s="152"/>
      <c r="ED116" s="152"/>
      <c r="EE116" s="152"/>
      <c r="EF116" s="152"/>
      <c r="EG116" s="152"/>
      <c r="EH116" s="152"/>
      <c r="EI116" s="152"/>
      <c r="EJ116" s="152"/>
      <c r="EK116" s="152"/>
      <c r="EL116" s="152"/>
      <c r="EM116" s="152"/>
      <c r="EN116" s="152"/>
      <c r="EO116" s="152"/>
      <c r="EP116" s="152"/>
      <c r="EQ116" s="152"/>
      <c r="ER116" s="152"/>
      <c r="ES116" s="152"/>
      <c r="ET116" s="152"/>
      <c r="EU116" s="189"/>
      <c r="EV116" s="190"/>
      <c r="EW116" s="190" t="s">
        <v>636</v>
      </c>
      <c r="EX116" s="190" t="s">
        <v>285</v>
      </c>
      <c r="EY116" s="190" t="s">
        <v>285</v>
      </c>
      <c r="EZ116" s="152"/>
      <c r="FA116" s="152"/>
      <c r="FB116" s="152"/>
      <c r="FC116" s="152"/>
      <c r="FD116" s="152"/>
      <c r="FE116" s="190"/>
      <c r="FF116" s="152"/>
      <c r="FG116" s="190"/>
      <c r="FH116" s="152"/>
      <c r="FI116" s="152"/>
      <c r="FJ116" s="152"/>
      <c r="FK116" s="152"/>
      <c r="FL116" s="152"/>
      <c r="FM116" s="152"/>
      <c r="FN116" s="152"/>
      <c r="FO116" s="152"/>
      <c r="FP116" s="152"/>
      <c r="FQ116" s="152"/>
      <c r="FR116" s="152"/>
      <c r="FS116" s="152"/>
      <c r="FT116" s="152"/>
      <c r="FU116" s="152"/>
      <c r="FV116" s="152"/>
      <c r="FW116" s="152"/>
      <c r="FX116" s="152"/>
      <c r="FY116" s="152"/>
      <c r="FZ116" s="152"/>
      <c r="GA116" s="152"/>
      <c r="GB116" s="152"/>
      <c r="GC116" s="152"/>
      <c r="GD116" s="152"/>
      <c r="GE116" s="152"/>
      <c r="GF116" s="152"/>
      <c r="GG116" s="152"/>
      <c r="GH116" s="152"/>
      <c r="GI116" s="152"/>
      <c r="GJ116" s="152"/>
      <c r="GK116" s="152"/>
      <c r="GL116" s="152"/>
      <c r="GM116" s="152"/>
      <c r="GN116" s="152"/>
      <c r="GO116" s="152"/>
      <c r="GP116" s="152"/>
      <c r="GQ116" s="152"/>
      <c r="GR116" s="152"/>
      <c r="GS116" s="152"/>
      <c r="GT116" s="152"/>
      <c r="GU116" s="152"/>
      <c r="GV116" s="152"/>
      <c r="GW116" s="152"/>
      <c r="GX116" s="152"/>
      <c r="GY116" s="152"/>
      <c r="GZ116" s="152"/>
      <c r="HA116" s="152"/>
      <c r="HB116" s="152"/>
      <c r="HC116" s="152"/>
      <c r="HD116" s="152"/>
      <c r="HE116" s="152"/>
      <c r="HF116" s="152"/>
      <c r="HG116" s="152"/>
      <c r="HH116" s="152"/>
      <c r="HI116" s="152"/>
      <c r="HJ116" s="152"/>
      <c r="HK116" s="152"/>
      <c r="HL116" s="152"/>
      <c r="HM116" s="152"/>
      <c r="HN116" s="152"/>
      <c r="HO116" s="152"/>
      <c r="HP116" s="152"/>
      <c r="HQ116" s="152"/>
      <c r="HR116" s="152"/>
      <c r="HS116" s="152"/>
      <c r="HT116" s="152"/>
      <c r="HU116" s="152"/>
      <c r="HV116" s="152"/>
    </row>
    <row r="117" spans="1:230" s="287" customFormat="1" ht="23.25" customHeight="1" x14ac:dyDescent="0.25">
      <c r="A117" s="290" t="s">
        <v>637</v>
      </c>
      <c r="B117" s="291" t="s">
        <v>638</v>
      </c>
      <c r="C117" s="281" t="s">
        <v>639</v>
      </c>
      <c r="D117" s="282" t="s">
        <v>600</v>
      </c>
      <c r="E117" s="283">
        <v>6</v>
      </c>
      <c r="F117" s="292">
        <v>1</v>
      </c>
      <c r="G117" s="292">
        <v>6</v>
      </c>
      <c r="H117" s="285">
        <v>272</v>
      </c>
      <c r="I117" s="283"/>
      <c r="J117" s="288">
        <v>1632</v>
      </c>
      <c r="K117" s="296">
        <v>9.1199999999999992</v>
      </c>
      <c r="L117" s="286">
        <v>14883.84</v>
      </c>
      <c r="M117" s="307">
        <v>14883.84</v>
      </c>
      <c r="T117" s="152"/>
      <c r="U117" s="152"/>
      <c r="V117" s="152"/>
      <c r="W117" s="152"/>
      <c r="X117" s="152"/>
      <c r="Y117" s="152"/>
      <c r="Z117" s="152"/>
      <c r="AA117" s="152"/>
      <c r="AB117" s="152"/>
      <c r="AC117" s="152"/>
      <c r="AD117" s="152"/>
      <c r="AE117" s="152"/>
      <c r="AF117" s="152"/>
      <c r="AG117" s="152"/>
      <c r="AH117" s="152"/>
      <c r="AI117" s="152"/>
      <c r="AJ117" s="152"/>
      <c r="AK117" s="152"/>
      <c r="AL117" s="152"/>
      <c r="AM117" s="152"/>
      <c r="AN117" s="152"/>
      <c r="AO117" s="152"/>
      <c r="AP117" s="152"/>
      <c r="AQ117" s="152"/>
      <c r="AR117" s="152"/>
      <c r="AS117" s="152"/>
      <c r="AT117" s="152"/>
      <c r="AU117" s="152"/>
      <c r="AV117" s="152"/>
      <c r="AW117" s="152"/>
      <c r="AX117" s="152"/>
      <c r="AY117" s="152"/>
      <c r="AZ117" s="152"/>
      <c r="BA117" s="152"/>
      <c r="BB117" s="152"/>
      <c r="BC117" s="152"/>
      <c r="BD117" s="152"/>
      <c r="BE117" s="152"/>
      <c r="BF117" s="152"/>
      <c r="BG117" s="152"/>
      <c r="BH117" s="152"/>
      <c r="BI117" s="152"/>
      <c r="BJ117" s="152"/>
      <c r="BK117" s="152"/>
      <c r="BL117" s="152"/>
      <c r="BM117" s="152"/>
      <c r="BN117" s="152"/>
      <c r="BO117" s="152"/>
      <c r="BP117" s="152"/>
      <c r="BQ117" s="152"/>
      <c r="BR117" s="152"/>
      <c r="BS117" s="152"/>
      <c r="BT117" s="152"/>
      <c r="BU117" s="152"/>
      <c r="BV117" s="152"/>
      <c r="BW117" s="152"/>
      <c r="BX117" s="152"/>
      <c r="BY117" s="152"/>
      <c r="BZ117" s="152"/>
      <c r="CA117" s="152"/>
      <c r="CB117" s="152"/>
      <c r="CC117" s="152"/>
      <c r="CD117" s="152"/>
      <c r="CE117" s="152"/>
      <c r="CF117" s="152"/>
      <c r="CG117" s="152"/>
      <c r="CH117" s="152"/>
      <c r="CI117" s="152"/>
      <c r="CJ117" s="152"/>
      <c r="CK117" s="152"/>
      <c r="CL117" s="152"/>
      <c r="CM117" s="152"/>
      <c r="CN117" s="152"/>
      <c r="CO117" s="152"/>
      <c r="CP117" s="152"/>
      <c r="CQ117" s="152"/>
      <c r="CR117" s="152"/>
      <c r="CS117" s="152"/>
      <c r="CT117" s="152"/>
      <c r="CU117" s="152"/>
      <c r="CV117" s="152"/>
      <c r="CW117" s="152"/>
      <c r="CX117" s="152"/>
      <c r="CY117" s="152"/>
      <c r="CZ117" s="152"/>
      <c r="DA117" s="152"/>
      <c r="DB117" s="152"/>
      <c r="DC117" s="152"/>
      <c r="DD117" s="152"/>
      <c r="DE117" s="152"/>
      <c r="DF117" s="152"/>
      <c r="DG117" s="152"/>
      <c r="DH117" s="152"/>
      <c r="DI117" s="152"/>
      <c r="DJ117" s="152"/>
      <c r="DK117" s="152"/>
      <c r="DL117" s="152"/>
      <c r="DM117" s="152"/>
      <c r="DN117" s="152"/>
      <c r="DO117" s="152"/>
      <c r="DP117" s="152"/>
      <c r="DQ117" s="152"/>
      <c r="DR117" s="152"/>
      <c r="DS117" s="152"/>
      <c r="DT117" s="152"/>
      <c r="DU117" s="152"/>
      <c r="DV117" s="152"/>
      <c r="DW117" s="152"/>
      <c r="DX117" s="152"/>
      <c r="DY117" s="152"/>
      <c r="DZ117" s="152"/>
      <c r="EA117" s="152"/>
      <c r="EB117" s="152"/>
      <c r="EC117" s="152"/>
      <c r="ED117" s="152"/>
      <c r="EE117" s="152"/>
      <c r="EF117" s="152"/>
      <c r="EG117" s="152"/>
      <c r="EH117" s="152"/>
      <c r="EI117" s="152"/>
      <c r="EJ117" s="152"/>
      <c r="EK117" s="152"/>
      <c r="EL117" s="152"/>
      <c r="EM117" s="152"/>
      <c r="EN117" s="152"/>
      <c r="EO117" s="152"/>
      <c r="EP117" s="152"/>
      <c r="EQ117" s="152"/>
      <c r="ER117" s="152"/>
      <c r="ES117" s="152"/>
      <c r="ET117" s="152"/>
      <c r="EU117" s="189"/>
      <c r="EV117" s="190"/>
      <c r="EW117" s="190" t="s">
        <v>639</v>
      </c>
      <c r="EX117" s="190" t="s">
        <v>285</v>
      </c>
      <c r="EY117" s="190" t="s">
        <v>285</v>
      </c>
      <c r="EZ117" s="152"/>
      <c r="FA117" s="152"/>
      <c r="FB117" s="152"/>
      <c r="FC117" s="152"/>
      <c r="FD117" s="152"/>
      <c r="FE117" s="190"/>
      <c r="FF117" s="152"/>
      <c r="FG117" s="190"/>
      <c r="FH117" s="152"/>
      <c r="FI117" s="152"/>
      <c r="FJ117" s="152"/>
      <c r="FK117" s="152"/>
      <c r="FL117" s="152"/>
      <c r="FM117" s="152"/>
      <c r="FN117" s="152"/>
      <c r="FO117" s="152"/>
      <c r="FP117" s="152"/>
      <c r="FQ117" s="152"/>
      <c r="FR117" s="152"/>
      <c r="FS117" s="152"/>
      <c r="FT117" s="152"/>
      <c r="FU117" s="152"/>
      <c r="FV117" s="152"/>
      <c r="FW117" s="152"/>
      <c r="FX117" s="152"/>
      <c r="FY117" s="152"/>
      <c r="FZ117" s="152"/>
      <c r="GA117" s="152"/>
      <c r="GB117" s="152"/>
      <c r="GC117" s="152"/>
      <c r="GD117" s="152"/>
      <c r="GE117" s="152"/>
      <c r="GF117" s="152"/>
      <c r="GG117" s="152"/>
      <c r="GH117" s="152"/>
      <c r="GI117" s="152"/>
      <c r="GJ117" s="152"/>
      <c r="GK117" s="152"/>
      <c r="GL117" s="152"/>
      <c r="GM117" s="152"/>
      <c r="GN117" s="152"/>
      <c r="GO117" s="152"/>
      <c r="GP117" s="152"/>
      <c r="GQ117" s="152"/>
      <c r="GR117" s="152"/>
      <c r="GS117" s="152"/>
      <c r="GT117" s="152"/>
      <c r="GU117" s="152"/>
      <c r="GV117" s="152"/>
      <c r="GW117" s="152"/>
      <c r="GX117" s="152"/>
      <c r="GY117" s="152"/>
      <c r="GZ117" s="152"/>
      <c r="HA117" s="152"/>
      <c r="HB117" s="152"/>
      <c r="HC117" s="152"/>
      <c r="HD117" s="152"/>
      <c r="HE117" s="152"/>
      <c r="HF117" s="152"/>
      <c r="HG117" s="152"/>
      <c r="HH117" s="152"/>
      <c r="HI117" s="152"/>
      <c r="HJ117" s="152"/>
      <c r="HK117" s="152"/>
      <c r="HL117" s="152"/>
      <c r="HM117" s="152"/>
      <c r="HN117" s="152"/>
      <c r="HO117" s="152"/>
      <c r="HP117" s="152"/>
      <c r="HQ117" s="152"/>
      <c r="HR117" s="152"/>
      <c r="HS117" s="152"/>
      <c r="HT117" s="152"/>
      <c r="HU117" s="152"/>
      <c r="HV117" s="152"/>
    </row>
    <row r="118" spans="1:230" s="287" customFormat="1" ht="33.75" customHeight="1" x14ac:dyDescent="0.25">
      <c r="A118" s="290" t="s">
        <v>640</v>
      </c>
      <c r="B118" s="291" t="s">
        <v>641</v>
      </c>
      <c r="C118" s="281" t="s">
        <v>137</v>
      </c>
      <c r="D118" s="282" t="s">
        <v>16</v>
      </c>
      <c r="E118" s="283">
        <v>5</v>
      </c>
      <c r="F118" s="292">
        <v>1</v>
      </c>
      <c r="G118" s="292">
        <v>5</v>
      </c>
      <c r="H118" s="285">
        <v>108.92</v>
      </c>
      <c r="I118" s="295">
        <v>1.04236</v>
      </c>
      <c r="J118" s="285">
        <v>567.66999999999996</v>
      </c>
      <c r="K118" s="296">
        <v>9.1199999999999992</v>
      </c>
      <c r="L118" s="286">
        <v>5177.1499999999996</v>
      </c>
      <c r="M118" s="307">
        <v>5177.1499999999996</v>
      </c>
      <c r="T118" s="152"/>
      <c r="U118" s="152"/>
      <c r="V118" s="152"/>
      <c r="W118" s="152"/>
      <c r="X118" s="152"/>
      <c r="Y118" s="152"/>
      <c r="Z118" s="152"/>
      <c r="AA118" s="152"/>
      <c r="AB118" s="152"/>
      <c r="AC118" s="152"/>
      <c r="AD118" s="152"/>
      <c r="AE118" s="152"/>
      <c r="AF118" s="152"/>
      <c r="AG118" s="152"/>
      <c r="AH118" s="152"/>
      <c r="AI118" s="152"/>
      <c r="AJ118" s="152"/>
      <c r="AK118" s="152"/>
      <c r="AL118" s="152"/>
      <c r="AM118" s="152"/>
      <c r="AN118" s="152"/>
      <c r="AO118" s="152"/>
      <c r="AP118" s="152"/>
      <c r="AQ118" s="152"/>
      <c r="AR118" s="152"/>
      <c r="AS118" s="152"/>
      <c r="AT118" s="152"/>
      <c r="AU118" s="152"/>
      <c r="AV118" s="152"/>
      <c r="AW118" s="152"/>
      <c r="AX118" s="152"/>
      <c r="AY118" s="152"/>
      <c r="AZ118" s="152"/>
      <c r="BA118" s="152"/>
      <c r="BB118" s="152"/>
      <c r="BC118" s="152"/>
      <c r="BD118" s="152"/>
      <c r="BE118" s="152"/>
      <c r="BF118" s="152"/>
      <c r="BG118" s="152"/>
      <c r="BH118" s="152"/>
      <c r="BI118" s="152"/>
      <c r="BJ118" s="152"/>
      <c r="BK118" s="152"/>
      <c r="BL118" s="152"/>
      <c r="BM118" s="152"/>
      <c r="BN118" s="152"/>
      <c r="BO118" s="152"/>
      <c r="BP118" s="152"/>
      <c r="BQ118" s="152"/>
      <c r="BR118" s="152"/>
      <c r="BS118" s="152"/>
      <c r="BT118" s="152"/>
      <c r="BU118" s="152"/>
      <c r="BV118" s="152"/>
      <c r="BW118" s="152"/>
      <c r="BX118" s="152"/>
      <c r="BY118" s="152"/>
      <c r="BZ118" s="152"/>
      <c r="CA118" s="152"/>
      <c r="CB118" s="152"/>
      <c r="CC118" s="152"/>
      <c r="CD118" s="152"/>
      <c r="CE118" s="152"/>
      <c r="CF118" s="152"/>
      <c r="CG118" s="152"/>
      <c r="CH118" s="152"/>
      <c r="CI118" s="152"/>
      <c r="CJ118" s="152"/>
      <c r="CK118" s="152"/>
      <c r="CL118" s="152"/>
      <c r="CM118" s="152"/>
      <c r="CN118" s="152"/>
      <c r="CO118" s="152"/>
      <c r="CP118" s="152"/>
      <c r="CQ118" s="152"/>
      <c r="CR118" s="152"/>
      <c r="CS118" s="152"/>
      <c r="CT118" s="152"/>
      <c r="CU118" s="152"/>
      <c r="CV118" s="152"/>
      <c r="CW118" s="152"/>
      <c r="CX118" s="152"/>
      <c r="CY118" s="152"/>
      <c r="CZ118" s="152"/>
      <c r="DA118" s="152"/>
      <c r="DB118" s="152"/>
      <c r="DC118" s="152"/>
      <c r="DD118" s="152"/>
      <c r="DE118" s="152"/>
      <c r="DF118" s="152"/>
      <c r="DG118" s="152"/>
      <c r="DH118" s="152"/>
      <c r="DI118" s="152"/>
      <c r="DJ118" s="152"/>
      <c r="DK118" s="152"/>
      <c r="DL118" s="152"/>
      <c r="DM118" s="152"/>
      <c r="DN118" s="152"/>
      <c r="DO118" s="152"/>
      <c r="DP118" s="152"/>
      <c r="DQ118" s="152"/>
      <c r="DR118" s="152"/>
      <c r="DS118" s="152"/>
      <c r="DT118" s="152"/>
      <c r="DU118" s="152"/>
      <c r="DV118" s="152"/>
      <c r="DW118" s="152"/>
      <c r="DX118" s="152"/>
      <c r="DY118" s="152"/>
      <c r="DZ118" s="152"/>
      <c r="EA118" s="152"/>
      <c r="EB118" s="152"/>
      <c r="EC118" s="152"/>
      <c r="ED118" s="152"/>
      <c r="EE118" s="152"/>
      <c r="EF118" s="152"/>
      <c r="EG118" s="152"/>
      <c r="EH118" s="152"/>
      <c r="EI118" s="152"/>
      <c r="EJ118" s="152"/>
      <c r="EK118" s="152"/>
      <c r="EL118" s="152"/>
      <c r="EM118" s="152"/>
      <c r="EN118" s="152"/>
      <c r="EO118" s="152"/>
      <c r="EP118" s="152"/>
      <c r="EQ118" s="152"/>
      <c r="ER118" s="152"/>
      <c r="ES118" s="152"/>
      <c r="ET118" s="152"/>
      <c r="EU118" s="189"/>
      <c r="EV118" s="190"/>
      <c r="EW118" s="190" t="s">
        <v>137</v>
      </c>
      <c r="EX118" s="190" t="s">
        <v>285</v>
      </c>
      <c r="EY118" s="190" t="s">
        <v>285</v>
      </c>
      <c r="EZ118" s="152"/>
      <c r="FA118" s="152"/>
      <c r="FB118" s="152"/>
      <c r="FC118" s="152"/>
      <c r="FD118" s="152"/>
      <c r="FE118" s="190"/>
      <c r="FF118" s="152"/>
      <c r="FG118" s="190"/>
      <c r="FH118" s="152"/>
      <c r="FI118" s="152"/>
      <c r="FJ118" s="152"/>
      <c r="FK118" s="152"/>
      <c r="FL118" s="152"/>
      <c r="FM118" s="152"/>
      <c r="FN118" s="152"/>
      <c r="FO118" s="152"/>
      <c r="FP118" s="152"/>
      <c r="FQ118" s="152"/>
      <c r="FR118" s="152"/>
      <c r="FS118" s="152"/>
      <c r="FT118" s="152"/>
      <c r="FU118" s="152"/>
      <c r="FV118" s="152"/>
      <c r="FW118" s="152"/>
      <c r="FX118" s="152"/>
      <c r="FY118" s="152"/>
      <c r="FZ118" s="152"/>
      <c r="GA118" s="152"/>
      <c r="GB118" s="152"/>
      <c r="GC118" s="152"/>
      <c r="GD118" s="152"/>
      <c r="GE118" s="152"/>
      <c r="GF118" s="152"/>
      <c r="GG118" s="152"/>
      <c r="GH118" s="152"/>
      <c r="GI118" s="152"/>
      <c r="GJ118" s="152"/>
      <c r="GK118" s="152"/>
      <c r="GL118" s="152"/>
      <c r="GM118" s="152"/>
      <c r="GN118" s="152"/>
      <c r="GO118" s="152"/>
      <c r="GP118" s="152"/>
      <c r="GQ118" s="152"/>
      <c r="GR118" s="152"/>
      <c r="GS118" s="152"/>
      <c r="GT118" s="152"/>
      <c r="GU118" s="152"/>
      <c r="GV118" s="152"/>
      <c r="GW118" s="152"/>
      <c r="GX118" s="152"/>
      <c r="GY118" s="152"/>
      <c r="GZ118" s="152"/>
      <c r="HA118" s="152"/>
      <c r="HB118" s="152"/>
      <c r="HC118" s="152"/>
      <c r="HD118" s="152"/>
      <c r="HE118" s="152"/>
      <c r="HF118" s="152"/>
      <c r="HG118" s="152"/>
      <c r="HH118" s="152"/>
      <c r="HI118" s="152"/>
      <c r="HJ118" s="152"/>
      <c r="HK118" s="152"/>
      <c r="HL118" s="152"/>
      <c r="HM118" s="152"/>
      <c r="HN118" s="152"/>
      <c r="HO118" s="152"/>
      <c r="HP118" s="152"/>
      <c r="HQ118" s="152"/>
      <c r="HR118" s="152"/>
      <c r="HS118" s="152"/>
      <c r="HT118" s="152"/>
      <c r="HU118" s="152"/>
      <c r="HV118" s="152"/>
    </row>
    <row r="119" spans="1:230" s="287" customFormat="1" ht="34.5" customHeight="1" x14ac:dyDescent="0.25">
      <c r="A119" s="290" t="s">
        <v>643</v>
      </c>
      <c r="B119" s="291" t="s">
        <v>577</v>
      </c>
      <c r="C119" s="281" t="s">
        <v>644</v>
      </c>
      <c r="D119" s="282" t="s">
        <v>195</v>
      </c>
      <c r="E119" s="283">
        <v>0.5706</v>
      </c>
      <c r="F119" s="292">
        <v>1</v>
      </c>
      <c r="G119" s="293">
        <v>0.5706</v>
      </c>
      <c r="H119" s="284"/>
      <c r="I119" s="283"/>
      <c r="J119" s="284"/>
      <c r="K119" s="283"/>
      <c r="L119" s="294"/>
      <c r="M119" s="307">
        <v>91506.23</v>
      </c>
      <c r="T119" s="152"/>
      <c r="U119" s="152"/>
      <c r="V119" s="152"/>
      <c r="W119" s="152"/>
      <c r="X119" s="152"/>
      <c r="Y119" s="152"/>
      <c r="Z119" s="152"/>
      <c r="AA119" s="152"/>
      <c r="AB119" s="152"/>
      <c r="AC119" s="152"/>
      <c r="AD119" s="152"/>
      <c r="AE119" s="152"/>
      <c r="AF119" s="152"/>
      <c r="AG119" s="152"/>
      <c r="AH119" s="152"/>
      <c r="AI119" s="152"/>
      <c r="AJ119" s="152"/>
      <c r="AK119" s="152"/>
      <c r="AL119" s="152"/>
      <c r="AM119" s="152"/>
      <c r="AN119" s="152"/>
      <c r="AO119" s="152"/>
      <c r="AP119" s="152"/>
      <c r="AQ119" s="152"/>
      <c r="AR119" s="152"/>
      <c r="AS119" s="152"/>
      <c r="AT119" s="152"/>
      <c r="AU119" s="152"/>
      <c r="AV119" s="152"/>
      <c r="AW119" s="152"/>
      <c r="AX119" s="152"/>
      <c r="AY119" s="152"/>
      <c r="AZ119" s="152"/>
      <c r="BA119" s="152"/>
      <c r="BB119" s="152"/>
      <c r="BC119" s="152"/>
      <c r="BD119" s="152"/>
      <c r="BE119" s="152"/>
      <c r="BF119" s="152"/>
      <c r="BG119" s="152"/>
      <c r="BH119" s="152"/>
      <c r="BI119" s="152"/>
      <c r="BJ119" s="152"/>
      <c r="BK119" s="152"/>
      <c r="BL119" s="152"/>
      <c r="BM119" s="152"/>
      <c r="BN119" s="152"/>
      <c r="BO119" s="152"/>
      <c r="BP119" s="152"/>
      <c r="BQ119" s="152"/>
      <c r="BR119" s="152"/>
      <c r="BS119" s="152"/>
      <c r="BT119" s="152"/>
      <c r="BU119" s="152"/>
      <c r="BV119" s="152"/>
      <c r="BW119" s="152"/>
      <c r="BX119" s="152"/>
      <c r="BY119" s="152"/>
      <c r="BZ119" s="152"/>
      <c r="CA119" s="152"/>
      <c r="CB119" s="152"/>
      <c r="CC119" s="152"/>
      <c r="CD119" s="152"/>
      <c r="CE119" s="152"/>
      <c r="CF119" s="152"/>
      <c r="CG119" s="152"/>
      <c r="CH119" s="152"/>
      <c r="CI119" s="152"/>
      <c r="CJ119" s="152"/>
      <c r="CK119" s="152"/>
      <c r="CL119" s="152"/>
      <c r="CM119" s="152"/>
      <c r="CN119" s="152"/>
      <c r="CO119" s="152"/>
      <c r="CP119" s="152"/>
      <c r="CQ119" s="152"/>
      <c r="CR119" s="152"/>
      <c r="CS119" s="152"/>
      <c r="CT119" s="152"/>
      <c r="CU119" s="152"/>
      <c r="CV119" s="152"/>
      <c r="CW119" s="152"/>
      <c r="CX119" s="152"/>
      <c r="CY119" s="152"/>
      <c r="CZ119" s="152"/>
      <c r="DA119" s="152"/>
      <c r="DB119" s="152"/>
      <c r="DC119" s="152"/>
      <c r="DD119" s="152"/>
      <c r="DE119" s="152"/>
      <c r="DF119" s="152"/>
      <c r="DG119" s="152"/>
      <c r="DH119" s="152"/>
      <c r="DI119" s="152"/>
      <c r="DJ119" s="152"/>
      <c r="DK119" s="152"/>
      <c r="DL119" s="152"/>
      <c r="DM119" s="152"/>
      <c r="DN119" s="152"/>
      <c r="DO119" s="152"/>
      <c r="DP119" s="152"/>
      <c r="DQ119" s="152"/>
      <c r="DR119" s="152"/>
      <c r="DS119" s="152"/>
      <c r="DT119" s="152"/>
      <c r="DU119" s="152"/>
      <c r="DV119" s="152"/>
      <c r="DW119" s="152"/>
      <c r="DX119" s="152"/>
      <c r="DY119" s="152"/>
      <c r="DZ119" s="152"/>
      <c r="EA119" s="152"/>
      <c r="EB119" s="152"/>
      <c r="EC119" s="152"/>
      <c r="ED119" s="152"/>
      <c r="EE119" s="152"/>
      <c r="EF119" s="152"/>
      <c r="EG119" s="152"/>
      <c r="EH119" s="152"/>
      <c r="EI119" s="152"/>
      <c r="EJ119" s="152"/>
      <c r="EK119" s="152"/>
      <c r="EL119" s="152"/>
      <c r="EM119" s="152"/>
      <c r="EN119" s="152"/>
      <c r="EO119" s="152"/>
      <c r="EP119" s="152"/>
      <c r="EQ119" s="152"/>
      <c r="ER119" s="152"/>
      <c r="ES119" s="152"/>
      <c r="ET119" s="152"/>
      <c r="EU119" s="189"/>
      <c r="EV119" s="190"/>
      <c r="EW119" s="190" t="s">
        <v>644</v>
      </c>
      <c r="EX119" s="190" t="s">
        <v>285</v>
      </c>
      <c r="EY119" s="190" t="s">
        <v>285</v>
      </c>
      <c r="EZ119" s="152"/>
      <c r="FA119" s="152"/>
      <c r="FB119" s="152"/>
      <c r="FC119" s="152"/>
      <c r="FD119" s="152"/>
      <c r="FE119" s="190"/>
      <c r="FF119" s="152"/>
      <c r="FG119" s="190"/>
      <c r="FH119" s="152"/>
      <c r="FI119" s="152"/>
      <c r="FJ119" s="152"/>
      <c r="FK119" s="152"/>
      <c r="FL119" s="152"/>
      <c r="FM119" s="152"/>
      <c r="FN119" s="152"/>
      <c r="FO119" s="152"/>
      <c r="FP119" s="152"/>
      <c r="FQ119" s="152"/>
      <c r="FR119" s="152"/>
      <c r="FS119" s="152"/>
      <c r="FT119" s="152"/>
      <c r="FU119" s="152"/>
      <c r="FV119" s="152"/>
      <c r="FW119" s="152"/>
      <c r="FX119" s="152"/>
      <c r="FY119" s="152"/>
      <c r="FZ119" s="152"/>
      <c r="GA119" s="152"/>
      <c r="GB119" s="152"/>
      <c r="GC119" s="152"/>
      <c r="GD119" s="152"/>
      <c r="GE119" s="152"/>
      <c r="GF119" s="152"/>
      <c r="GG119" s="152"/>
      <c r="GH119" s="152"/>
      <c r="GI119" s="152"/>
      <c r="GJ119" s="152"/>
      <c r="GK119" s="152"/>
      <c r="GL119" s="152"/>
      <c r="GM119" s="152"/>
      <c r="GN119" s="152"/>
      <c r="GO119" s="152"/>
      <c r="GP119" s="152"/>
      <c r="GQ119" s="152"/>
      <c r="GR119" s="152"/>
      <c r="GS119" s="152"/>
      <c r="GT119" s="152"/>
      <c r="GU119" s="152"/>
      <c r="GV119" s="152"/>
      <c r="GW119" s="152"/>
      <c r="GX119" s="152"/>
      <c r="GY119" s="152"/>
      <c r="GZ119" s="152"/>
      <c r="HA119" s="152"/>
      <c r="HB119" s="152"/>
      <c r="HC119" s="152"/>
      <c r="HD119" s="152"/>
      <c r="HE119" s="152"/>
      <c r="HF119" s="152"/>
      <c r="HG119" s="152"/>
      <c r="HH119" s="152"/>
      <c r="HI119" s="152"/>
      <c r="HJ119" s="152"/>
      <c r="HK119" s="152"/>
      <c r="HL119" s="152"/>
      <c r="HM119" s="152"/>
      <c r="HN119" s="152"/>
      <c r="HO119" s="152"/>
      <c r="HP119" s="152"/>
      <c r="HQ119" s="152"/>
      <c r="HR119" s="152"/>
      <c r="HS119" s="152"/>
      <c r="HT119" s="152"/>
      <c r="HU119" s="152"/>
      <c r="HV119" s="152"/>
    </row>
    <row r="120" spans="1:230" s="287" customFormat="1" ht="45" customHeight="1" x14ac:dyDescent="0.25">
      <c r="A120" s="290" t="s">
        <v>646</v>
      </c>
      <c r="B120" s="291" t="s">
        <v>581</v>
      </c>
      <c r="C120" s="281" t="s">
        <v>582</v>
      </c>
      <c r="D120" s="282" t="s">
        <v>16</v>
      </c>
      <c r="E120" s="283">
        <v>60</v>
      </c>
      <c r="F120" s="292">
        <v>1</v>
      </c>
      <c r="G120" s="292">
        <v>60</v>
      </c>
      <c r="H120" s="288">
        <v>2498.17</v>
      </c>
      <c r="I120" s="295">
        <v>1.04236</v>
      </c>
      <c r="J120" s="288">
        <v>156239.54999999999</v>
      </c>
      <c r="K120" s="296">
        <v>9.1199999999999992</v>
      </c>
      <c r="L120" s="286">
        <v>1424904.7</v>
      </c>
      <c r="M120" s="307">
        <v>1424904.7</v>
      </c>
      <c r="T120" s="152"/>
      <c r="U120" s="152"/>
      <c r="V120" s="152"/>
      <c r="W120" s="152"/>
      <c r="X120" s="152"/>
      <c r="Y120" s="152"/>
      <c r="Z120" s="152"/>
      <c r="AA120" s="152"/>
      <c r="AB120" s="152"/>
      <c r="AC120" s="152"/>
      <c r="AD120" s="152"/>
      <c r="AE120" s="152"/>
      <c r="AF120" s="152"/>
      <c r="AG120" s="152"/>
      <c r="AH120" s="152"/>
      <c r="AI120" s="152"/>
      <c r="AJ120" s="152"/>
      <c r="AK120" s="152"/>
      <c r="AL120" s="152"/>
      <c r="AM120" s="152"/>
      <c r="AN120" s="152"/>
      <c r="AO120" s="152"/>
      <c r="AP120" s="152"/>
      <c r="AQ120" s="152"/>
      <c r="AR120" s="152"/>
      <c r="AS120" s="152"/>
      <c r="AT120" s="152"/>
      <c r="AU120" s="152"/>
      <c r="AV120" s="152"/>
      <c r="AW120" s="152"/>
      <c r="AX120" s="152"/>
      <c r="AY120" s="152"/>
      <c r="AZ120" s="152"/>
      <c r="BA120" s="152"/>
      <c r="BB120" s="152"/>
      <c r="BC120" s="152"/>
      <c r="BD120" s="152"/>
      <c r="BE120" s="152"/>
      <c r="BF120" s="152"/>
      <c r="BG120" s="152"/>
      <c r="BH120" s="152"/>
      <c r="BI120" s="152"/>
      <c r="BJ120" s="152"/>
      <c r="BK120" s="152"/>
      <c r="BL120" s="152"/>
      <c r="BM120" s="152"/>
      <c r="BN120" s="152"/>
      <c r="BO120" s="152"/>
      <c r="BP120" s="152"/>
      <c r="BQ120" s="152"/>
      <c r="BR120" s="152"/>
      <c r="BS120" s="152"/>
      <c r="BT120" s="152"/>
      <c r="BU120" s="152"/>
      <c r="BV120" s="152"/>
      <c r="BW120" s="152"/>
      <c r="BX120" s="152"/>
      <c r="BY120" s="152"/>
      <c r="BZ120" s="152"/>
      <c r="CA120" s="152"/>
      <c r="CB120" s="152"/>
      <c r="CC120" s="152"/>
      <c r="CD120" s="152"/>
      <c r="CE120" s="152"/>
      <c r="CF120" s="152"/>
      <c r="CG120" s="152"/>
      <c r="CH120" s="152"/>
      <c r="CI120" s="152"/>
      <c r="CJ120" s="152"/>
      <c r="CK120" s="152"/>
      <c r="CL120" s="152"/>
      <c r="CM120" s="152"/>
      <c r="CN120" s="152"/>
      <c r="CO120" s="152"/>
      <c r="CP120" s="152"/>
      <c r="CQ120" s="152"/>
      <c r="CR120" s="152"/>
      <c r="CS120" s="152"/>
      <c r="CT120" s="152"/>
      <c r="CU120" s="152"/>
      <c r="CV120" s="152"/>
      <c r="CW120" s="152"/>
      <c r="CX120" s="152"/>
      <c r="CY120" s="152"/>
      <c r="CZ120" s="152"/>
      <c r="DA120" s="152"/>
      <c r="DB120" s="152"/>
      <c r="DC120" s="152"/>
      <c r="DD120" s="152"/>
      <c r="DE120" s="152"/>
      <c r="DF120" s="152"/>
      <c r="DG120" s="152"/>
      <c r="DH120" s="152"/>
      <c r="DI120" s="152"/>
      <c r="DJ120" s="152"/>
      <c r="DK120" s="152"/>
      <c r="DL120" s="152"/>
      <c r="DM120" s="152"/>
      <c r="DN120" s="152"/>
      <c r="DO120" s="152"/>
      <c r="DP120" s="152"/>
      <c r="DQ120" s="152"/>
      <c r="DR120" s="152"/>
      <c r="DS120" s="152"/>
      <c r="DT120" s="152"/>
      <c r="DU120" s="152"/>
      <c r="DV120" s="152"/>
      <c r="DW120" s="152"/>
      <c r="DX120" s="152"/>
      <c r="DY120" s="152"/>
      <c r="DZ120" s="152"/>
      <c r="EA120" s="152"/>
      <c r="EB120" s="152"/>
      <c r="EC120" s="152"/>
      <c r="ED120" s="152"/>
      <c r="EE120" s="152"/>
      <c r="EF120" s="152"/>
      <c r="EG120" s="152"/>
      <c r="EH120" s="152"/>
      <c r="EI120" s="152"/>
      <c r="EJ120" s="152"/>
      <c r="EK120" s="152"/>
      <c r="EL120" s="152"/>
      <c r="EM120" s="152"/>
      <c r="EN120" s="152"/>
      <c r="EO120" s="152"/>
      <c r="EP120" s="152"/>
      <c r="EQ120" s="152"/>
      <c r="ER120" s="152"/>
      <c r="ES120" s="152"/>
      <c r="ET120" s="152"/>
      <c r="EU120" s="189"/>
      <c r="EV120" s="190"/>
      <c r="EW120" s="190" t="s">
        <v>582</v>
      </c>
      <c r="EX120" s="190" t="s">
        <v>285</v>
      </c>
      <c r="EY120" s="190" t="s">
        <v>285</v>
      </c>
      <c r="EZ120" s="152"/>
      <c r="FA120" s="152"/>
      <c r="FB120" s="152"/>
      <c r="FC120" s="152"/>
      <c r="FD120" s="152"/>
      <c r="FE120" s="190"/>
      <c r="FF120" s="152"/>
      <c r="FG120" s="190"/>
      <c r="FH120" s="152"/>
      <c r="FI120" s="152"/>
      <c r="FJ120" s="152"/>
      <c r="FK120" s="152"/>
      <c r="FL120" s="152"/>
      <c r="FM120" s="152"/>
      <c r="FN120" s="152"/>
      <c r="FO120" s="152"/>
      <c r="FP120" s="152"/>
      <c r="FQ120" s="152"/>
      <c r="FR120" s="152"/>
      <c r="FS120" s="152"/>
      <c r="FT120" s="152"/>
      <c r="FU120" s="152"/>
      <c r="FV120" s="152"/>
      <c r="FW120" s="152"/>
      <c r="FX120" s="152"/>
      <c r="FY120" s="152"/>
      <c r="FZ120" s="152"/>
      <c r="GA120" s="152"/>
      <c r="GB120" s="152"/>
      <c r="GC120" s="152"/>
      <c r="GD120" s="152"/>
      <c r="GE120" s="152"/>
      <c r="GF120" s="152"/>
      <c r="GG120" s="152"/>
      <c r="GH120" s="152"/>
      <c r="GI120" s="152"/>
      <c r="GJ120" s="152"/>
      <c r="GK120" s="152"/>
      <c r="GL120" s="152"/>
      <c r="GM120" s="152"/>
      <c r="GN120" s="152"/>
      <c r="GO120" s="152"/>
      <c r="GP120" s="152"/>
      <c r="GQ120" s="152"/>
      <c r="GR120" s="152"/>
      <c r="GS120" s="152"/>
      <c r="GT120" s="152"/>
      <c r="GU120" s="152"/>
      <c r="GV120" s="152"/>
      <c r="GW120" s="152"/>
      <c r="GX120" s="152"/>
      <c r="GY120" s="152"/>
      <c r="GZ120" s="152"/>
      <c r="HA120" s="152"/>
      <c r="HB120" s="152"/>
      <c r="HC120" s="152"/>
      <c r="HD120" s="152"/>
      <c r="HE120" s="152"/>
      <c r="HF120" s="152"/>
      <c r="HG120" s="152"/>
      <c r="HH120" s="152"/>
      <c r="HI120" s="152"/>
      <c r="HJ120" s="152"/>
      <c r="HK120" s="152"/>
      <c r="HL120" s="152"/>
      <c r="HM120" s="152"/>
      <c r="HN120" s="152"/>
      <c r="HO120" s="152"/>
      <c r="HP120" s="152"/>
      <c r="HQ120" s="152"/>
      <c r="HR120" s="152"/>
      <c r="HS120" s="152"/>
      <c r="HT120" s="152"/>
      <c r="HU120" s="152"/>
      <c r="HV120" s="152"/>
    </row>
    <row r="121" spans="1:230" s="287" customFormat="1" ht="23.25" customHeight="1" x14ac:dyDescent="0.25">
      <c r="A121" s="290" t="s">
        <v>647</v>
      </c>
      <c r="B121" s="291" t="s">
        <v>521</v>
      </c>
      <c r="C121" s="281" t="s">
        <v>522</v>
      </c>
      <c r="D121" s="282" t="s">
        <v>195</v>
      </c>
      <c r="E121" s="283">
        <v>4.3E-3</v>
      </c>
      <c r="F121" s="292">
        <v>1</v>
      </c>
      <c r="G121" s="293">
        <v>4.3E-3</v>
      </c>
      <c r="H121" s="288">
        <v>15441.79</v>
      </c>
      <c r="I121" s="283"/>
      <c r="J121" s="285">
        <v>66.400000000000006</v>
      </c>
      <c r="K121" s="296">
        <v>9.1199999999999992</v>
      </c>
      <c r="L121" s="289">
        <v>605.57000000000005</v>
      </c>
      <c r="M121" s="307">
        <v>605.57000000000005</v>
      </c>
      <c r="T121" s="152"/>
      <c r="U121" s="152"/>
      <c r="V121" s="152"/>
      <c r="W121" s="152"/>
      <c r="X121" s="152"/>
      <c r="Y121" s="152"/>
      <c r="Z121" s="152"/>
      <c r="AA121" s="152"/>
      <c r="AB121" s="152"/>
      <c r="AC121" s="152"/>
      <c r="AD121" s="152"/>
      <c r="AE121" s="152"/>
      <c r="AF121" s="152"/>
      <c r="AG121" s="152"/>
      <c r="AH121" s="152"/>
      <c r="AI121" s="152"/>
      <c r="AJ121" s="152"/>
      <c r="AK121" s="152"/>
      <c r="AL121" s="152"/>
      <c r="AM121" s="152"/>
      <c r="AN121" s="152"/>
      <c r="AO121" s="152"/>
      <c r="AP121" s="152"/>
      <c r="AQ121" s="152"/>
      <c r="AR121" s="152"/>
      <c r="AS121" s="152"/>
      <c r="AT121" s="152"/>
      <c r="AU121" s="152"/>
      <c r="AV121" s="152"/>
      <c r="AW121" s="152"/>
      <c r="AX121" s="152"/>
      <c r="AY121" s="152"/>
      <c r="AZ121" s="152"/>
      <c r="BA121" s="152"/>
      <c r="BB121" s="152"/>
      <c r="BC121" s="152"/>
      <c r="BD121" s="152"/>
      <c r="BE121" s="152"/>
      <c r="BF121" s="152"/>
      <c r="BG121" s="152"/>
      <c r="BH121" s="152"/>
      <c r="BI121" s="152"/>
      <c r="BJ121" s="152"/>
      <c r="BK121" s="152"/>
      <c r="BL121" s="152"/>
      <c r="BM121" s="152"/>
      <c r="BN121" s="152"/>
      <c r="BO121" s="152"/>
      <c r="BP121" s="152"/>
      <c r="BQ121" s="152"/>
      <c r="BR121" s="152"/>
      <c r="BS121" s="152"/>
      <c r="BT121" s="152"/>
      <c r="BU121" s="152"/>
      <c r="BV121" s="152"/>
      <c r="BW121" s="152"/>
      <c r="BX121" s="152"/>
      <c r="BY121" s="152"/>
      <c r="BZ121" s="152"/>
      <c r="CA121" s="152"/>
      <c r="CB121" s="152"/>
      <c r="CC121" s="152"/>
      <c r="CD121" s="152"/>
      <c r="CE121" s="152"/>
      <c r="CF121" s="152"/>
      <c r="CG121" s="152"/>
      <c r="CH121" s="152"/>
      <c r="CI121" s="152"/>
      <c r="CJ121" s="152"/>
      <c r="CK121" s="152"/>
      <c r="CL121" s="152"/>
      <c r="CM121" s="152"/>
      <c r="CN121" s="152"/>
      <c r="CO121" s="152"/>
      <c r="CP121" s="152"/>
      <c r="CQ121" s="152"/>
      <c r="CR121" s="152"/>
      <c r="CS121" s="152"/>
      <c r="CT121" s="152"/>
      <c r="CU121" s="152"/>
      <c r="CV121" s="152"/>
      <c r="CW121" s="152"/>
      <c r="CX121" s="152"/>
      <c r="CY121" s="152"/>
      <c r="CZ121" s="152"/>
      <c r="DA121" s="152"/>
      <c r="DB121" s="152"/>
      <c r="DC121" s="152"/>
      <c r="DD121" s="152"/>
      <c r="DE121" s="152"/>
      <c r="DF121" s="152"/>
      <c r="DG121" s="152"/>
      <c r="DH121" s="152"/>
      <c r="DI121" s="152"/>
      <c r="DJ121" s="152"/>
      <c r="DK121" s="152"/>
      <c r="DL121" s="152"/>
      <c r="DM121" s="152"/>
      <c r="DN121" s="152"/>
      <c r="DO121" s="152"/>
      <c r="DP121" s="152"/>
      <c r="DQ121" s="152"/>
      <c r="DR121" s="152"/>
      <c r="DS121" s="152"/>
      <c r="DT121" s="152"/>
      <c r="DU121" s="152"/>
      <c r="DV121" s="152"/>
      <c r="DW121" s="152"/>
      <c r="DX121" s="152"/>
      <c r="DY121" s="152"/>
      <c r="DZ121" s="152"/>
      <c r="EA121" s="152"/>
      <c r="EB121" s="152"/>
      <c r="EC121" s="152"/>
      <c r="ED121" s="152"/>
      <c r="EE121" s="152"/>
      <c r="EF121" s="152"/>
      <c r="EG121" s="152"/>
      <c r="EH121" s="152"/>
      <c r="EI121" s="152"/>
      <c r="EJ121" s="152"/>
      <c r="EK121" s="152"/>
      <c r="EL121" s="152"/>
      <c r="EM121" s="152"/>
      <c r="EN121" s="152"/>
      <c r="EO121" s="152"/>
      <c r="EP121" s="152"/>
      <c r="EQ121" s="152"/>
      <c r="ER121" s="152"/>
      <c r="ES121" s="152"/>
      <c r="ET121" s="152"/>
      <c r="EU121" s="189"/>
      <c r="EV121" s="190"/>
      <c r="EW121" s="190" t="s">
        <v>522</v>
      </c>
      <c r="EX121" s="190" t="s">
        <v>285</v>
      </c>
      <c r="EY121" s="190" t="s">
        <v>285</v>
      </c>
      <c r="EZ121" s="152"/>
      <c r="FA121" s="152"/>
      <c r="FB121" s="152"/>
      <c r="FC121" s="152"/>
      <c r="FD121" s="152"/>
      <c r="FE121" s="190"/>
      <c r="FF121" s="152"/>
      <c r="FG121" s="190"/>
      <c r="FH121" s="152"/>
      <c r="FI121" s="152"/>
      <c r="FJ121" s="152"/>
      <c r="FK121" s="152"/>
      <c r="FL121" s="152"/>
      <c r="FM121" s="152"/>
      <c r="FN121" s="152"/>
      <c r="FO121" s="152"/>
      <c r="FP121" s="152"/>
      <c r="FQ121" s="152"/>
      <c r="FR121" s="152"/>
      <c r="FS121" s="152"/>
      <c r="FT121" s="152"/>
      <c r="FU121" s="152"/>
      <c r="FV121" s="152"/>
      <c r="FW121" s="152"/>
      <c r="FX121" s="152"/>
      <c r="FY121" s="152"/>
      <c r="FZ121" s="152"/>
      <c r="GA121" s="152"/>
      <c r="GB121" s="152"/>
      <c r="GC121" s="152"/>
      <c r="GD121" s="152"/>
      <c r="GE121" s="152"/>
      <c r="GF121" s="152"/>
      <c r="GG121" s="152"/>
      <c r="GH121" s="152"/>
      <c r="GI121" s="152"/>
      <c r="GJ121" s="152"/>
      <c r="GK121" s="152"/>
      <c r="GL121" s="152"/>
      <c r="GM121" s="152"/>
      <c r="GN121" s="152"/>
      <c r="GO121" s="152"/>
      <c r="GP121" s="152"/>
      <c r="GQ121" s="152"/>
      <c r="GR121" s="152"/>
      <c r="GS121" s="152"/>
      <c r="GT121" s="152"/>
      <c r="GU121" s="152"/>
      <c r="GV121" s="152"/>
      <c r="GW121" s="152"/>
      <c r="GX121" s="152"/>
      <c r="GY121" s="152"/>
      <c r="GZ121" s="152"/>
      <c r="HA121" s="152"/>
      <c r="HB121" s="152"/>
      <c r="HC121" s="152"/>
      <c r="HD121" s="152"/>
      <c r="HE121" s="152"/>
      <c r="HF121" s="152"/>
      <c r="HG121" s="152"/>
      <c r="HH121" s="152"/>
      <c r="HI121" s="152"/>
      <c r="HJ121" s="152"/>
      <c r="HK121" s="152"/>
      <c r="HL121" s="152"/>
      <c r="HM121" s="152"/>
      <c r="HN121" s="152"/>
      <c r="HO121" s="152"/>
      <c r="HP121" s="152"/>
      <c r="HQ121" s="152"/>
      <c r="HR121" s="152"/>
      <c r="HS121" s="152"/>
      <c r="HT121" s="152"/>
      <c r="HU121" s="152"/>
      <c r="HV121" s="152"/>
    </row>
    <row r="122" spans="1:230" s="287" customFormat="1" ht="23.25" customHeight="1" x14ac:dyDescent="0.25">
      <c r="A122" s="290" t="s">
        <v>648</v>
      </c>
      <c r="B122" s="291" t="s">
        <v>525</v>
      </c>
      <c r="C122" s="281" t="s">
        <v>526</v>
      </c>
      <c r="D122" s="282" t="s">
        <v>195</v>
      </c>
      <c r="E122" s="283">
        <v>6.4000000000000003E-3</v>
      </c>
      <c r="F122" s="292">
        <v>1</v>
      </c>
      <c r="G122" s="293">
        <v>6.4000000000000003E-3</v>
      </c>
      <c r="H122" s="288">
        <v>10080.84</v>
      </c>
      <c r="I122" s="283"/>
      <c r="J122" s="285">
        <v>64.52</v>
      </c>
      <c r="K122" s="296">
        <v>9.1199999999999992</v>
      </c>
      <c r="L122" s="289">
        <v>588.41999999999996</v>
      </c>
      <c r="M122" s="307">
        <v>588.41999999999996</v>
      </c>
      <c r="T122" s="152"/>
      <c r="U122" s="152"/>
      <c r="V122" s="152"/>
      <c r="W122" s="152"/>
      <c r="X122" s="152"/>
      <c r="Y122" s="152"/>
      <c r="Z122" s="152"/>
      <c r="AA122" s="152"/>
      <c r="AB122" s="152"/>
      <c r="AC122" s="152"/>
      <c r="AD122" s="152"/>
      <c r="AE122" s="152"/>
      <c r="AF122" s="152"/>
      <c r="AG122" s="152"/>
      <c r="AH122" s="152"/>
      <c r="AI122" s="152"/>
      <c r="AJ122" s="152"/>
      <c r="AK122" s="152"/>
      <c r="AL122" s="152"/>
      <c r="AM122" s="152"/>
      <c r="AN122" s="152"/>
      <c r="AO122" s="152"/>
      <c r="AP122" s="152"/>
      <c r="AQ122" s="152"/>
      <c r="AR122" s="152"/>
      <c r="AS122" s="152"/>
      <c r="AT122" s="152"/>
      <c r="AU122" s="152"/>
      <c r="AV122" s="152"/>
      <c r="AW122" s="152"/>
      <c r="AX122" s="152"/>
      <c r="AY122" s="152"/>
      <c r="AZ122" s="152"/>
      <c r="BA122" s="152"/>
      <c r="BB122" s="152"/>
      <c r="BC122" s="152"/>
      <c r="BD122" s="152"/>
      <c r="BE122" s="152"/>
      <c r="BF122" s="152"/>
      <c r="BG122" s="152"/>
      <c r="BH122" s="152"/>
      <c r="BI122" s="152"/>
      <c r="BJ122" s="152"/>
      <c r="BK122" s="152"/>
      <c r="BL122" s="152"/>
      <c r="BM122" s="152"/>
      <c r="BN122" s="152"/>
      <c r="BO122" s="152"/>
      <c r="BP122" s="152"/>
      <c r="BQ122" s="152"/>
      <c r="BR122" s="152"/>
      <c r="BS122" s="152"/>
      <c r="BT122" s="152"/>
      <c r="BU122" s="152"/>
      <c r="BV122" s="152"/>
      <c r="BW122" s="152"/>
      <c r="BX122" s="152"/>
      <c r="BY122" s="152"/>
      <c r="BZ122" s="152"/>
      <c r="CA122" s="152"/>
      <c r="CB122" s="152"/>
      <c r="CC122" s="152"/>
      <c r="CD122" s="152"/>
      <c r="CE122" s="152"/>
      <c r="CF122" s="152"/>
      <c r="CG122" s="152"/>
      <c r="CH122" s="152"/>
      <c r="CI122" s="152"/>
      <c r="CJ122" s="152"/>
      <c r="CK122" s="152"/>
      <c r="CL122" s="152"/>
      <c r="CM122" s="152"/>
      <c r="CN122" s="152"/>
      <c r="CO122" s="152"/>
      <c r="CP122" s="152"/>
      <c r="CQ122" s="152"/>
      <c r="CR122" s="152"/>
      <c r="CS122" s="152"/>
      <c r="CT122" s="152"/>
      <c r="CU122" s="152"/>
      <c r="CV122" s="152"/>
      <c r="CW122" s="152"/>
      <c r="CX122" s="152"/>
      <c r="CY122" s="152"/>
      <c r="CZ122" s="152"/>
      <c r="DA122" s="152"/>
      <c r="DB122" s="152"/>
      <c r="DC122" s="152"/>
      <c r="DD122" s="152"/>
      <c r="DE122" s="152"/>
      <c r="DF122" s="152"/>
      <c r="DG122" s="152"/>
      <c r="DH122" s="152"/>
      <c r="DI122" s="152"/>
      <c r="DJ122" s="152"/>
      <c r="DK122" s="152"/>
      <c r="DL122" s="152"/>
      <c r="DM122" s="152"/>
      <c r="DN122" s="152"/>
      <c r="DO122" s="152"/>
      <c r="DP122" s="152"/>
      <c r="DQ122" s="152"/>
      <c r="DR122" s="152"/>
      <c r="DS122" s="152"/>
      <c r="DT122" s="152"/>
      <c r="DU122" s="152"/>
      <c r="DV122" s="152"/>
      <c r="DW122" s="152"/>
      <c r="DX122" s="152"/>
      <c r="DY122" s="152"/>
      <c r="DZ122" s="152"/>
      <c r="EA122" s="152"/>
      <c r="EB122" s="152"/>
      <c r="EC122" s="152"/>
      <c r="ED122" s="152"/>
      <c r="EE122" s="152"/>
      <c r="EF122" s="152"/>
      <c r="EG122" s="152"/>
      <c r="EH122" s="152"/>
      <c r="EI122" s="152"/>
      <c r="EJ122" s="152"/>
      <c r="EK122" s="152"/>
      <c r="EL122" s="152"/>
      <c r="EM122" s="152"/>
      <c r="EN122" s="152"/>
      <c r="EO122" s="152"/>
      <c r="EP122" s="152"/>
      <c r="EQ122" s="152"/>
      <c r="ER122" s="152"/>
      <c r="ES122" s="152"/>
      <c r="ET122" s="152"/>
      <c r="EU122" s="189"/>
      <c r="EV122" s="190"/>
      <c r="EW122" s="190" t="s">
        <v>526</v>
      </c>
      <c r="EX122" s="190" t="s">
        <v>285</v>
      </c>
      <c r="EY122" s="190" t="s">
        <v>285</v>
      </c>
      <c r="EZ122" s="152"/>
      <c r="FA122" s="152"/>
      <c r="FB122" s="152"/>
      <c r="FC122" s="152"/>
      <c r="FD122" s="152"/>
      <c r="FE122" s="190"/>
      <c r="FF122" s="152"/>
      <c r="FG122" s="190"/>
      <c r="FH122" s="152"/>
      <c r="FI122" s="152"/>
      <c r="FJ122" s="152"/>
      <c r="FK122" s="152"/>
      <c r="FL122" s="152"/>
      <c r="FM122" s="152"/>
      <c r="FN122" s="152"/>
      <c r="FO122" s="152"/>
      <c r="FP122" s="152"/>
      <c r="FQ122" s="152"/>
      <c r="FR122" s="152"/>
      <c r="FS122" s="152"/>
      <c r="FT122" s="152"/>
      <c r="FU122" s="152"/>
      <c r="FV122" s="152"/>
      <c r="FW122" s="152"/>
      <c r="FX122" s="152"/>
      <c r="FY122" s="152"/>
      <c r="FZ122" s="152"/>
      <c r="GA122" s="152"/>
      <c r="GB122" s="152"/>
      <c r="GC122" s="152"/>
      <c r="GD122" s="152"/>
      <c r="GE122" s="152"/>
      <c r="GF122" s="152"/>
      <c r="GG122" s="152"/>
      <c r="GH122" s="152"/>
      <c r="GI122" s="152"/>
      <c r="GJ122" s="152"/>
      <c r="GK122" s="152"/>
      <c r="GL122" s="152"/>
      <c r="GM122" s="152"/>
      <c r="GN122" s="152"/>
      <c r="GO122" s="152"/>
      <c r="GP122" s="152"/>
      <c r="GQ122" s="152"/>
      <c r="GR122" s="152"/>
      <c r="GS122" s="152"/>
      <c r="GT122" s="152"/>
      <c r="GU122" s="152"/>
      <c r="GV122" s="152"/>
      <c r="GW122" s="152"/>
      <c r="GX122" s="152"/>
      <c r="GY122" s="152"/>
      <c r="GZ122" s="152"/>
      <c r="HA122" s="152"/>
      <c r="HB122" s="152"/>
      <c r="HC122" s="152"/>
      <c r="HD122" s="152"/>
      <c r="HE122" s="152"/>
      <c r="HF122" s="152"/>
      <c r="HG122" s="152"/>
      <c r="HH122" s="152"/>
      <c r="HI122" s="152"/>
      <c r="HJ122" s="152"/>
      <c r="HK122" s="152"/>
      <c r="HL122" s="152"/>
      <c r="HM122" s="152"/>
      <c r="HN122" s="152"/>
      <c r="HO122" s="152"/>
      <c r="HP122" s="152"/>
      <c r="HQ122" s="152"/>
      <c r="HR122" s="152"/>
      <c r="HS122" s="152"/>
      <c r="HT122" s="152"/>
      <c r="HU122" s="152"/>
      <c r="HV122" s="152"/>
    </row>
    <row r="123" spans="1:230" s="287" customFormat="1" ht="34.5" customHeight="1" x14ac:dyDescent="0.25">
      <c r="A123" s="290" t="s">
        <v>649</v>
      </c>
      <c r="B123" s="291" t="s">
        <v>340</v>
      </c>
      <c r="C123" s="281" t="s">
        <v>341</v>
      </c>
      <c r="D123" s="282" t="s">
        <v>195</v>
      </c>
      <c r="E123" s="283">
        <v>4.3E-3</v>
      </c>
      <c r="F123" s="292">
        <v>1</v>
      </c>
      <c r="G123" s="293">
        <v>4.3E-3</v>
      </c>
      <c r="H123" s="284"/>
      <c r="I123" s="283"/>
      <c r="J123" s="284"/>
      <c r="K123" s="283"/>
      <c r="L123" s="294"/>
      <c r="M123" s="307">
        <v>3649.66</v>
      </c>
      <c r="T123" s="152"/>
      <c r="U123" s="152"/>
      <c r="V123" s="152"/>
      <c r="W123" s="152"/>
      <c r="X123" s="152"/>
      <c r="Y123" s="152"/>
      <c r="Z123" s="152"/>
      <c r="AA123" s="152"/>
      <c r="AB123" s="152"/>
      <c r="AC123" s="152"/>
      <c r="AD123" s="152"/>
      <c r="AE123" s="152"/>
      <c r="AF123" s="152"/>
      <c r="AG123" s="152"/>
      <c r="AH123" s="152"/>
      <c r="AI123" s="152"/>
      <c r="AJ123" s="152"/>
      <c r="AK123" s="152"/>
      <c r="AL123" s="152"/>
      <c r="AM123" s="152"/>
      <c r="AN123" s="152"/>
      <c r="AO123" s="152"/>
      <c r="AP123" s="152"/>
      <c r="AQ123" s="152"/>
      <c r="AR123" s="152"/>
      <c r="AS123" s="152"/>
      <c r="AT123" s="152"/>
      <c r="AU123" s="152"/>
      <c r="AV123" s="152"/>
      <c r="AW123" s="152"/>
      <c r="AX123" s="152"/>
      <c r="AY123" s="152"/>
      <c r="AZ123" s="152"/>
      <c r="BA123" s="152"/>
      <c r="BB123" s="152"/>
      <c r="BC123" s="152"/>
      <c r="BD123" s="152"/>
      <c r="BE123" s="152"/>
      <c r="BF123" s="152"/>
      <c r="BG123" s="152"/>
      <c r="BH123" s="152"/>
      <c r="BI123" s="152"/>
      <c r="BJ123" s="152"/>
      <c r="BK123" s="152"/>
      <c r="BL123" s="152"/>
      <c r="BM123" s="152"/>
      <c r="BN123" s="152"/>
      <c r="BO123" s="152"/>
      <c r="BP123" s="152"/>
      <c r="BQ123" s="152"/>
      <c r="BR123" s="152"/>
      <c r="BS123" s="152"/>
      <c r="BT123" s="152"/>
      <c r="BU123" s="152"/>
      <c r="BV123" s="152"/>
      <c r="BW123" s="152"/>
      <c r="BX123" s="152"/>
      <c r="BY123" s="152"/>
      <c r="BZ123" s="152"/>
      <c r="CA123" s="152"/>
      <c r="CB123" s="152"/>
      <c r="CC123" s="152"/>
      <c r="CD123" s="152"/>
      <c r="CE123" s="152"/>
      <c r="CF123" s="152"/>
      <c r="CG123" s="152"/>
      <c r="CH123" s="152"/>
      <c r="CI123" s="152"/>
      <c r="CJ123" s="152"/>
      <c r="CK123" s="152"/>
      <c r="CL123" s="152"/>
      <c r="CM123" s="152"/>
      <c r="CN123" s="152"/>
      <c r="CO123" s="152"/>
      <c r="CP123" s="152"/>
      <c r="CQ123" s="152"/>
      <c r="CR123" s="152"/>
      <c r="CS123" s="152"/>
      <c r="CT123" s="152"/>
      <c r="CU123" s="152"/>
      <c r="CV123" s="152"/>
      <c r="CW123" s="152"/>
      <c r="CX123" s="152"/>
      <c r="CY123" s="152"/>
      <c r="CZ123" s="152"/>
      <c r="DA123" s="152"/>
      <c r="DB123" s="152"/>
      <c r="DC123" s="152"/>
      <c r="DD123" s="152"/>
      <c r="DE123" s="152"/>
      <c r="DF123" s="152"/>
      <c r="DG123" s="152"/>
      <c r="DH123" s="152"/>
      <c r="DI123" s="152"/>
      <c r="DJ123" s="152"/>
      <c r="DK123" s="152"/>
      <c r="DL123" s="152"/>
      <c r="DM123" s="152"/>
      <c r="DN123" s="152"/>
      <c r="DO123" s="152"/>
      <c r="DP123" s="152"/>
      <c r="DQ123" s="152"/>
      <c r="DR123" s="152"/>
      <c r="DS123" s="152"/>
      <c r="DT123" s="152"/>
      <c r="DU123" s="152"/>
      <c r="DV123" s="152"/>
      <c r="DW123" s="152"/>
      <c r="DX123" s="152"/>
      <c r="DY123" s="152"/>
      <c r="DZ123" s="152"/>
      <c r="EA123" s="152"/>
      <c r="EB123" s="152"/>
      <c r="EC123" s="152"/>
      <c r="ED123" s="152"/>
      <c r="EE123" s="152"/>
      <c r="EF123" s="152"/>
      <c r="EG123" s="152"/>
      <c r="EH123" s="152"/>
      <c r="EI123" s="152"/>
      <c r="EJ123" s="152"/>
      <c r="EK123" s="152"/>
      <c r="EL123" s="152"/>
      <c r="EM123" s="152"/>
      <c r="EN123" s="152"/>
      <c r="EO123" s="152"/>
      <c r="EP123" s="152"/>
      <c r="EQ123" s="152"/>
      <c r="ER123" s="152"/>
      <c r="ES123" s="152"/>
      <c r="ET123" s="152"/>
      <c r="EU123" s="189"/>
      <c r="EV123" s="190"/>
      <c r="EW123" s="190" t="s">
        <v>341</v>
      </c>
      <c r="EX123" s="190" t="s">
        <v>285</v>
      </c>
      <c r="EY123" s="190" t="s">
        <v>285</v>
      </c>
      <c r="EZ123" s="152"/>
      <c r="FA123" s="152"/>
      <c r="FB123" s="152"/>
      <c r="FC123" s="152"/>
      <c r="FD123" s="152"/>
      <c r="FE123" s="190"/>
      <c r="FF123" s="152"/>
      <c r="FG123" s="190"/>
      <c r="FH123" s="152"/>
      <c r="FI123" s="152"/>
      <c r="FJ123" s="152"/>
      <c r="FK123" s="152"/>
      <c r="FL123" s="152"/>
      <c r="FM123" s="152"/>
      <c r="FN123" s="152"/>
      <c r="FO123" s="152"/>
      <c r="FP123" s="152"/>
      <c r="FQ123" s="152"/>
      <c r="FR123" s="152"/>
      <c r="FS123" s="152"/>
      <c r="FT123" s="152"/>
      <c r="FU123" s="152"/>
      <c r="FV123" s="152"/>
      <c r="FW123" s="152"/>
      <c r="FX123" s="152"/>
      <c r="FY123" s="152"/>
      <c r="FZ123" s="152"/>
      <c r="GA123" s="152"/>
      <c r="GB123" s="152"/>
      <c r="GC123" s="152"/>
      <c r="GD123" s="152"/>
      <c r="GE123" s="152"/>
      <c r="GF123" s="152"/>
      <c r="GG123" s="152"/>
      <c r="GH123" s="152"/>
      <c r="GI123" s="152"/>
      <c r="GJ123" s="152"/>
      <c r="GK123" s="152"/>
      <c r="GL123" s="152"/>
      <c r="GM123" s="152"/>
      <c r="GN123" s="152"/>
      <c r="GO123" s="152"/>
      <c r="GP123" s="152"/>
      <c r="GQ123" s="152"/>
      <c r="GR123" s="152"/>
      <c r="GS123" s="152"/>
      <c r="GT123" s="152"/>
      <c r="GU123" s="152"/>
      <c r="GV123" s="152"/>
      <c r="GW123" s="152"/>
      <c r="GX123" s="152"/>
      <c r="GY123" s="152"/>
      <c r="GZ123" s="152"/>
      <c r="HA123" s="152"/>
      <c r="HB123" s="152"/>
      <c r="HC123" s="152"/>
      <c r="HD123" s="152"/>
      <c r="HE123" s="152"/>
      <c r="HF123" s="152"/>
      <c r="HG123" s="152"/>
      <c r="HH123" s="152"/>
      <c r="HI123" s="152"/>
      <c r="HJ123" s="152"/>
      <c r="HK123" s="152"/>
      <c r="HL123" s="152"/>
      <c r="HM123" s="152"/>
      <c r="HN123" s="152"/>
      <c r="HO123" s="152"/>
      <c r="HP123" s="152"/>
      <c r="HQ123" s="152"/>
      <c r="HR123" s="152"/>
      <c r="HS123" s="152"/>
      <c r="HT123" s="152"/>
      <c r="HU123" s="152"/>
      <c r="HV123" s="152"/>
    </row>
    <row r="124" spans="1:230" s="287" customFormat="1" ht="33.75" customHeight="1" x14ac:dyDescent="0.25">
      <c r="A124" s="290" t="s">
        <v>651</v>
      </c>
      <c r="B124" s="291" t="s">
        <v>440</v>
      </c>
      <c r="C124" s="281" t="s">
        <v>43</v>
      </c>
      <c r="D124" s="282" t="s">
        <v>16</v>
      </c>
      <c r="E124" s="283">
        <v>8</v>
      </c>
      <c r="F124" s="292">
        <v>1</v>
      </c>
      <c r="G124" s="292">
        <v>8</v>
      </c>
      <c r="H124" s="285">
        <v>87.35</v>
      </c>
      <c r="I124" s="295">
        <v>1.04236</v>
      </c>
      <c r="J124" s="285">
        <v>728.4</v>
      </c>
      <c r="K124" s="296">
        <v>9.1199999999999992</v>
      </c>
      <c r="L124" s="286">
        <v>6643.01</v>
      </c>
      <c r="M124" s="307">
        <v>6643.01</v>
      </c>
      <c r="T124" s="152"/>
      <c r="U124" s="152"/>
      <c r="V124" s="152"/>
      <c r="W124" s="152"/>
      <c r="X124" s="152"/>
      <c r="Y124" s="152"/>
      <c r="Z124" s="152"/>
      <c r="AA124" s="152"/>
      <c r="AB124" s="152"/>
      <c r="AC124" s="152"/>
      <c r="AD124" s="152"/>
      <c r="AE124" s="152"/>
      <c r="AF124" s="152"/>
      <c r="AG124" s="152"/>
      <c r="AH124" s="152"/>
      <c r="AI124" s="152"/>
      <c r="AJ124" s="152"/>
      <c r="AK124" s="152"/>
      <c r="AL124" s="152"/>
      <c r="AM124" s="152"/>
      <c r="AN124" s="152"/>
      <c r="AO124" s="152"/>
      <c r="AP124" s="152"/>
      <c r="AQ124" s="152"/>
      <c r="AR124" s="152"/>
      <c r="AS124" s="152"/>
      <c r="AT124" s="152"/>
      <c r="AU124" s="152"/>
      <c r="AV124" s="152"/>
      <c r="AW124" s="152"/>
      <c r="AX124" s="152"/>
      <c r="AY124" s="152"/>
      <c r="AZ124" s="152"/>
      <c r="BA124" s="152"/>
      <c r="BB124" s="152"/>
      <c r="BC124" s="152"/>
      <c r="BD124" s="152"/>
      <c r="BE124" s="152"/>
      <c r="BF124" s="152"/>
      <c r="BG124" s="152"/>
      <c r="BH124" s="152"/>
      <c r="BI124" s="152"/>
      <c r="BJ124" s="152"/>
      <c r="BK124" s="152"/>
      <c r="BL124" s="152"/>
      <c r="BM124" s="152"/>
      <c r="BN124" s="152"/>
      <c r="BO124" s="152"/>
      <c r="BP124" s="152"/>
      <c r="BQ124" s="152"/>
      <c r="BR124" s="152"/>
      <c r="BS124" s="152"/>
      <c r="BT124" s="152"/>
      <c r="BU124" s="152"/>
      <c r="BV124" s="152"/>
      <c r="BW124" s="152"/>
      <c r="BX124" s="152"/>
      <c r="BY124" s="152"/>
      <c r="BZ124" s="152"/>
      <c r="CA124" s="152"/>
      <c r="CB124" s="152"/>
      <c r="CC124" s="152"/>
      <c r="CD124" s="152"/>
      <c r="CE124" s="152"/>
      <c r="CF124" s="152"/>
      <c r="CG124" s="152"/>
      <c r="CH124" s="152"/>
      <c r="CI124" s="152"/>
      <c r="CJ124" s="152"/>
      <c r="CK124" s="152"/>
      <c r="CL124" s="152"/>
      <c r="CM124" s="152"/>
      <c r="CN124" s="152"/>
      <c r="CO124" s="152"/>
      <c r="CP124" s="152"/>
      <c r="CQ124" s="152"/>
      <c r="CR124" s="152"/>
      <c r="CS124" s="152"/>
      <c r="CT124" s="152"/>
      <c r="CU124" s="152"/>
      <c r="CV124" s="152"/>
      <c r="CW124" s="152"/>
      <c r="CX124" s="152"/>
      <c r="CY124" s="152"/>
      <c r="CZ124" s="152"/>
      <c r="DA124" s="152"/>
      <c r="DB124" s="152"/>
      <c r="DC124" s="152"/>
      <c r="DD124" s="152"/>
      <c r="DE124" s="152"/>
      <c r="DF124" s="152"/>
      <c r="DG124" s="152"/>
      <c r="DH124" s="152"/>
      <c r="DI124" s="152"/>
      <c r="DJ124" s="152"/>
      <c r="DK124" s="152"/>
      <c r="DL124" s="152"/>
      <c r="DM124" s="152"/>
      <c r="DN124" s="152"/>
      <c r="DO124" s="152"/>
      <c r="DP124" s="152"/>
      <c r="DQ124" s="152"/>
      <c r="DR124" s="152"/>
      <c r="DS124" s="152"/>
      <c r="DT124" s="152"/>
      <c r="DU124" s="152"/>
      <c r="DV124" s="152"/>
      <c r="DW124" s="152"/>
      <c r="DX124" s="152"/>
      <c r="DY124" s="152"/>
      <c r="DZ124" s="152"/>
      <c r="EA124" s="152"/>
      <c r="EB124" s="152"/>
      <c r="EC124" s="152"/>
      <c r="ED124" s="152"/>
      <c r="EE124" s="152"/>
      <c r="EF124" s="152"/>
      <c r="EG124" s="152"/>
      <c r="EH124" s="152"/>
      <c r="EI124" s="152"/>
      <c r="EJ124" s="152"/>
      <c r="EK124" s="152"/>
      <c r="EL124" s="152"/>
      <c r="EM124" s="152"/>
      <c r="EN124" s="152"/>
      <c r="EO124" s="152"/>
      <c r="EP124" s="152"/>
      <c r="EQ124" s="152"/>
      <c r="ER124" s="152"/>
      <c r="ES124" s="152"/>
      <c r="ET124" s="152"/>
      <c r="EU124" s="189"/>
      <c r="EV124" s="190"/>
      <c r="EW124" s="190" t="s">
        <v>43</v>
      </c>
      <c r="EX124" s="190" t="s">
        <v>285</v>
      </c>
      <c r="EY124" s="190" t="s">
        <v>285</v>
      </c>
      <c r="EZ124" s="152"/>
      <c r="FA124" s="152"/>
      <c r="FB124" s="152"/>
      <c r="FC124" s="152"/>
      <c r="FD124" s="152"/>
      <c r="FE124" s="190"/>
      <c r="FF124" s="152"/>
      <c r="FG124" s="190"/>
      <c r="FH124" s="152"/>
      <c r="FI124" s="152"/>
      <c r="FJ124" s="152"/>
      <c r="FK124" s="152"/>
      <c r="FL124" s="152"/>
      <c r="FM124" s="152"/>
      <c r="FN124" s="152"/>
      <c r="FO124" s="152"/>
      <c r="FP124" s="152"/>
      <c r="FQ124" s="152"/>
      <c r="FR124" s="152"/>
      <c r="FS124" s="152"/>
      <c r="FT124" s="152"/>
      <c r="FU124" s="152"/>
      <c r="FV124" s="152"/>
      <c r="FW124" s="152"/>
      <c r="FX124" s="152"/>
      <c r="FY124" s="152"/>
      <c r="FZ124" s="152"/>
      <c r="GA124" s="152"/>
      <c r="GB124" s="152"/>
      <c r="GC124" s="152"/>
      <c r="GD124" s="152"/>
      <c r="GE124" s="152"/>
      <c r="GF124" s="152"/>
      <c r="GG124" s="152"/>
      <c r="GH124" s="152"/>
      <c r="GI124" s="152"/>
      <c r="GJ124" s="152"/>
      <c r="GK124" s="152"/>
      <c r="GL124" s="152"/>
      <c r="GM124" s="152"/>
      <c r="GN124" s="152"/>
      <c r="GO124" s="152"/>
      <c r="GP124" s="152"/>
      <c r="GQ124" s="152"/>
      <c r="GR124" s="152"/>
      <c r="GS124" s="152"/>
      <c r="GT124" s="152"/>
      <c r="GU124" s="152"/>
      <c r="GV124" s="152"/>
      <c r="GW124" s="152"/>
      <c r="GX124" s="152"/>
      <c r="GY124" s="152"/>
      <c r="GZ124" s="152"/>
      <c r="HA124" s="152"/>
      <c r="HB124" s="152"/>
      <c r="HC124" s="152"/>
      <c r="HD124" s="152"/>
      <c r="HE124" s="152"/>
      <c r="HF124" s="152"/>
      <c r="HG124" s="152"/>
      <c r="HH124" s="152"/>
      <c r="HI124" s="152"/>
      <c r="HJ124" s="152"/>
      <c r="HK124" s="152"/>
      <c r="HL124" s="152"/>
      <c r="HM124" s="152"/>
      <c r="HN124" s="152"/>
      <c r="HO124" s="152"/>
      <c r="HP124" s="152"/>
      <c r="HQ124" s="152"/>
      <c r="HR124" s="152"/>
      <c r="HS124" s="152"/>
      <c r="HT124" s="152"/>
      <c r="HU124" s="152"/>
      <c r="HV124" s="152"/>
    </row>
    <row r="125" spans="1:230" s="287" customFormat="1" ht="34.5" customHeight="1" x14ac:dyDescent="0.25">
      <c r="A125" s="290" t="s">
        <v>652</v>
      </c>
      <c r="B125" s="291" t="s">
        <v>430</v>
      </c>
      <c r="C125" s="281" t="s">
        <v>431</v>
      </c>
      <c r="D125" s="282" t="s">
        <v>195</v>
      </c>
      <c r="E125" s="283">
        <v>3.3099999999999997E-2</v>
      </c>
      <c r="F125" s="292">
        <v>1</v>
      </c>
      <c r="G125" s="293">
        <v>3.3099999999999997E-2</v>
      </c>
      <c r="H125" s="284"/>
      <c r="I125" s="283"/>
      <c r="J125" s="284"/>
      <c r="K125" s="283"/>
      <c r="L125" s="294"/>
      <c r="M125" s="307">
        <v>6095.88</v>
      </c>
      <c r="T125" s="152"/>
      <c r="U125" s="152"/>
      <c r="V125" s="152"/>
      <c r="W125" s="152"/>
      <c r="X125" s="152"/>
      <c r="Y125" s="152"/>
      <c r="Z125" s="152"/>
      <c r="AA125" s="152"/>
      <c r="AB125" s="152"/>
      <c r="AC125" s="152"/>
      <c r="AD125" s="152"/>
      <c r="AE125" s="152"/>
      <c r="AF125" s="152"/>
      <c r="AG125" s="152"/>
      <c r="AH125" s="152"/>
      <c r="AI125" s="152"/>
      <c r="AJ125" s="152"/>
      <c r="AK125" s="152"/>
      <c r="AL125" s="152"/>
      <c r="AM125" s="152"/>
      <c r="AN125" s="152"/>
      <c r="AO125" s="152"/>
      <c r="AP125" s="152"/>
      <c r="AQ125" s="152"/>
      <c r="AR125" s="152"/>
      <c r="AS125" s="152"/>
      <c r="AT125" s="152"/>
      <c r="AU125" s="152"/>
      <c r="AV125" s="152"/>
      <c r="AW125" s="152"/>
      <c r="AX125" s="152"/>
      <c r="AY125" s="152"/>
      <c r="AZ125" s="152"/>
      <c r="BA125" s="152"/>
      <c r="BB125" s="152"/>
      <c r="BC125" s="152"/>
      <c r="BD125" s="152"/>
      <c r="BE125" s="152"/>
      <c r="BF125" s="152"/>
      <c r="BG125" s="152"/>
      <c r="BH125" s="152"/>
      <c r="BI125" s="152"/>
      <c r="BJ125" s="152"/>
      <c r="BK125" s="152"/>
      <c r="BL125" s="152"/>
      <c r="BM125" s="152"/>
      <c r="BN125" s="152"/>
      <c r="BO125" s="152"/>
      <c r="BP125" s="152"/>
      <c r="BQ125" s="152"/>
      <c r="BR125" s="152"/>
      <c r="BS125" s="152"/>
      <c r="BT125" s="152"/>
      <c r="BU125" s="152"/>
      <c r="BV125" s="152"/>
      <c r="BW125" s="152"/>
      <c r="BX125" s="152"/>
      <c r="BY125" s="152"/>
      <c r="BZ125" s="152"/>
      <c r="CA125" s="152"/>
      <c r="CB125" s="152"/>
      <c r="CC125" s="152"/>
      <c r="CD125" s="152"/>
      <c r="CE125" s="152"/>
      <c r="CF125" s="152"/>
      <c r="CG125" s="152"/>
      <c r="CH125" s="152"/>
      <c r="CI125" s="152"/>
      <c r="CJ125" s="152"/>
      <c r="CK125" s="152"/>
      <c r="CL125" s="152"/>
      <c r="CM125" s="152"/>
      <c r="CN125" s="152"/>
      <c r="CO125" s="152"/>
      <c r="CP125" s="152"/>
      <c r="CQ125" s="152"/>
      <c r="CR125" s="152"/>
      <c r="CS125" s="152"/>
      <c r="CT125" s="152"/>
      <c r="CU125" s="152"/>
      <c r="CV125" s="152"/>
      <c r="CW125" s="152"/>
      <c r="CX125" s="152"/>
      <c r="CY125" s="152"/>
      <c r="CZ125" s="152"/>
      <c r="DA125" s="152"/>
      <c r="DB125" s="152"/>
      <c r="DC125" s="152"/>
      <c r="DD125" s="152"/>
      <c r="DE125" s="152"/>
      <c r="DF125" s="152"/>
      <c r="DG125" s="152"/>
      <c r="DH125" s="152"/>
      <c r="DI125" s="152"/>
      <c r="DJ125" s="152"/>
      <c r="DK125" s="152"/>
      <c r="DL125" s="152"/>
      <c r="DM125" s="152"/>
      <c r="DN125" s="152"/>
      <c r="DO125" s="152"/>
      <c r="DP125" s="152"/>
      <c r="DQ125" s="152"/>
      <c r="DR125" s="152"/>
      <c r="DS125" s="152"/>
      <c r="DT125" s="152"/>
      <c r="DU125" s="152"/>
      <c r="DV125" s="152"/>
      <c r="DW125" s="152"/>
      <c r="DX125" s="152"/>
      <c r="DY125" s="152"/>
      <c r="DZ125" s="152"/>
      <c r="EA125" s="152"/>
      <c r="EB125" s="152"/>
      <c r="EC125" s="152"/>
      <c r="ED125" s="152"/>
      <c r="EE125" s="152"/>
      <c r="EF125" s="152"/>
      <c r="EG125" s="152"/>
      <c r="EH125" s="152"/>
      <c r="EI125" s="152"/>
      <c r="EJ125" s="152"/>
      <c r="EK125" s="152"/>
      <c r="EL125" s="152"/>
      <c r="EM125" s="152"/>
      <c r="EN125" s="152"/>
      <c r="EO125" s="152"/>
      <c r="EP125" s="152"/>
      <c r="EQ125" s="152"/>
      <c r="ER125" s="152"/>
      <c r="ES125" s="152"/>
      <c r="ET125" s="152"/>
      <c r="EU125" s="189"/>
      <c r="EV125" s="190"/>
      <c r="EW125" s="190" t="s">
        <v>431</v>
      </c>
      <c r="EX125" s="190" t="s">
        <v>285</v>
      </c>
      <c r="EY125" s="190" t="s">
        <v>285</v>
      </c>
      <c r="EZ125" s="152"/>
      <c r="FA125" s="152"/>
      <c r="FB125" s="152"/>
      <c r="FC125" s="152"/>
      <c r="FD125" s="152"/>
      <c r="FE125" s="190"/>
      <c r="FF125" s="152"/>
      <c r="FG125" s="190"/>
      <c r="FH125" s="152"/>
      <c r="FI125" s="152"/>
      <c r="FJ125" s="152"/>
      <c r="FK125" s="152"/>
      <c r="FL125" s="152"/>
      <c r="FM125" s="152"/>
      <c r="FN125" s="152"/>
      <c r="FO125" s="152"/>
      <c r="FP125" s="152"/>
      <c r="FQ125" s="152"/>
      <c r="FR125" s="152"/>
      <c r="FS125" s="152"/>
      <c r="FT125" s="152"/>
      <c r="FU125" s="152"/>
      <c r="FV125" s="152"/>
      <c r="FW125" s="152"/>
      <c r="FX125" s="152"/>
      <c r="FY125" s="152"/>
      <c r="FZ125" s="152"/>
      <c r="GA125" s="152"/>
      <c r="GB125" s="152"/>
      <c r="GC125" s="152"/>
      <c r="GD125" s="152"/>
      <c r="GE125" s="152"/>
      <c r="GF125" s="152"/>
      <c r="GG125" s="152"/>
      <c r="GH125" s="152"/>
      <c r="GI125" s="152"/>
      <c r="GJ125" s="152"/>
      <c r="GK125" s="152"/>
      <c r="GL125" s="152"/>
      <c r="GM125" s="152"/>
      <c r="GN125" s="152"/>
      <c r="GO125" s="152"/>
      <c r="GP125" s="152"/>
      <c r="GQ125" s="152"/>
      <c r="GR125" s="152"/>
      <c r="GS125" s="152"/>
      <c r="GT125" s="152"/>
      <c r="GU125" s="152"/>
      <c r="GV125" s="152"/>
      <c r="GW125" s="152"/>
      <c r="GX125" s="152"/>
      <c r="GY125" s="152"/>
      <c r="GZ125" s="152"/>
      <c r="HA125" s="152"/>
      <c r="HB125" s="152"/>
      <c r="HC125" s="152"/>
      <c r="HD125" s="152"/>
      <c r="HE125" s="152"/>
      <c r="HF125" s="152"/>
      <c r="HG125" s="152"/>
      <c r="HH125" s="152"/>
      <c r="HI125" s="152"/>
      <c r="HJ125" s="152"/>
      <c r="HK125" s="152"/>
      <c r="HL125" s="152"/>
      <c r="HM125" s="152"/>
      <c r="HN125" s="152"/>
      <c r="HO125" s="152"/>
      <c r="HP125" s="152"/>
      <c r="HQ125" s="152"/>
      <c r="HR125" s="152"/>
      <c r="HS125" s="152"/>
      <c r="HT125" s="152"/>
      <c r="HU125" s="152"/>
      <c r="HV125" s="152"/>
    </row>
    <row r="126" spans="1:230" s="287" customFormat="1" ht="45" customHeight="1" x14ac:dyDescent="0.25">
      <c r="A126" s="290" t="s">
        <v>654</v>
      </c>
      <c r="B126" s="291" t="s">
        <v>655</v>
      </c>
      <c r="C126" s="281" t="s">
        <v>435</v>
      </c>
      <c r="D126" s="282" t="s">
        <v>16</v>
      </c>
      <c r="E126" s="283">
        <v>4</v>
      </c>
      <c r="F126" s="292">
        <v>1</v>
      </c>
      <c r="G126" s="292">
        <v>4</v>
      </c>
      <c r="H126" s="285">
        <v>463.27</v>
      </c>
      <c r="I126" s="295">
        <v>1.04236</v>
      </c>
      <c r="J126" s="288">
        <v>1931.58</v>
      </c>
      <c r="K126" s="296">
        <v>9.1199999999999992</v>
      </c>
      <c r="L126" s="286">
        <v>17616.009999999998</v>
      </c>
      <c r="M126" s="307">
        <v>17616.009999999998</v>
      </c>
      <c r="T126" s="152"/>
      <c r="U126" s="152"/>
      <c r="V126" s="152"/>
      <c r="W126" s="152"/>
      <c r="X126" s="152"/>
      <c r="Y126" s="152"/>
      <c r="Z126" s="152"/>
      <c r="AA126" s="152"/>
      <c r="AB126" s="152"/>
      <c r="AC126" s="152"/>
      <c r="AD126" s="152"/>
      <c r="AE126" s="152"/>
      <c r="AF126" s="152"/>
      <c r="AG126" s="152"/>
      <c r="AH126" s="152"/>
      <c r="AI126" s="152"/>
      <c r="AJ126" s="152"/>
      <c r="AK126" s="152"/>
      <c r="AL126" s="152"/>
      <c r="AM126" s="152"/>
      <c r="AN126" s="152"/>
      <c r="AO126" s="152"/>
      <c r="AP126" s="152"/>
      <c r="AQ126" s="152"/>
      <c r="AR126" s="152"/>
      <c r="AS126" s="152"/>
      <c r="AT126" s="152"/>
      <c r="AU126" s="152"/>
      <c r="AV126" s="152"/>
      <c r="AW126" s="152"/>
      <c r="AX126" s="152"/>
      <c r="AY126" s="152"/>
      <c r="AZ126" s="152"/>
      <c r="BA126" s="152"/>
      <c r="BB126" s="152"/>
      <c r="BC126" s="152"/>
      <c r="BD126" s="152"/>
      <c r="BE126" s="152"/>
      <c r="BF126" s="152"/>
      <c r="BG126" s="152"/>
      <c r="BH126" s="152"/>
      <c r="BI126" s="152"/>
      <c r="BJ126" s="152"/>
      <c r="BK126" s="152"/>
      <c r="BL126" s="152"/>
      <c r="BM126" s="152"/>
      <c r="BN126" s="152"/>
      <c r="BO126" s="152"/>
      <c r="BP126" s="152"/>
      <c r="BQ126" s="152"/>
      <c r="BR126" s="152"/>
      <c r="BS126" s="152"/>
      <c r="BT126" s="152"/>
      <c r="BU126" s="152"/>
      <c r="BV126" s="152"/>
      <c r="BW126" s="152"/>
      <c r="BX126" s="152"/>
      <c r="BY126" s="152"/>
      <c r="BZ126" s="152"/>
      <c r="CA126" s="152"/>
      <c r="CB126" s="152"/>
      <c r="CC126" s="152"/>
      <c r="CD126" s="152"/>
      <c r="CE126" s="152"/>
      <c r="CF126" s="152"/>
      <c r="CG126" s="152"/>
      <c r="CH126" s="152"/>
      <c r="CI126" s="152"/>
      <c r="CJ126" s="152"/>
      <c r="CK126" s="152"/>
      <c r="CL126" s="152"/>
      <c r="CM126" s="152"/>
      <c r="CN126" s="152"/>
      <c r="CO126" s="152"/>
      <c r="CP126" s="152"/>
      <c r="CQ126" s="152"/>
      <c r="CR126" s="152"/>
      <c r="CS126" s="152"/>
      <c r="CT126" s="152"/>
      <c r="CU126" s="152"/>
      <c r="CV126" s="152"/>
      <c r="CW126" s="152"/>
      <c r="CX126" s="152"/>
      <c r="CY126" s="152"/>
      <c r="CZ126" s="152"/>
      <c r="DA126" s="152"/>
      <c r="DB126" s="152"/>
      <c r="DC126" s="152"/>
      <c r="DD126" s="152"/>
      <c r="DE126" s="152"/>
      <c r="DF126" s="152"/>
      <c r="DG126" s="152"/>
      <c r="DH126" s="152"/>
      <c r="DI126" s="152"/>
      <c r="DJ126" s="152"/>
      <c r="DK126" s="152"/>
      <c r="DL126" s="152"/>
      <c r="DM126" s="152"/>
      <c r="DN126" s="152"/>
      <c r="DO126" s="152"/>
      <c r="DP126" s="152"/>
      <c r="DQ126" s="152"/>
      <c r="DR126" s="152"/>
      <c r="DS126" s="152"/>
      <c r="DT126" s="152"/>
      <c r="DU126" s="152"/>
      <c r="DV126" s="152"/>
      <c r="DW126" s="152"/>
      <c r="DX126" s="152"/>
      <c r="DY126" s="152"/>
      <c r="DZ126" s="152"/>
      <c r="EA126" s="152"/>
      <c r="EB126" s="152"/>
      <c r="EC126" s="152"/>
      <c r="ED126" s="152"/>
      <c r="EE126" s="152"/>
      <c r="EF126" s="152"/>
      <c r="EG126" s="152"/>
      <c r="EH126" s="152"/>
      <c r="EI126" s="152"/>
      <c r="EJ126" s="152"/>
      <c r="EK126" s="152"/>
      <c r="EL126" s="152"/>
      <c r="EM126" s="152"/>
      <c r="EN126" s="152"/>
      <c r="EO126" s="152"/>
      <c r="EP126" s="152"/>
      <c r="EQ126" s="152"/>
      <c r="ER126" s="152"/>
      <c r="ES126" s="152"/>
      <c r="ET126" s="152"/>
      <c r="EU126" s="189"/>
      <c r="EV126" s="190"/>
      <c r="EW126" s="190" t="s">
        <v>435</v>
      </c>
      <c r="EX126" s="190" t="s">
        <v>285</v>
      </c>
      <c r="EY126" s="190" t="s">
        <v>285</v>
      </c>
      <c r="EZ126" s="152"/>
      <c r="FA126" s="152"/>
      <c r="FB126" s="152"/>
      <c r="FC126" s="152"/>
      <c r="FD126" s="152"/>
      <c r="FE126" s="190"/>
      <c r="FF126" s="152"/>
      <c r="FG126" s="190"/>
      <c r="FH126" s="152"/>
      <c r="FI126" s="152"/>
      <c r="FJ126" s="152"/>
      <c r="FK126" s="152"/>
      <c r="FL126" s="152"/>
      <c r="FM126" s="152"/>
      <c r="FN126" s="152"/>
      <c r="FO126" s="152"/>
      <c r="FP126" s="152"/>
      <c r="FQ126" s="152"/>
      <c r="FR126" s="152"/>
      <c r="FS126" s="152"/>
      <c r="FT126" s="152"/>
      <c r="FU126" s="152"/>
      <c r="FV126" s="152"/>
      <c r="FW126" s="152"/>
      <c r="FX126" s="152"/>
      <c r="FY126" s="152"/>
      <c r="FZ126" s="152"/>
      <c r="GA126" s="152"/>
      <c r="GB126" s="152"/>
      <c r="GC126" s="152"/>
      <c r="GD126" s="152"/>
      <c r="GE126" s="152"/>
      <c r="GF126" s="152"/>
      <c r="GG126" s="152"/>
      <c r="GH126" s="152"/>
      <c r="GI126" s="152"/>
      <c r="GJ126" s="152"/>
      <c r="GK126" s="152"/>
      <c r="GL126" s="152"/>
      <c r="GM126" s="152"/>
      <c r="GN126" s="152"/>
      <c r="GO126" s="152"/>
      <c r="GP126" s="152"/>
      <c r="GQ126" s="152"/>
      <c r="GR126" s="152"/>
      <c r="GS126" s="152"/>
      <c r="GT126" s="152"/>
      <c r="GU126" s="152"/>
      <c r="GV126" s="152"/>
      <c r="GW126" s="152"/>
      <c r="GX126" s="152"/>
      <c r="GY126" s="152"/>
      <c r="GZ126" s="152"/>
      <c r="HA126" s="152"/>
      <c r="HB126" s="152"/>
      <c r="HC126" s="152"/>
      <c r="HD126" s="152"/>
      <c r="HE126" s="152"/>
      <c r="HF126" s="152"/>
      <c r="HG126" s="152"/>
      <c r="HH126" s="152"/>
      <c r="HI126" s="152"/>
      <c r="HJ126" s="152"/>
      <c r="HK126" s="152"/>
      <c r="HL126" s="152"/>
      <c r="HM126" s="152"/>
      <c r="HN126" s="152"/>
      <c r="HO126" s="152"/>
      <c r="HP126" s="152"/>
      <c r="HQ126" s="152"/>
      <c r="HR126" s="152"/>
      <c r="HS126" s="152"/>
      <c r="HT126" s="152"/>
      <c r="HU126" s="152"/>
      <c r="HV126" s="152"/>
    </row>
    <row r="127" spans="1:230" s="287" customFormat="1" ht="45.75" customHeight="1" x14ac:dyDescent="0.25">
      <c r="A127" s="290" t="s">
        <v>656</v>
      </c>
      <c r="B127" s="291" t="s">
        <v>430</v>
      </c>
      <c r="C127" s="281" t="s">
        <v>657</v>
      </c>
      <c r="D127" s="282" t="s">
        <v>195</v>
      </c>
      <c r="E127" s="283">
        <v>2.2100000000000002E-2</v>
      </c>
      <c r="F127" s="292">
        <v>1</v>
      </c>
      <c r="G127" s="293">
        <v>2.2100000000000002E-2</v>
      </c>
      <c r="H127" s="284"/>
      <c r="I127" s="283"/>
      <c r="J127" s="284"/>
      <c r="K127" s="283"/>
      <c r="L127" s="294"/>
      <c r="M127" s="307">
        <v>4445.84</v>
      </c>
      <c r="T127" s="152"/>
      <c r="U127" s="152"/>
      <c r="V127" s="152"/>
      <c r="W127" s="152"/>
      <c r="X127" s="152"/>
      <c r="Y127" s="152"/>
      <c r="Z127" s="152"/>
      <c r="AA127" s="152"/>
      <c r="AB127" s="152"/>
      <c r="AC127" s="152"/>
      <c r="AD127" s="152"/>
      <c r="AE127" s="152"/>
      <c r="AF127" s="152"/>
      <c r="AG127" s="152"/>
      <c r="AH127" s="152"/>
      <c r="AI127" s="152"/>
      <c r="AJ127" s="152"/>
      <c r="AK127" s="152"/>
      <c r="AL127" s="152"/>
      <c r="AM127" s="152"/>
      <c r="AN127" s="152"/>
      <c r="AO127" s="152"/>
      <c r="AP127" s="152"/>
      <c r="AQ127" s="152"/>
      <c r="AR127" s="152"/>
      <c r="AS127" s="152"/>
      <c r="AT127" s="152"/>
      <c r="AU127" s="152"/>
      <c r="AV127" s="152"/>
      <c r="AW127" s="152"/>
      <c r="AX127" s="152"/>
      <c r="AY127" s="152"/>
      <c r="AZ127" s="152"/>
      <c r="BA127" s="152"/>
      <c r="BB127" s="152"/>
      <c r="BC127" s="152"/>
      <c r="BD127" s="152"/>
      <c r="BE127" s="152"/>
      <c r="BF127" s="152"/>
      <c r="BG127" s="152"/>
      <c r="BH127" s="152"/>
      <c r="BI127" s="152"/>
      <c r="BJ127" s="152"/>
      <c r="BK127" s="152"/>
      <c r="BL127" s="152"/>
      <c r="BM127" s="152"/>
      <c r="BN127" s="152"/>
      <c r="BO127" s="152"/>
      <c r="BP127" s="152"/>
      <c r="BQ127" s="152"/>
      <c r="BR127" s="152"/>
      <c r="BS127" s="152"/>
      <c r="BT127" s="152"/>
      <c r="BU127" s="152"/>
      <c r="BV127" s="152"/>
      <c r="BW127" s="152"/>
      <c r="BX127" s="152"/>
      <c r="BY127" s="152"/>
      <c r="BZ127" s="152"/>
      <c r="CA127" s="152"/>
      <c r="CB127" s="152"/>
      <c r="CC127" s="152"/>
      <c r="CD127" s="152"/>
      <c r="CE127" s="152"/>
      <c r="CF127" s="152"/>
      <c r="CG127" s="152"/>
      <c r="CH127" s="152"/>
      <c r="CI127" s="152"/>
      <c r="CJ127" s="152"/>
      <c r="CK127" s="152"/>
      <c r="CL127" s="152"/>
      <c r="CM127" s="152"/>
      <c r="CN127" s="152"/>
      <c r="CO127" s="152"/>
      <c r="CP127" s="152"/>
      <c r="CQ127" s="152"/>
      <c r="CR127" s="152"/>
      <c r="CS127" s="152"/>
      <c r="CT127" s="152"/>
      <c r="CU127" s="152"/>
      <c r="CV127" s="152"/>
      <c r="CW127" s="152"/>
      <c r="CX127" s="152"/>
      <c r="CY127" s="152"/>
      <c r="CZ127" s="152"/>
      <c r="DA127" s="152"/>
      <c r="DB127" s="152"/>
      <c r="DC127" s="152"/>
      <c r="DD127" s="152"/>
      <c r="DE127" s="152"/>
      <c r="DF127" s="152"/>
      <c r="DG127" s="152"/>
      <c r="DH127" s="152"/>
      <c r="DI127" s="152"/>
      <c r="DJ127" s="152"/>
      <c r="DK127" s="152"/>
      <c r="DL127" s="152"/>
      <c r="DM127" s="152"/>
      <c r="DN127" s="152"/>
      <c r="DO127" s="152"/>
      <c r="DP127" s="152"/>
      <c r="DQ127" s="152"/>
      <c r="DR127" s="152"/>
      <c r="DS127" s="152"/>
      <c r="DT127" s="152"/>
      <c r="DU127" s="152"/>
      <c r="DV127" s="152"/>
      <c r="DW127" s="152"/>
      <c r="DX127" s="152"/>
      <c r="DY127" s="152"/>
      <c r="DZ127" s="152"/>
      <c r="EA127" s="152"/>
      <c r="EB127" s="152"/>
      <c r="EC127" s="152"/>
      <c r="ED127" s="152"/>
      <c r="EE127" s="152"/>
      <c r="EF127" s="152"/>
      <c r="EG127" s="152"/>
      <c r="EH127" s="152"/>
      <c r="EI127" s="152"/>
      <c r="EJ127" s="152"/>
      <c r="EK127" s="152"/>
      <c r="EL127" s="152"/>
      <c r="EM127" s="152"/>
      <c r="EN127" s="152"/>
      <c r="EO127" s="152"/>
      <c r="EP127" s="152"/>
      <c r="EQ127" s="152"/>
      <c r="ER127" s="152"/>
      <c r="ES127" s="152"/>
      <c r="ET127" s="152"/>
      <c r="EU127" s="189"/>
      <c r="EV127" s="190"/>
      <c r="EW127" s="190" t="s">
        <v>657</v>
      </c>
      <c r="EX127" s="190" t="s">
        <v>285</v>
      </c>
      <c r="EY127" s="190" t="s">
        <v>285</v>
      </c>
      <c r="EZ127" s="152"/>
      <c r="FA127" s="152"/>
      <c r="FB127" s="152"/>
      <c r="FC127" s="152"/>
      <c r="FD127" s="152"/>
      <c r="FE127" s="190"/>
      <c r="FF127" s="152"/>
      <c r="FG127" s="190"/>
      <c r="FH127" s="152"/>
      <c r="FI127" s="152"/>
      <c r="FJ127" s="152"/>
      <c r="FK127" s="152"/>
      <c r="FL127" s="152"/>
      <c r="FM127" s="152"/>
      <c r="FN127" s="152"/>
      <c r="FO127" s="152"/>
      <c r="FP127" s="152"/>
      <c r="FQ127" s="152"/>
      <c r="FR127" s="152"/>
      <c r="FS127" s="152"/>
      <c r="FT127" s="152"/>
      <c r="FU127" s="152"/>
      <c r="FV127" s="152"/>
      <c r="FW127" s="152"/>
      <c r="FX127" s="152"/>
      <c r="FY127" s="152"/>
      <c r="FZ127" s="152"/>
      <c r="GA127" s="152"/>
      <c r="GB127" s="152"/>
      <c r="GC127" s="152"/>
      <c r="GD127" s="152"/>
      <c r="GE127" s="152"/>
      <c r="GF127" s="152"/>
      <c r="GG127" s="152"/>
      <c r="GH127" s="152"/>
      <c r="GI127" s="152"/>
      <c r="GJ127" s="152"/>
      <c r="GK127" s="152"/>
      <c r="GL127" s="152"/>
      <c r="GM127" s="152"/>
      <c r="GN127" s="152"/>
      <c r="GO127" s="152"/>
      <c r="GP127" s="152"/>
      <c r="GQ127" s="152"/>
      <c r="GR127" s="152"/>
      <c r="GS127" s="152"/>
      <c r="GT127" s="152"/>
      <c r="GU127" s="152"/>
      <c r="GV127" s="152"/>
      <c r="GW127" s="152"/>
      <c r="GX127" s="152"/>
      <c r="GY127" s="152"/>
      <c r="GZ127" s="152"/>
      <c r="HA127" s="152"/>
      <c r="HB127" s="152"/>
      <c r="HC127" s="152"/>
      <c r="HD127" s="152"/>
      <c r="HE127" s="152"/>
      <c r="HF127" s="152"/>
      <c r="HG127" s="152"/>
      <c r="HH127" s="152"/>
      <c r="HI127" s="152"/>
      <c r="HJ127" s="152"/>
      <c r="HK127" s="152"/>
      <c r="HL127" s="152"/>
      <c r="HM127" s="152"/>
      <c r="HN127" s="152"/>
      <c r="HO127" s="152"/>
      <c r="HP127" s="152"/>
      <c r="HQ127" s="152"/>
      <c r="HR127" s="152"/>
      <c r="HS127" s="152"/>
      <c r="HT127" s="152"/>
      <c r="HU127" s="152"/>
      <c r="HV127" s="152"/>
    </row>
    <row r="128" spans="1:230" s="287" customFormat="1" ht="45" customHeight="1" x14ac:dyDescent="0.25">
      <c r="A128" s="290" t="s">
        <v>659</v>
      </c>
      <c r="B128" s="291" t="s">
        <v>655</v>
      </c>
      <c r="C128" s="281" t="s">
        <v>435</v>
      </c>
      <c r="D128" s="282" t="s">
        <v>16</v>
      </c>
      <c r="E128" s="283">
        <v>2.7</v>
      </c>
      <c r="F128" s="292">
        <v>1</v>
      </c>
      <c r="G128" s="298">
        <v>2.7</v>
      </c>
      <c r="H128" s="285">
        <v>463.27</v>
      </c>
      <c r="I128" s="295">
        <v>1.04236</v>
      </c>
      <c r="J128" s="288">
        <v>1303.81</v>
      </c>
      <c r="K128" s="296">
        <v>9.1199999999999992</v>
      </c>
      <c r="L128" s="286">
        <v>11890.75</v>
      </c>
      <c r="M128" s="307">
        <v>11890.75</v>
      </c>
      <c r="T128" s="152"/>
      <c r="U128" s="152"/>
      <c r="V128" s="152"/>
      <c r="W128" s="152"/>
      <c r="X128" s="152"/>
      <c r="Y128" s="152"/>
      <c r="Z128" s="152"/>
      <c r="AA128" s="152"/>
      <c r="AB128" s="152"/>
      <c r="AC128" s="152"/>
      <c r="AD128" s="152"/>
      <c r="AE128" s="152"/>
      <c r="AF128" s="152"/>
      <c r="AG128" s="152"/>
      <c r="AH128" s="152"/>
      <c r="AI128" s="152"/>
      <c r="AJ128" s="152"/>
      <c r="AK128" s="152"/>
      <c r="AL128" s="152"/>
      <c r="AM128" s="152"/>
      <c r="AN128" s="152"/>
      <c r="AO128" s="152"/>
      <c r="AP128" s="152"/>
      <c r="AQ128" s="152"/>
      <c r="AR128" s="152"/>
      <c r="AS128" s="152"/>
      <c r="AT128" s="152"/>
      <c r="AU128" s="152"/>
      <c r="AV128" s="152"/>
      <c r="AW128" s="152"/>
      <c r="AX128" s="152"/>
      <c r="AY128" s="152"/>
      <c r="AZ128" s="152"/>
      <c r="BA128" s="152"/>
      <c r="BB128" s="152"/>
      <c r="BC128" s="152"/>
      <c r="BD128" s="152"/>
      <c r="BE128" s="152"/>
      <c r="BF128" s="152"/>
      <c r="BG128" s="152"/>
      <c r="BH128" s="152"/>
      <c r="BI128" s="152"/>
      <c r="BJ128" s="152"/>
      <c r="BK128" s="152"/>
      <c r="BL128" s="152"/>
      <c r="BM128" s="152"/>
      <c r="BN128" s="152"/>
      <c r="BO128" s="152"/>
      <c r="BP128" s="152"/>
      <c r="BQ128" s="152"/>
      <c r="BR128" s="152"/>
      <c r="BS128" s="152"/>
      <c r="BT128" s="152"/>
      <c r="BU128" s="152"/>
      <c r="BV128" s="152"/>
      <c r="BW128" s="152"/>
      <c r="BX128" s="152"/>
      <c r="BY128" s="152"/>
      <c r="BZ128" s="152"/>
      <c r="CA128" s="152"/>
      <c r="CB128" s="152"/>
      <c r="CC128" s="152"/>
      <c r="CD128" s="152"/>
      <c r="CE128" s="152"/>
      <c r="CF128" s="152"/>
      <c r="CG128" s="152"/>
      <c r="CH128" s="152"/>
      <c r="CI128" s="152"/>
      <c r="CJ128" s="152"/>
      <c r="CK128" s="152"/>
      <c r="CL128" s="152"/>
      <c r="CM128" s="152"/>
      <c r="CN128" s="152"/>
      <c r="CO128" s="152"/>
      <c r="CP128" s="152"/>
      <c r="CQ128" s="152"/>
      <c r="CR128" s="152"/>
      <c r="CS128" s="152"/>
      <c r="CT128" s="152"/>
      <c r="CU128" s="152"/>
      <c r="CV128" s="152"/>
      <c r="CW128" s="152"/>
      <c r="CX128" s="152"/>
      <c r="CY128" s="152"/>
      <c r="CZ128" s="152"/>
      <c r="DA128" s="152"/>
      <c r="DB128" s="152"/>
      <c r="DC128" s="152"/>
      <c r="DD128" s="152"/>
      <c r="DE128" s="152"/>
      <c r="DF128" s="152"/>
      <c r="DG128" s="152"/>
      <c r="DH128" s="152"/>
      <c r="DI128" s="152"/>
      <c r="DJ128" s="152"/>
      <c r="DK128" s="152"/>
      <c r="DL128" s="152"/>
      <c r="DM128" s="152"/>
      <c r="DN128" s="152"/>
      <c r="DO128" s="152"/>
      <c r="DP128" s="152"/>
      <c r="DQ128" s="152"/>
      <c r="DR128" s="152"/>
      <c r="DS128" s="152"/>
      <c r="DT128" s="152"/>
      <c r="DU128" s="152"/>
      <c r="DV128" s="152"/>
      <c r="DW128" s="152"/>
      <c r="DX128" s="152"/>
      <c r="DY128" s="152"/>
      <c r="DZ128" s="152"/>
      <c r="EA128" s="152"/>
      <c r="EB128" s="152"/>
      <c r="EC128" s="152"/>
      <c r="ED128" s="152"/>
      <c r="EE128" s="152"/>
      <c r="EF128" s="152"/>
      <c r="EG128" s="152"/>
      <c r="EH128" s="152"/>
      <c r="EI128" s="152"/>
      <c r="EJ128" s="152"/>
      <c r="EK128" s="152"/>
      <c r="EL128" s="152"/>
      <c r="EM128" s="152"/>
      <c r="EN128" s="152"/>
      <c r="EO128" s="152"/>
      <c r="EP128" s="152"/>
      <c r="EQ128" s="152"/>
      <c r="ER128" s="152"/>
      <c r="ES128" s="152"/>
      <c r="ET128" s="152"/>
      <c r="EU128" s="189"/>
      <c r="EV128" s="190"/>
      <c r="EW128" s="190" t="s">
        <v>435</v>
      </c>
      <c r="EX128" s="190" t="s">
        <v>285</v>
      </c>
      <c r="EY128" s="190" t="s">
        <v>285</v>
      </c>
      <c r="EZ128" s="152"/>
      <c r="FA128" s="152"/>
      <c r="FB128" s="152"/>
      <c r="FC128" s="152"/>
      <c r="FD128" s="152"/>
      <c r="FE128" s="190"/>
      <c r="FF128" s="152"/>
      <c r="FG128" s="190"/>
      <c r="FH128" s="152"/>
      <c r="FI128" s="152"/>
      <c r="FJ128" s="152"/>
      <c r="FK128" s="152"/>
      <c r="FL128" s="152"/>
      <c r="FM128" s="152"/>
      <c r="FN128" s="152"/>
      <c r="FO128" s="152"/>
      <c r="FP128" s="152"/>
      <c r="FQ128" s="152"/>
      <c r="FR128" s="152"/>
      <c r="FS128" s="152"/>
      <c r="FT128" s="152"/>
      <c r="FU128" s="152"/>
      <c r="FV128" s="152"/>
      <c r="FW128" s="152"/>
      <c r="FX128" s="152"/>
      <c r="FY128" s="152"/>
      <c r="FZ128" s="152"/>
      <c r="GA128" s="152"/>
      <c r="GB128" s="152"/>
      <c r="GC128" s="152"/>
      <c r="GD128" s="152"/>
      <c r="GE128" s="152"/>
      <c r="GF128" s="152"/>
      <c r="GG128" s="152"/>
      <c r="GH128" s="152"/>
      <c r="GI128" s="152"/>
      <c r="GJ128" s="152"/>
      <c r="GK128" s="152"/>
      <c r="GL128" s="152"/>
      <c r="GM128" s="152"/>
      <c r="GN128" s="152"/>
      <c r="GO128" s="152"/>
      <c r="GP128" s="152"/>
      <c r="GQ128" s="152"/>
      <c r="GR128" s="152"/>
      <c r="GS128" s="152"/>
      <c r="GT128" s="152"/>
      <c r="GU128" s="152"/>
      <c r="GV128" s="152"/>
      <c r="GW128" s="152"/>
      <c r="GX128" s="152"/>
      <c r="GY128" s="152"/>
      <c r="GZ128" s="152"/>
      <c r="HA128" s="152"/>
      <c r="HB128" s="152"/>
      <c r="HC128" s="152"/>
      <c r="HD128" s="152"/>
      <c r="HE128" s="152"/>
      <c r="HF128" s="152"/>
      <c r="HG128" s="152"/>
      <c r="HH128" s="152"/>
      <c r="HI128" s="152"/>
      <c r="HJ128" s="152"/>
      <c r="HK128" s="152"/>
      <c r="HL128" s="152"/>
      <c r="HM128" s="152"/>
      <c r="HN128" s="152"/>
      <c r="HO128" s="152"/>
      <c r="HP128" s="152"/>
      <c r="HQ128" s="152"/>
      <c r="HR128" s="152"/>
      <c r="HS128" s="152"/>
      <c r="HT128" s="152"/>
      <c r="HU128" s="152"/>
      <c r="HV128" s="152"/>
    </row>
    <row r="129" spans="1:230" s="287" customFormat="1" ht="15" customHeight="1" x14ac:dyDescent="0.25">
      <c r="A129" s="299" t="s">
        <v>44</v>
      </c>
      <c r="B129" s="300"/>
      <c r="C129" s="300"/>
      <c r="D129" s="300"/>
      <c r="E129" s="300"/>
      <c r="F129" s="300"/>
      <c r="G129" s="300"/>
      <c r="H129" s="300"/>
      <c r="I129" s="300"/>
      <c r="J129" s="300"/>
      <c r="K129" s="300"/>
      <c r="L129" s="301"/>
      <c r="M129" s="307">
        <v>0</v>
      </c>
      <c r="T129" s="152"/>
      <c r="U129" s="152"/>
      <c r="V129" s="152"/>
      <c r="W129" s="152"/>
      <c r="X129" s="152"/>
      <c r="Y129" s="152"/>
      <c r="Z129" s="152"/>
      <c r="AA129" s="152"/>
      <c r="AB129" s="152"/>
      <c r="AC129" s="152"/>
      <c r="AD129" s="152"/>
      <c r="AE129" s="152"/>
      <c r="AF129" s="152"/>
      <c r="AG129" s="152"/>
      <c r="AH129" s="152"/>
      <c r="AI129" s="152"/>
      <c r="AJ129" s="152"/>
      <c r="AK129" s="152"/>
      <c r="AL129" s="152"/>
      <c r="AM129" s="152"/>
      <c r="AN129" s="152"/>
      <c r="AO129" s="152"/>
      <c r="AP129" s="152"/>
      <c r="AQ129" s="152"/>
      <c r="AR129" s="152"/>
      <c r="AS129" s="152"/>
      <c r="AT129" s="152"/>
      <c r="AU129" s="152"/>
      <c r="AV129" s="152"/>
      <c r="AW129" s="152"/>
      <c r="AX129" s="152"/>
      <c r="AY129" s="152"/>
      <c r="AZ129" s="152"/>
      <c r="BA129" s="152"/>
      <c r="BB129" s="152"/>
      <c r="BC129" s="152"/>
      <c r="BD129" s="152"/>
      <c r="BE129" s="152"/>
      <c r="BF129" s="152"/>
      <c r="BG129" s="152"/>
      <c r="BH129" s="152"/>
      <c r="BI129" s="152"/>
      <c r="BJ129" s="152"/>
      <c r="BK129" s="152"/>
      <c r="BL129" s="152"/>
      <c r="BM129" s="152"/>
      <c r="BN129" s="152"/>
      <c r="BO129" s="152"/>
      <c r="BP129" s="152"/>
      <c r="BQ129" s="152"/>
      <c r="BR129" s="152"/>
      <c r="BS129" s="152"/>
      <c r="BT129" s="152"/>
      <c r="BU129" s="152"/>
      <c r="BV129" s="152"/>
      <c r="BW129" s="152"/>
      <c r="BX129" s="152"/>
      <c r="BY129" s="152"/>
      <c r="BZ129" s="152"/>
      <c r="CA129" s="152"/>
      <c r="CB129" s="152"/>
      <c r="CC129" s="152"/>
      <c r="CD129" s="152"/>
      <c r="CE129" s="152"/>
      <c r="CF129" s="152"/>
      <c r="CG129" s="152"/>
      <c r="CH129" s="152"/>
      <c r="CI129" s="152"/>
      <c r="CJ129" s="152"/>
      <c r="CK129" s="152"/>
      <c r="CL129" s="152"/>
      <c r="CM129" s="152"/>
      <c r="CN129" s="152"/>
      <c r="CO129" s="152"/>
      <c r="CP129" s="152"/>
      <c r="CQ129" s="152"/>
      <c r="CR129" s="152"/>
      <c r="CS129" s="152"/>
      <c r="CT129" s="152"/>
      <c r="CU129" s="152"/>
      <c r="CV129" s="152"/>
      <c r="CW129" s="152"/>
      <c r="CX129" s="152"/>
      <c r="CY129" s="152"/>
      <c r="CZ129" s="152"/>
      <c r="DA129" s="152"/>
      <c r="DB129" s="152"/>
      <c r="DC129" s="152"/>
      <c r="DD129" s="152"/>
      <c r="DE129" s="152"/>
      <c r="DF129" s="152"/>
      <c r="DG129" s="152"/>
      <c r="DH129" s="152"/>
      <c r="DI129" s="152"/>
      <c r="DJ129" s="152"/>
      <c r="DK129" s="152"/>
      <c r="DL129" s="152"/>
      <c r="DM129" s="152"/>
      <c r="DN129" s="152"/>
      <c r="DO129" s="152"/>
      <c r="DP129" s="152"/>
      <c r="DQ129" s="152"/>
      <c r="DR129" s="152"/>
      <c r="DS129" s="152"/>
      <c r="DT129" s="152"/>
      <c r="DU129" s="152"/>
      <c r="DV129" s="152"/>
      <c r="DW129" s="152"/>
      <c r="DX129" s="152"/>
      <c r="DY129" s="152"/>
      <c r="DZ129" s="152"/>
      <c r="EA129" s="152"/>
      <c r="EB129" s="152"/>
      <c r="EC129" s="152"/>
      <c r="ED129" s="152"/>
      <c r="EE129" s="152"/>
      <c r="EF129" s="152"/>
      <c r="EG129" s="152"/>
      <c r="EH129" s="152"/>
      <c r="EI129" s="152"/>
      <c r="EJ129" s="152"/>
      <c r="EK129" s="152"/>
      <c r="EL129" s="152"/>
      <c r="EM129" s="152"/>
      <c r="EN129" s="152"/>
      <c r="EO129" s="152"/>
      <c r="EP129" s="152"/>
      <c r="EQ129" s="152"/>
      <c r="ER129" s="152"/>
      <c r="ES129" s="152"/>
      <c r="ET129" s="152"/>
      <c r="EU129" s="189"/>
      <c r="EV129" s="190" t="s">
        <v>44</v>
      </c>
      <c r="EW129" s="190"/>
      <c r="EX129" s="190"/>
      <c r="EY129" s="190"/>
      <c r="EZ129" s="152"/>
      <c r="FA129" s="152"/>
      <c r="FB129" s="152"/>
      <c r="FC129" s="152"/>
      <c r="FD129" s="152"/>
      <c r="FE129" s="190"/>
      <c r="FF129" s="152"/>
      <c r="FG129" s="190"/>
      <c r="FH129" s="152"/>
      <c r="FI129" s="152"/>
      <c r="FJ129" s="152"/>
      <c r="FK129" s="152"/>
      <c r="FL129" s="152"/>
      <c r="FM129" s="152"/>
      <c r="FN129" s="152"/>
      <c r="FO129" s="152"/>
      <c r="FP129" s="152"/>
      <c r="FQ129" s="152"/>
      <c r="FR129" s="152"/>
      <c r="FS129" s="152"/>
      <c r="FT129" s="152"/>
      <c r="FU129" s="152"/>
      <c r="FV129" s="152"/>
      <c r="FW129" s="152"/>
      <c r="FX129" s="152"/>
      <c r="FY129" s="152"/>
      <c r="FZ129" s="152"/>
      <c r="GA129" s="152"/>
      <c r="GB129" s="152"/>
      <c r="GC129" s="152"/>
      <c r="GD129" s="152"/>
      <c r="GE129" s="152"/>
      <c r="GF129" s="152"/>
      <c r="GG129" s="152"/>
      <c r="GH129" s="152"/>
      <c r="GI129" s="152"/>
      <c r="GJ129" s="152"/>
      <c r="GK129" s="152"/>
      <c r="GL129" s="152"/>
      <c r="GM129" s="152"/>
      <c r="GN129" s="152"/>
      <c r="GO129" s="152"/>
      <c r="GP129" s="152"/>
      <c r="GQ129" s="152"/>
      <c r="GR129" s="152"/>
      <c r="GS129" s="152"/>
      <c r="GT129" s="152"/>
      <c r="GU129" s="152"/>
      <c r="GV129" s="152"/>
      <c r="GW129" s="152"/>
      <c r="GX129" s="152"/>
      <c r="GY129" s="152"/>
      <c r="GZ129" s="152"/>
      <c r="HA129" s="152"/>
      <c r="HB129" s="152"/>
      <c r="HC129" s="152"/>
      <c r="HD129" s="152"/>
      <c r="HE129" s="152"/>
      <c r="HF129" s="152"/>
      <c r="HG129" s="152"/>
      <c r="HH129" s="152"/>
      <c r="HI129" s="152"/>
      <c r="HJ129" s="152"/>
      <c r="HK129" s="152"/>
      <c r="HL129" s="152"/>
      <c r="HM129" s="152"/>
      <c r="HN129" s="152"/>
      <c r="HO129" s="152"/>
      <c r="HP129" s="152"/>
      <c r="HQ129" s="152"/>
      <c r="HR129" s="152"/>
      <c r="HS129" s="152"/>
      <c r="HT129" s="152"/>
      <c r="HU129" s="152"/>
      <c r="HV129" s="152"/>
    </row>
    <row r="130" spans="1:230" s="287" customFormat="1" ht="68.25" customHeight="1" x14ac:dyDescent="0.25">
      <c r="A130" s="290" t="s">
        <v>660</v>
      </c>
      <c r="B130" s="291" t="s">
        <v>443</v>
      </c>
      <c r="C130" s="281" t="s">
        <v>444</v>
      </c>
      <c r="D130" s="282" t="s">
        <v>16</v>
      </c>
      <c r="E130" s="283">
        <v>4</v>
      </c>
      <c r="F130" s="292">
        <v>1</v>
      </c>
      <c r="G130" s="292">
        <v>4</v>
      </c>
      <c r="H130" s="284"/>
      <c r="I130" s="283"/>
      <c r="J130" s="284"/>
      <c r="K130" s="283"/>
      <c r="L130" s="294"/>
      <c r="M130" s="307">
        <v>18762.05</v>
      </c>
      <c r="T130" s="152"/>
      <c r="U130" s="152"/>
      <c r="V130" s="152"/>
      <c r="W130" s="152"/>
      <c r="X130" s="152"/>
      <c r="Y130" s="152"/>
      <c r="Z130" s="152"/>
      <c r="AA130" s="152"/>
      <c r="AB130" s="152"/>
      <c r="AC130" s="152"/>
      <c r="AD130" s="152"/>
      <c r="AE130" s="152"/>
      <c r="AF130" s="152"/>
      <c r="AG130" s="152"/>
      <c r="AH130" s="152"/>
      <c r="AI130" s="152"/>
      <c r="AJ130" s="152"/>
      <c r="AK130" s="152"/>
      <c r="AL130" s="152"/>
      <c r="AM130" s="152"/>
      <c r="AN130" s="152"/>
      <c r="AO130" s="152"/>
      <c r="AP130" s="152"/>
      <c r="AQ130" s="152"/>
      <c r="AR130" s="152"/>
      <c r="AS130" s="152"/>
      <c r="AT130" s="152"/>
      <c r="AU130" s="152"/>
      <c r="AV130" s="152"/>
      <c r="AW130" s="152"/>
      <c r="AX130" s="152"/>
      <c r="AY130" s="152"/>
      <c r="AZ130" s="152"/>
      <c r="BA130" s="152"/>
      <c r="BB130" s="152"/>
      <c r="BC130" s="152"/>
      <c r="BD130" s="152"/>
      <c r="BE130" s="152"/>
      <c r="BF130" s="152"/>
      <c r="BG130" s="152"/>
      <c r="BH130" s="152"/>
      <c r="BI130" s="152"/>
      <c r="BJ130" s="152"/>
      <c r="BK130" s="152"/>
      <c r="BL130" s="152"/>
      <c r="BM130" s="152"/>
      <c r="BN130" s="152"/>
      <c r="BO130" s="152"/>
      <c r="BP130" s="152"/>
      <c r="BQ130" s="152"/>
      <c r="BR130" s="152"/>
      <c r="BS130" s="152"/>
      <c r="BT130" s="152"/>
      <c r="BU130" s="152"/>
      <c r="BV130" s="152"/>
      <c r="BW130" s="152"/>
      <c r="BX130" s="152"/>
      <c r="BY130" s="152"/>
      <c r="BZ130" s="152"/>
      <c r="CA130" s="152"/>
      <c r="CB130" s="152"/>
      <c r="CC130" s="152"/>
      <c r="CD130" s="152"/>
      <c r="CE130" s="152"/>
      <c r="CF130" s="152"/>
      <c r="CG130" s="152"/>
      <c r="CH130" s="152"/>
      <c r="CI130" s="152"/>
      <c r="CJ130" s="152"/>
      <c r="CK130" s="152"/>
      <c r="CL130" s="152"/>
      <c r="CM130" s="152"/>
      <c r="CN130" s="152"/>
      <c r="CO130" s="152"/>
      <c r="CP130" s="152"/>
      <c r="CQ130" s="152"/>
      <c r="CR130" s="152"/>
      <c r="CS130" s="152"/>
      <c r="CT130" s="152"/>
      <c r="CU130" s="152"/>
      <c r="CV130" s="152"/>
      <c r="CW130" s="152"/>
      <c r="CX130" s="152"/>
      <c r="CY130" s="152"/>
      <c r="CZ130" s="152"/>
      <c r="DA130" s="152"/>
      <c r="DB130" s="152"/>
      <c r="DC130" s="152"/>
      <c r="DD130" s="152"/>
      <c r="DE130" s="152"/>
      <c r="DF130" s="152"/>
      <c r="DG130" s="152"/>
      <c r="DH130" s="152"/>
      <c r="DI130" s="152"/>
      <c r="DJ130" s="152"/>
      <c r="DK130" s="152"/>
      <c r="DL130" s="152"/>
      <c r="DM130" s="152"/>
      <c r="DN130" s="152"/>
      <c r="DO130" s="152"/>
      <c r="DP130" s="152"/>
      <c r="DQ130" s="152"/>
      <c r="DR130" s="152"/>
      <c r="DS130" s="152"/>
      <c r="DT130" s="152"/>
      <c r="DU130" s="152"/>
      <c r="DV130" s="152"/>
      <c r="DW130" s="152"/>
      <c r="DX130" s="152"/>
      <c r="DY130" s="152"/>
      <c r="DZ130" s="152"/>
      <c r="EA130" s="152"/>
      <c r="EB130" s="152"/>
      <c r="EC130" s="152"/>
      <c r="ED130" s="152"/>
      <c r="EE130" s="152"/>
      <c r="EF130" s="152"/>
      <c r="EG130" s="152"/>
      <c r="EH130" s="152"/>
      <c r="EI130" s="152"/>
      <c r="EJ130" s="152"/>
      <c r="EK130" s="152"/>
      <c r="EL130" s="152"/>
      <c r="EM130" s="152"/>
      <c r="EN130" s="152"/>
      <c r="EO130" s="152"/>
      <c r="EP130" s="152"/>
      <c r="EQ130" s="152"/>
      <c r="ER130" s="152"/>
      <c r="ES130" s="152"/>
      <c r="ET130" s="152"/>
      <c r="EU130" s="189"/>
      <c r="EV130" s="190"/>
      <c r="EW130" s="190" t="s">
        <v>444</v>
      </c>
      <c r="EX130" s="190" t="s">
        <v>285</v>
      </c>
      <c r="EY130" s="190" t="s">
        <v>285</v>
      </c>
      <c r="EZ130" s="152"/>
      <c r="FA130" s="152"/>
      <c r="FB130" s="152"/>
      <c r="FC130" s="152"/>
      <c r="FD130" s="152"/>
      <c r="FE130" s="190"/>
      <c r="FF130" s="152"/>
      <c r="FG130" s="190"/>
      <c r="FH130" s="152"/>
      <c r="FI130" s="152"/>
      <c r="FJ130" s="152"/>
      <c r="FK130" s="152"/>
      <c r="FL130" s="152"/>
      <c r="FM130" s="152"/>
      <c r="FN130" s="152"/>
      <c r="FO130" s="152"/>
      <c r="FP130" s="152"/>
      <c r="FQ130" s="152"/>
      <c r="FR130" s="152"/>
      <c r="FS130" s="152"/>
      <c r="FT130" s="152"/>
      <c r="FU130" s="152"/>
      <c r="FV130" s="152"/>
      <c r="FW130" s="152"/>
      <c r="FX130" s="152"/>
      <c r="FY130" s="152"/>
      <c r="FZ130" s="152"/>
      <c r="GA130" s="152"/>
      <c r="GB130" s="152"/>
      <c r="GC130" s="152"/>
      <c r="GD130" s="152"/>
      <c r="GE130" s="152"/>
      <c r="GF130" s="152"/>
      <c r="GG130" s="152"/>
      <c r="GH130" s="152"/>
      <c r="GI130" s="152"/>
      <c r="GJ130" s="152"/>
      <c r="GK130" s="152"/>
      <c r="GL130" s="152"/>
      <c r="GM130" s="152"/>
      <c r="GN130" s="152"/>
      <c r="GO130" s="152"/>
      <c r="GP130" s="152"/>
      <c r="GQ130" s="152"/>
      <c r="GR130" s="152"/>
      <c r="GS130" s="152"/>
      <c r="GT130" s="152"/>
      <c r="GU130" s="152"/>
      <c r="GV130" s="152"/>
      <c r="GW130" s="152"/>
      <c r="GX130" s="152"/>
      <c r="GY130" s="152"/>
      <c r="GZ130" s="152"/>
      <c r="HA130" s="152"/>
      <c r="HB130" s="152"/>
      <c r="HC130" s="152"/>
      <c r="HD130" s="152"/>
      <c r="HE130" s="152"/>
      <c r="HF130" s="152"/>
      <c r="HG130" s="152"/>
      <c r="HH130" s="152"/>
      <c r="HI130" s="152"/>
      <c r="HJ130" s="152"/>
      <c r="HK130" s="152"/>
      <c r="HL130" s="152"/>
      <c r="HM130" s="152"/>
      <c r="HN130" s="152"/>
      <c r="HO130" s="152"/>
      <c r="HP130" s="152"/>
      <c r="HQ130" s="152"/>
      <c r="HR130" s="152"/>
      <c r="HS130" s="152"/>
      <c r="HT130" s="152"/>
      <c r="HU130" s="152"/>
      <c r="HV130" s="152"/>
    </row>
    <row r="131" spans="1:230" s="287" customFormat="1" ht="33.75" customHeight="1" x14ac:dyDescent="0.25">
      <c r="A131" s="290" t="s">
        <v>661</v>
      </c>
      <c r="B131" s="291" t="s">
        <v>446</v>
      </c>
      <c r="C131" s="281" t="s">
        <v>447</v>
      </c>
      <c r="D131" s="282" t="s">
        <v>16</v>
      </c>
      <c r="E131" s="283">
        <v>4</v>
      </c>
      <c r="F131" s="292">
        <v>1</v>
      </c>
      <c r="G131" s="292">
        <v>4</v>
      </c>
      <c r="H131" s="285">
        <v>450.93</v>
      </c>
      <c r="I131" s="295">
        <v>1.04236</v>
      </c>
      <c r="J131" s="288">
        <v>1880.13</v>
      </c>
      <c r="K131" s="296">
        <v>9.1199999999999992</v>
      </c>
      <c r="L131" s="286">
        <v>17146.79</v>
      </c>
      <c r="M131" s="307">
        <v>17146.79</v>
      </c>
      <c r="T131" s="152"/>
      <c r="U131" s="152"/>
      <c r="V131" s="152"/>
      <c r="W131" s="152"/>
      <c r="X131" s="152"/>
      <c r="Y131" s="152"/>
      <c r="Z131" s="152"/>
      <c r="AA131" s="152"/>
      <c r="AB131" s="152"/>
      <c r="AC131" s="152"/>
      <c r="AD131" s="152"/>
      <c r="AE131" s="152"/>
      <c r="AF131" s="152"/>
      <c r="AG131" s="152"/>
      <c r="AH131" s="152"/>
      <c r="AI131" s="152"/>
      <c r="AJ131" s="152"/>
      <c r="AK131" s="152"/>
      <c r="AL131" s="152"/>
      <c r="AM131" s="152"/>
      <c r="AN131" s="152"/>
      <c r="AO131" s="152"/>
      <c r="AP131" s="152"/>
      <c r="AQ131" s="152"/>
      <c r="AR131" s="152"/>
      <c r="AS131" s="152"/>
      <c r="AT131" s="152"/>
      <c r="AU131" s="152"/>
      <c r="AV131" s="152"/>
      <c r="AW131" s="152"/>
      <c r="AX131" s="152"/>
      <c r="AY131" s="152"/>
      <c r="AZ131" s="152"/>
      <c r="BA131" s="152"/>
      <c r="BB131" s="152"/>
      <c r="BC131" s="152"/>
      <c r="BD131" s="152"/>
      <c r="BE131" s="152"/>
      <c r="BF131" s="152"/>
      <c r="BG131" s="152"/>
      <c r="BH131" s="152"/>
      <c r="BI131" s="152"/>
      <c r="BJ131" s="152"/>
      <c r="BK131" s="152"/>
      <c r="BL131" s="152"/>
      <c r="BM131" s="152"/>
      <c r="BN131" s="152"/>
      <c r="BO131" s="152"/>
      <c r="BP131" s="152"/>
      <c r="BQ131" s="152"/>
      <c r="BR131" s="152"/>
      <c r="BS131" s="152"/>
      <c r="BT131" s="152"/>
      <c r="BU131" s="152"/>
      <c r="BV131" s="152"/>
      <c r="BW131" s="152"/>
      <c r="BX131" s="152"/>
      <c r="BY131" s="152"/>
      <c r="BZ131" s="152"/>
      <c r="CA131" s="152"/>
      <c r="CB131" s="152"/>
      <c r="CC131" s="152"/>
      <c r="CD131" s="152"/>
      <c r="CE131" s="152"/>
      <c r="CF131" s="152"/>
      <c r="CG131" s="152"/>
      <c r="CH131" s="152"/>
      <c r="CI131" s="152"/>
      <c r="CJ131" s="152"/>
      <c r="CK131" s="152"/>
      <c r="CL131" s="152"/>
      <c r="CM131" s="152"/>
      <c r="CN131" s="152"/>
      <c r="CO131" s="152"/>
      <c r="CP131" s="152"/>
      <c r="CQ131" s="152"/>
      <c r="CR131" s="152"/>
      <c r="CS131" s="152"/>
      <c r="CT131" s="152"/>
      <c r="CU131" s="152"/>
      <c r="CV131" s="152"/>
      <c r="CW131" s="152"/>
      <c r="CX131" s="152"/>
      <c r="CY131" s="152"/>
      <c r="CZ131" s="152"/>
      <c r="DA131" s="152"/>
      <c r="DB131" s="152"/>
      <c r="DC131" s="152"/>
      <c r="DD131" s="152"/>
      <c r="DE131" s="152"/>
      <c r="DF131" s="152"/>
      <c r="DG131" s="152"/>
      <c r="DH131" s="152"/>
      <c r="DI131" s="152"/>
      <c r="DJ131" s="152"/>
      <c r="DK131" s="152"/>
      <c r="DL131" s="152"/>
      <c r="DM131" s="152"/>
      <c r="DN131" s="152"/>
      <c r="DO131" s="152"/>
      <c r="DP131" s="152"/>
      <c r="DQ131" s="152"/>
      <c r="DR131" s="152"/>
      <c r="DS131" s="152"/>
      <c r="DT131" s="152"/>
      <c r="DU131" s="152"/>
      <c r="DV131" s="152"/>
      <c r="DW131" s="152"/>
      <c r="DX131" s="152"/>
      <c r="DY131" s="152"/>
      <c r="DZ131" s="152"/>
      <c r="EA131" s="152"/>
      <c r="EB131" s="152"/>
      <c r="EC131" s="152"/>
      <c r="ED131" s="152"/>
      <c r="EE131" s="152"/>
      <c r="EF131" s="152"/>
      <c r="EG131" s="152"/>
      <c r="EH131" s="152"/>
      <c r="EI131" s="152"/>
      <c r="EJ131" s="152"/>
      <c r="EK131" s="152"/>
      <c r="EL131" s="152"/>
      <c r="EM131" s="152"/>
      <c r="EN131" s="152"/>
      <c r="EO131" s="152"/>
      <c r="EP131" s="152"/>
      <c r="EQ131" s="152"/>
      <c r="ER131" s="152"/>
      <c r="ES131" s="152"/>
      <c r="ET131" s="152"/>
      <c r="EU131" s="189"/>
      <c r="EV131" s="190"/>
      <c r="EW131" s="190" t="s">
        <v>447</v>
      </c>
      <c r="EX131" s="190" t="s">
        <v>285</v>
      </c>
      <c r="EY131" s="190" t="s">
        <v>285</v>
      </c>
      <c r="EZ131" s="152"/>
      <c r="FA131" s="152"/>
      <c r="FB131" s="152"/>
      <c r="FC131" s="152"/>
      <c r="FD131" s="152"/>
      <c r="FE131" s="190"/>
      <c r="FF131" s="152"/>
      <c r="FG131" s="190"/>
      <c r="FH131" s="152"/>
      <c r="FI131" s="152"/>
      <c r="FJ131" s="152"/>
      <c r="FK131" s="152"/>
      <c r="FL131" s="152"/>
      <c r="FM131" s="152"/>
      <c r="FN131" s="152"/>
      <c r="FO131" s="152"/>
      <c r="FP131" s="152"/>
      <c r="FQ131" s="152"/>
      <c r="FR131" s="152"/>
      <c r="FS131" s="152"/>
      <c r="FT131" s="152"/>
      <c r="FU131" s="152"/>
      <c r="FV131" s="152"/>
      <c r="FW131" s="152"/>
      <c r="FX131" s="152"/>
      <c r="FY131" s="152"/>
      <c r="FZ131" s="152"/>
      <c r="GA131" s="152"/>
      <c r="GB131" s="152"/>
      <c r="GC131" s="152"/>
      <c r="GD131" s="152"/>
      <c r="GE131" s="152"/>
      <c r="GF131" s="152"/>
      <c r="GG131" s="152"/>
      <c r="GH131" s="152"/>
      <c r="GI131" s="152"/>
      <c r="GJ131" s="152"/>
      <c r="GK131" s="152"/>
      <c r="GL131" s="152"/>
      <c r="GM131" s="152"/>
      <c r="GN131" s="152"/>
      <c r="GO131" s="152"/>
      <c r="GP131" s="152"/>
      <c r="GQ131" s="152"/>
      <c r="GR131" s="152"/>
      <c r="GS131" s="152"/>
      <c r="GT131" s="152"/>
      <c r="GU131" s="152"/>
      <c r="GV131" s="152"/>
      <c r="GW131" s="152"/>
      <c r="GX131" s="152"/>
      <c r="GY131" s="152"/>
      <c r="GZ131" s="152"/>
      <c r="HA131" s="152"/>
      <c r="HB131" s="152"/>
      <c r="HC131" s="152"/>
      <c r="HD131" s="152"/>
      <c r="HE131" s="152"/>
      <c r="HF131" s="152"/>
      <c r="HG131" s="152"/>
      <c r="HH131" s="152"/>
      <c r="HI131" s="152"/>
      <c r="HJ131" s="152"/>
      <c r="HK131" s="152"/>
      <c r="HL131" s="152"/>
      <c r="HM131" s="152"/>
      <c r="HN131" s="152"/>
      <c r="HO131" s="152"/>
      <c r="HP131" s="152"/>
      <c r="HQ131" s="152"/>
      <c r="HR131" s="152"/>
      <c r="HS131" s="152"/>
      <c r="HT131" s="152"/>
      <c r="HU131" s="152"/>
      <c r="HV131" s="152"/>
    </row>
    <row r="132" spans="1:230" s="287" customFormat="1" ht="34.5" customHeight="1" x14ac:dyDescent="0.25">
      <c r="A132" s="290" t="s">
        <v>662</v>
      </c>
      <c r="B132" s="291" t="s">
        <v>450</v>
      </c>
      <c r="C132" s="281" t="s">
        <v>451</v>
      </c>
      <c r="D132" s="282" t="s">
        <v>388</v>
      </c>
      <c r="E132" s="283">
        <v>0.3</v>
      </c>
      <c r="F132" s="292">
        <v>1</v>
      </c>
      <c r="G132" s="298">
        <v>0.3</v>
      </c>
      <c r="H132" s="284"/>
      <c r="I132" s="283"/>
      <c r="J132" s="284"/>
      <c r="K132" s="283"/>
      <c r="L132" s="294"/>
      <c r="M132" s="307">
        <v>30774.57</v>
      </c>
      <c r="T132" s="152"/>
      <c r="U132" s="152"/>
      <c r="V132" s="152"/>
      <c r="W132" s="152"/>
      <c r="X132" s="152"/>
      <c r="Y132" s="152"/>
      <c r="Z132" s="152"/>
      <c r="AA132" s="152"/>
      <c r="AB132" s="152"/>
      <c r="AC132" s="152"/>
      <c r="AD132" s="152"/>
      <c r="AE132" s="152"/>
      <c r="AF132" s="152"/>
      <c r="AG132" s="152"/>
      <c r="AH132" s="152"/>
      <c r="AI132" s="152"/>
      <c r="AJ132" s="152"/>
      <c r="AK132" s="152"/>
      <c r="AL132" s="152"/>
      <c r="AM132" s="152"/>
      <c r="AN132" s="152"/>
      <c r="AO132" s="152"/>
      <c r="AP132" s="152"/>
      <c r="AQ132" s="152"/>
      <c r="AR132" s="152"/>
      <c r="AS132" s="152"/>
      <c r="AT132" s="152"/>
      <c r="AU132" s="152"/>
      <c r="AV132" s="152"/>
      <c r="AW132" s="152"/>
      <c r="AX132" s="152"/>
      <c r="AY132" s="152"/>
      <c r="AZ132" s="152"/>
      <c r="BA132" s="152"/>
      <c r="BB132" s="152"/>
      <c r="BC132" s="152"/>
      <c r="BD132" s="152"/>
      <c r="BE132" s="152"/>
      <c r="BF132" s="152"/>
      <c r="BG132" s="152"/>
      <c r="BH132" s="152"/>
      <c r="BI132" s="152"/>
      <c r="BJ132" s="152"/>
      <c r="BK132" s="152"/>
      <c r="BL132" s="152"/>
      <c r="BM132" s="152"/>
      <c r="BN132" s="152"/>
      <c r="BO132" s="152"/>
      <c r="BP132" s="152"/>
      <c r="BQ132" s="152"/>
      <c r="BR132" s="152"/>
      <c r="BS132" s="152"/>
      <c r="BT132" s="152"/>
      <c r="BU132" s="152"/>
      <c r="BV132" s="152"/>
      <c r="BW132" s="152"/>
      <c r="BX132" s="152"/>
      <c r="BY132" s="152"/>
      <c r="BZ132" s="152"/>
      <c r="CA132" s="152"/>
      <c r="CB132" s="152"/>
      <c r="CC132" s="152"/>
      <c r="CD132" s="152"/>
      <c r="CE132" s="152"/>
      <c r="CF132" s="152"/>
      <c r="CG132" s="152"/>
      <c r="CH132" s="152"/>
      <c r="CI132" s="152"/>
      <c r="CJ132" s="152"/>
      <c r="CK132" s="152"/>
      <c r="CL132" s="152"/>
      <c r="CM132" s="152"/>
      <c r="CN132" s="152"/>
      <c r="CO132" s="152"/>
      <c r="CP132" s="152"/>
      <c r="CQ132" s="152"/>
      <c r="CR132" s="152"/>
      <c r="CS132" s="152"/>
      <c r="CT132" s="152"/>
      <c r="CU132" s="152"/>
      <c r="CV132" s="152"/>
      <c r="CW132" s="152"/>
      <c r="CX132" s="152"/>
      <c r="CY132" s="152"/>
      <c r="CZ132" s="152"/>
      <c r="DA132" s="152"/>
      <c r="DB132" s="152"/>
      <c r="DC132" s="152"/>
      <c r="DD132" s="152"/>
      <c r="DE132" s="152"/>
      <c r="DF132" s="152"/>
      <c r="DG132" s="152"/>
      <c r="DH132" s="152"/>
      <c r="DI132" s="152"/>
      <c r="DJ132" s="152"/>
      <c r="DK132" s="152"/>
      <c r="DL132" s="152"/>
      <c r="DM132" s="152"/>
      <c r="DN132" s="152"/>
      <c r="DO132" s="152"/>
      <c r="DP132" s="152"/>
      <c r="DQ132" s="152"/>
      <c r="DR132" s="152"/>
      <c r="DS132" s="152"/>
      <c r="DT132" s="152"/>
      <c r="DU132" s="152"/>
      <c r="DV132" s="152"/>
      <c r="DW132" s="152"/>
      <c r="DX132" s="152"/>
      <c r="DY132" s="152"/>
      <c r="DZ132" s="152"/>
      <c r="EA132" s="152"/>
      <c r="EB132" s="152"/>
      <c r="EC132" s="152"/>
      <c r="ED132" s="152"/>
      <c r="EE132" s="152"/>
      <c r="EF132" s="152"/>
      <c r="EG132" s="152"/>
      <c r="EH132" s="152"/>
      <c r="EI132" s="152"/>
      <c r="EJ132" s="152"/>
      <c r="EK132" s="152"/>
      <c r="EL132" s="152"/>
      <c r="EM132" s="152"/>
      <c r="EN132" s="152"/>
      <c r="EO132" s="152"/>
      <c r="EP132" s="152"/>
      <c r="EQ132" s="152"/>
      <c r="ER132" s="152"/>
      <c r="ES132" s="152"/>
      <c r="ET132" s="152"/>
      <c r="EU132" s="189"/>
      <c r="EV132" s="190"/>
      <c r="EW132" s="190" t="s">
        <v>451</v>
      </c>
      <c r="EX132" s="190" t="s">
        <v>285</v>
      </c>
      <c r="EY132" s="190" t="s">
        <v>285</v>
      </c>
      <c r="EZ132" s="152"/>
      <c r="FA132" s="152"/>
      <c r="FB132" s="152"/>
      <c r="FC132" s="152"/>
      <c r="FD132" s="152"/>
      <c r="FE132" s="190"/>
      <c r="FF132" s="152"/>
      <c r="FG132" s="190"/>
      <c r="FH132" s="152"/>
      <c r="FI132" s="152"/>
      <c r="FJ132" s="152"/>
      <c r="FK132" s="152"/>
      <c r="FL132" s="152"/>
      <c r="FM132" s="152"/>
      <c r="FN132" s="152"/>
      <c r="FO132" s="152"/>
      <c r="FP132" s="152"/>
      <c r="FQ132" s="152"/>
      <c r="FR132" s="152"/>
      <c r="FS132" s="152"/>
      <c r="FT132" s="152"/>
      <c r="FU132" s="152"/>
      <c r="FV132" s="152"/>
      <c r="FW132" s="152"/>
      <c r="FX132" s="152"/>
      <c r="FY132" s="152"/>
      <c r="FZ132" s="152"/>
      <c r="GA132" s="152"/>
      <c r="GB132" s="152"/>
      <c r="GC132" s="152"/>
      <c r="GD132" s="152"/>
      <c r="GE132" s="152"/>
      <c r="GF132" s="152"/>
      <c r="GG132" s="152"/>
      <c r="GH132" s="152"/>
      <c r="GI132" s="152"/>
      <c r="GJ132" s="152"/>
      <c r="GK132" s="152"/>
      <c r="GL132" s="152"/>
      <c r="GM132" s="152"/>
      <c r="GN132" s="152"/>
      <c r="GO132" s="152"/>
      <c r="GP132" s="152"/>
      <c r="GQ132" s="152"/>
      <c r="GR132" s="152"/>
      <c r="GS132" s="152"/>
      <c r="GT132" s="152"/>
      <c r="GU132" s="152"/>
      <c r="GV132" s="152"/>
      <c r="GW132" s="152"/>
      <c r="GX132" s="152"/>
      <c r="GY132" s="152"/>
      <c r="GZ132" s="152"/>
      <c r="HA132" s="152"/>
      <c r="HB132" s="152"/>
      <c r="HC132" s="152"/>
      <c r="HD132" s="152"/>
      <c r="HE132" s="152"/>
      <c r="HF132" s="152"/>
      <c r="HG132" s="152"/>
      <c r="HH132" s="152"/>
      <c r="HI132" s="152"/>
      <c r="HJ132" s="152"/>
      <c r="HK132" s="152"/>
      <c r="HL132" s="152"/>
      <c r="HM132" s="152"/>
      <c r="HN132" s="152"/>
      <c r="HO132" s="152"/>
      <c r="HP132" s="152"/>
      <c r="HQ132" s="152"/>
      <c r="HR132" s="152"/>
      <c r="HS132" s="152"/>
      <c r="HT132" s="152"/>
      <c r="HU132" s="152"/>
      <c r="HV132" s="152"/>
    </row>
    <row r="133" spans="1:230" s="287" customFormat="1" ht="45" x14ac:dyDescent="0.25">
      <c r="A133" s="290" t="s">
        <v>663</v>
      </c>
      <c r="B133" s="291" t="s">
        <v>454</v>
      </c>
      <c r="C133" s="281" t="s">
        <v>455</v>
      </c>
      <c r="D133" s="282" t="s">
        <v>37</v>
      </c>
      <c r="E133" s="283">
        <v>30.6</v>
      </c>
      <c r="F133" s="292">
        <v>1</v>
      </c>
      <c r="G133" s="298">
        <v>30.6</v>
      </c>
      <c r="H133" s="285">
        <v>169.63</v>
      </c>
      <c r="I133" s="295">
        <v>1.04236</v>
      </c>
      <c r="J133" s="288">
        <v>5410.56</v>
      </c>
      <c r="K133" s="296">
        <v>9.1199999999999992</v>
      </c>
      <c r="L133" s="286">
        <v>49344.31</v>
      </c>
      <c r="M133" s="307">
        <v>49344.31</v>
      </c>
      <c r="T133" s="152"/>
      <c r="U133" s="152"/>
      <c r="V133" s="152"/>
      <c r="W133" s="152"/>
      <c r="X133" s="152"/>
      <c r="Y133" s="152"/>
      <c r="Z133" s="152"/>
      <c r="AA133" s="152"/>
      <c r="AB133" s="152"/>
      <c r="AC133" s="152"/>
      <c r="AD133" s="152"/>
      <c r="AE133" s="152"/>
      <c r="AF133" s="152"/>
      <c r="AG133" s="152"/>
      <c r="AH133" s="152"/>
      <c r="AI133" s="152"/>
      <c r="AJ133" s="152"/>
      <c r="AK133" s="152"/>
      <c r="AL133" s="152"/>
      <c r="AM133" s="152"/>
      <c r="AN133" s="152"/>
      <c r="AO133" s="152"/>
      <c r="AP133" s="152"/>
      <c r="AQ133" s="152"/>
      <c r="AR133" s="152"/>
      <c r="AS133" s="152"/>
      <c r="AT133" s="152"/>
      <c r="AU133" s="152"/>
      <c r="AV133" s="152"/>
      <c r="AW133" s="152"/>
      <c r="AX133" s="152"/>
      <c r="AY133" s="152"/>
      <c r="AZ133" s="152"/>
      <c r="BA133" s="152"/>
      <c r="BB133" s="152"/>
      <c r="BC133" s="152"/>
      <c r="BD133" s="152"/>
      <c r="BE133" s="152"/>
      <c r="BF133" s="152"/>
      <c r="BG133" s="152"/>
      <c r="BH133" s="152"/>
      <c r="BI133" s="152"/>
      <c r="BJ133" s="152"/>
      <c r="BK133" s="152"/>
      <c r="BL133" s="152"/>
      <c r="BM133" s="152"/>
      <c r="BN133" s="152"/>
      <c r="BO133" s="152"/>
      <c r="BP133" s="152"/>
      <c r="BQ133" s="152"/>
      <c r="BR133" s="152"/>
      <c r="BS133" s="152"/>
      <c r="BT133" s="152"/>
      <c r="BU133" s="152"/>
      <c r="BV133" s="152"/>
      <c r="BW133" s="152"/>
      <c r="BX133" s="152"/>
      <c r="BY133" s="152"/>
      <c r="BZ133" s="152"/>
      <c r="CA133" s="152"/>
      <c r="CB133" s="152"/>
      <c r="CC133" s="152"/>
      <c r="CD133" s="152"/>
      <c r="CE133" s="152"/>
      <c r="CF133" s="152"/>
      <c r="CG133" s="152"/>
      <c r="CH133" s="152"/>
      <c r="CI133" s="152"/>
      <c r="CJ133" s="152"/>
      <c r="CK133" s="152"/>
      <c r="CL133" s="152"/>
      <c r="CM133" s="152"/>
      <c r="CN133" s="152"/>
      <c r="CO133" s="152"/>
      <c r="CP133" s="152"/>
      <c r="CQ133" s="152"/>
      <c r="CR133" s="152"/>
      <c r="CS133" s="152"/>
      <c r="CT133" s="152"/>
      <c r="CU133" s="152"/>
      <c r="CV133" s="152"/>
      <c r="CW133" s="152"/>
      <c r="CX133" s="152"/>
      <c r="CY133" s="152"/>
      <c r="CZ133" s="152"/>
      <c r="DA133" s="152"/>
      <c r="DB133" s="152"/>
      <c r="DC133" s="152"/>
      <c r="DD133" s="152"/>
      <c r="DE133" s="152"/>
      <c r="DF133" s="152"/>
      <c r="DG133" s="152"/>
      <c r="DH133" s="152"/>
      <c r="DI133" s="152"/>
      <c r="DJ133" s="152"/>
      <c r="DK133" s="152"/>
      <c r="DL133" s="152"/>
      <c r="DM133" s="152"/>
      <c r="DN133" s="152"/>
      <c r="DO133" s="152"/>
      <c r="DP133" s="152"/>
      <c r="DQ133" s="152"/>
      <c r="DR133" s="152"/>
      <c r="DS133" s="152"/>
      <c r="DT133" s="152"/>
      <c r="DU133" s="152"/>
      <c r="DV133" s="152"/>
      <c r="DW133" s="152"/>
      <c r="DX133" s="152"/>
      <c r="DY133" s="152"/>
      <c r="DZ133" s="152"/>
      <c r="EA133" s="152"/>
      <c r="EB133" s="152"/>
      <c r="EC133" s="152"/>
      <c r="ED133" s="152"/>
      <c r="EE133" s="152"/>
      <c r="EF133" s="152"/>
      <c r="EG133" s="152"/>
      <c r="EH133" s="152"/>
      <c r="EI133" s="152"/>
      <c r="EJ133" s="152"/>
      <c r="EK133" s="152"/>
      <c r="EL133" s="152"/>
      <c r="EM133" s="152"/>
      <c r="EN133" s="152"/>
      <c r="EO133" s="152"/>
      <c r="EP133" s="152"/>
      <c r="EQ133" s="152"/>
      <c r="ER133" s="152"/>
      <c r="ES133" s="152"/>
      <c r="ET133" s="152"/>
      <c r="EU133" s="189"/>
      <c r="EV133" s="190"/>
      <c r="EW133" s="190" t="s">
        <v>455</v>
      </c>
      <c r="EX133" s="190" t="s">
        <v>285</v>
      </c>
      <c r="EY133" s="190" t="s">
        <v>285</v>
      </c>
      <c r="EZ133" s="152"/>
      <c r="FA133" s="152"/>
      <c r="FB133" s="152"/>
      <c r="FC133" s="152"/>
      <c r="FD133" s="152"/>
      <c r="FE133" s="190"/>
      <c r="FF133" s="152"/>
      <c r="FG133" s="190"/>
      <c r="FH133" s="152"/>
      <c r="FI133" s="152"/>
      <c r="FJ133" s="152"/>
      <c r="FK133" s="152"/>
      <c r="FL133" s="152"/>
      <c r="FM133" s="152"/>
      <c r="FN133" s="152"/>
      <c r="FO133" s="152"/>
      <c r="FP133" s="152"/>
      <c r="FQ133" s="152"/>
      <c r="FR133" s="152"/>
      <c r="FS133" s="152"/>
      <c r="FT133" s="152"/>
      <c r="FU133" s="152"/>
      <c r="FV133" s="152"/>
      <c r="FW133" s="152"/>
      <c r="FX133" s="152"/>
      <c r="FY133" s="152"/>
      <c r="FZ133" s="152"/>
      <c r="GA133" s="152"/>
      <c r="GB133" s="152"/>
      <c r="GC133" s="152"/>
      <c r="GD133" s="152"/>
      <c r="GE133" s="152"/>
      <c r="GF133" s="152"/>
      <c r="GG133" s="152"/>
      <c r="GH133" s="152"/>
      <c r="GI133" s="152"/>
      <c r="GJ133" s="152"/>
      <c r="GK133" s="152"/>
      <c r="GL133" s="152"/>
      <c r="GM133" s="152"/>
      <c r="GN133" s="152"/>
      <c r="GO133" s="152"/>
      <c r="GP133" s="152"/>
      <c r="GQ133" s="152"/>
      <c r="GR133" s="152"/>
      <c r="GS133" s="152"/>
      <c r="GT133" s="152"/>
      <c r="GU133" s="152"/>
      <c r="GV133" s="152"/>
      <c r="GW133" s="152"/>
      <c r="GX133" s="152"/>
      <c r="GY133" s="152"/>
      <c r="GZ133" s="152"/>
      <c r="HA133" s="152"/>
      <c r="HB133" s="152"/>
      <c r="HC133" s="152"/>
      <c r="HD133" s="152"/>
      <c r="HE133" s="152"/>
      <c r="HF133" s="152"/>
      <c r="HG133" s="152"/>
      <c r="HH133" s="152"/>
      <c r="HI133" s="152"/>
      <c r="HJ133" s="152"/>
      <c r="HK133" s="152"/>
      <c r="HL133" s="152"/>
      <c r="HM133" s="152"/>
      <c r="HN133" s="152"/>
      <c r="HO133" s="152"/>
      <c r="HP133" s="152"/>
      <c r="HQ133" s="152"/>
      <c r="HR133" s="152"/>
      <c r="HS133" s="152"/>
      <c r="HT133" s="152"/>
      <c r="HU133" s="152"/>
      <c r="HV133" s="152"/>
    </row>
    <row r="134" spans="1:230" s="287" customFormat="1" ht="23.25" customHeight="1" x14ac:dyDescent="0.25">
      <c r="A134" s="290" t="s">
        <v>664</v>
      </c>
      <c r="B134" s="291" t="s">
        <v>459</v>
      </c>
      <c r="C134" s="281" t="s">
        <v>460</v>
      </c>
      <c r="D134" s="282" t="s">
        <v>370</v>
      </c>
      <c r="E134" s="283">
        <v>4.2000000000000003E-2</v>
      </c>
      <c r="F134" s="292">
        <v>1</v>
      </c>
      <c r="G134" s="297">
        <v>4.2000000000000003E-2</v>
      </c>
      <c r="H134" s="284"/>
      <c r="I134" s="283"/>
      <c r="J134" s="284"/>
      <c r="K134" s="283"/>
      <c r="L134" s="294"/>
      <c r="M134" s="307">
        <v>8768.14</v>
      </c>
      <c r="T134" s="152"/>
      <c r="U134" s="152"/>
      <c r="V134" s="152"/>
      <c r="W134" s="152"/>
      <c r="X134" s="152"/>
      <c r="Y134" s="152"/>
      <c r="Z134" s="152"/>
      <c r="AA134" s="152"/>
      <c r="AB134" s="152"/>
      <c r="AC134" s="152"/>
      <c r="AD134" s="152"/>
      <c r="AE134" s="152"/>
      <c r="AF134" s="152"/>
      <c r="AG134" s="152"/>
      <c r="AH134" s="152"/>
      <c r="AI134" s="152"/>
      <c r="AJ134" s="152"/>
      <c r="AK134" s="152"/>
      <c r="AL134" s="152"/>
      <c r="AM134" s="152"/>
      <c r="AN134" s="152"/>
      <c r="AO134" s="152"/>
      <c r="AP134" s="152"/>
      <c r="AQ134" s="152"/>
      <c r="AR134" s="152"/>
      <c r="AS134" s="152"/>
      <c r="AT134" s="152"/>
      <c r="AU134" s="152"/>
      <c r="AV134" s="152"/>
      <c r="AW134" s="152"/>
      <c r="AX134" s="152"/>
      <c r="AY134" s="152"/>
      <c r="AZ134" s="152"/>
      <c r="BA134" s="152"/>
      <c r="BB134" s="152"/>
      <c r="BC134" s="152"/>
      <c r="BD134" s="152"/>
      <c r="BE134" s="152"/>
      <c r="BF134" s="152"/>
      <c r="BG134" s="152"/>
      <c r="BH134" s="152"/>
      <c r="BI134" s="152"/>
      <c r="BJ134" s="152"/>
      <c r="BK134" s="152"/>
      <c r="BL134" s="152"/>
      <c r="BM134" s="152"/>
      <c r="BN134" s="152"/>
      <c r="BO134" s="152"/>
      <c r="BP134" s="152"/>
      <c r="BQ134" s="152"/>
      <c r="BR134" s="152"/>
      <c r="BS134" s="152"/>
      <c r="BT134" s="152"/>
      <c r="BU134" s="152"/>
      <c r="BV134" s="152"/>
      <c r="BW134" s="152"/>
      <c r="BX134" s="152"/>
      <c r="BY134" s="152"/>
      <c r="BZ134" s="152"/>
      <c r="CA134" s="152"/>
      <c r="CB134" s="152"/>
      <c r="CC134" s="152"/>
      <c r="CD134" s="152"/>
      <c r="CE134" s="152"/>
      <c r="CF134" s="152"/>
      <c r="CG134" s="152"/>
      <c r="CH134" s="152"/>
      <c r="CI134" s="152"/>
      <c r="CJ134" s="152"/>
      <c r="CK134" s="152"/>
      <c r="CL134" s="152"/>
      <c r="CM134" s="152"/>
      <c r="CN134" s="152"/>
      <c r="CO134" s="152"/>
      <c r="CP134" s="152"/>
      <c r="CQ134" s="152"/>
      <c r="CR134" s="152"/>
      <c r="CS134" s="152"/>
      <c r="CT134" s="152"/>
      <c r="CU134" s="152"/>
      <c r="CV134" s="152"/>
      <c r="CW134" s="152"/>
      <c r="CX134" s="152"/>
      <c r="CY134" s="152"/>
      <c r="CZ134" s="152"/>
      <c r="DA134" s="152"/>
      <c r="DB134" s="152"/>
      <c r="DC134" s="152"/>
      <c r="DD134" s="152"/>
      <c r="DE134" s="152"/>
      <c r="DF134" s="152"/>
      <c r="DG134" s="152"/>
      <c r="DH134" s="152"/>
      <c r="DI134" s="152"/>
      <c r="DJ134" s="152"/>
      <c r="DK134" s="152"/>
      <c r="DL134" s="152"/>
      <c r="DM134" s="152"/>
      <c r="DN134" s="152"/>
      <c r="DO134" s="152"/>
      <c r="DP134" s="152"/>
      <c r="DQ134" s="152"/>
      <c r="DR134" s="152"/>
      <c r="DS134" s="152"/>
      <c r="DT134" s="152"/>
      <c r="DU134" s="152"/>
      <c r="DV134" s="152"/>
      <c r="DW134" s="152"/>
      <c r="DX134" s="152"/>
      <c r="DY134" s="152"/>
      <c r="DZ134" s="152"/>
      <c r="EA134" s="152"/>
      <c r="EB134" s="152"/>
      <c r="EC134" s="152"/>
      <c r="ED134" s="152"/>
      <c r="EE134" s="152"/>
      <c r="EF134" s="152"/>
      <c r="EG134" s="152"/>
      <c r="EH134" s="152"/>
      <c r="EI134" s="152"/>
      <c r="EJ134" s="152"/>
      <c r="EK134" s="152"/>
      <c r="EL134" s="152"/>
      <c r="EM134" s="152"/>
      <c r="EN134" s="152"/>
      <c r="EO134" s="152"/>
      <c r="EP134" s="152"/>
      <c r="EQ134" s="152"/>
      <c r="ER134" s="152"/>
      <c r="ES134" s="152"/>
      <c r="ET134" s="152"/>
      <c r="EU134" s="189"/>
      <c r="EV134" s="190"/>
      <c r="EW134" s="190" t="s">
        <v>460</v>
      </c>
      <c r="EX134" s="190" t="s">
        <v>285</v>
      </c>
      <c r="EY134" s="190" t="s">
        <v>285</v>
      </c>
      <c r="EZ134" s="152"/>
      <c r="FA134" s="152"/>
      <c r="FB134" s="152"/>
      <c r="FC134" s="152"/>
      <c r="FD134" s="152"/>
      <c r="FE134" s="190"/>
      <c r="FF134" s="152"/>
      <c r="FG134" s="190"/>
      <c r="FH134" s="152"/>
      <c r="FI134" s="152"/>
      <c r="FJ134" s="152"/>
      <c r="FK134" s="152"/>
      <c r="FL134" s="152"/>
      <c r="FM134" s="152"/>
      <c r="FN134" s="152"/>
      <c r="FO134" s="152"/>
      <c r="FP134" s="152"/>
      <c r="FQ134" s="152"/>
      <c r="FR134" s="152"/>
      <c r="FS134" s="152"/>
      <c r="FT134" s="152"/>
      <c r="FU134" s="152"/>
      <c r="FV134" s="152"/>
      <c r="FW134" s="152"/>
      <c r="FX134" s="152"/>
      <c r="FY134" s="152"/>
      <c r="FZ134" s="152"/>
      <c r="GA134" s="152"/>
      <c r="GB134" s="152"/>
      <c r="GC134" s="152"/>
      <c r="GD134" s="152"/>
      <c r="GE134" s="152"/>
      <c r="GF134" s="152"/>
      <c r="GG134" s="152"/>
      <c r="GH134" s="152"/>
      <c r="GI134" s="152"/>
      <c r="GJ134" s="152"/>
      <c r="GK134" s="152"/>
      <c r="GL134" s="152"/>
      <c r="GM134" s="152"/>
      <c r="GN134" s="152"/>
      <c r="GO134" s="152"/>
      <c r="GP134" s="152"/>
      <c r="GQ134" s="152"/>
      <c r="GR134" s="152"/>
      <c r="GS134" s="152"/>
      <c r="GT134" s="152"/>
      <c r="GU134" s="152"/>
      <c r="GV134" s="152"/>
      <c r="GW134" s="152"/>
      <c r="GX134" s="152"/>
      <c r="GY134" s="152"/>
      <c r="GZ134" s="152"/>
      <c r="HA134" s="152"/>
      <c r="HB134" s="152"/>
      <c r="HC134" s="152"/>
      <c r="HD134" s="152"/>
      <c r="HE134" s="152"/>
      <c r="HF134" s="152"/>
      <c r="HG134" s="152"/>
      <c r="HH134" s="152"/>
      <c r="HI134" s="152"/>
      <c r="HJ134" s="152"/>
      <c r="HK134" s="152"/>
      <c r="HL134" s="152"/>
      <c r="HM134" s="152"/>
      <c r="HN134" s="152"/>
      <c r="HO134" s="152"/>
      <c r="HP134" s="152"/>
      <c r="HQ134" s="152"/>
      <c r="HR134" s="152"/>
      <c r="HS134" s="152"/>
      <c r="HT134" s="152"/>
      <c r="HU134" s="152"/>
      <c r="HV134" s="152"/>
    </row>
    <row r="135" spans="1:230" s="287" customFormat="1" ht="33.75" customHeight="1" x14ac:dyDescent="0.25">
      <c r="A135" s="290" t="s">
        <v>665</v>
      </c>
      <c r="B135" s="291" t="s">
        <v>467</v>
      </c>
      <c r="C135" s="281" t="s">
        <v>54</v>
      </c>
      <c r="D135" s="282" t="s">
        <v>55</v>
      </c>
      <c r="E135" s="283">
        <v>6.3</v>
      </c>
      <c r="F135" s="292">
        <v>1</v>
      </c>
      <c r="G135" s="298">
        <v>6.3</v>
      </c>
      <c r="H135" s="285">
        <v>174.98</v>
      </c>
      <c r="I135" s="295">
        <v>1.04236</v>
      </c>
      <c r="J135" s="288">
        <v>1149.07</v>
      </c>
      <c r="K135" s="296">
        <v>9.1199999999999992</v>
      </c>
      <c r="L135" s="286">
        <v>10479.52</v>
      </c>
      <c r="M135" s="307">
        <v>10479.52</v>
      </c>
      <c r="T135" s="152"/>
      <c r="U135" s="152"/>
      <c r="V135" s="152"/>
      <c r="W135" s="152"/>
      <c r="X135" s="152"/>
      <c r="Y135" s="152"/>
      <c r="Z135" s="152"/>
      <c r="AA135" s="152"/>
      <c r="AB135" s="152"/>
      <c r="AC135" s="152"/>
      <c r="AD135" s="152"/>
      <c r="AE135" s="152"/>
      <c r="AF135" s="152"/>
      <c r="AG135" s="152"/>
      <c r="AH135" s="152"/>
      <c r="AI135" s="152"/>
      <c r="AJ135" s="152"/>
      <c r="AK135" s="152"/>
      <c r="AL135" s="152"/>
      <c r="AM135" s="152"/>
      <c r="AN135" s="152"/>
      <c r="AO135" s="152"/>
      <c r="AP135" s="152"/>
      <c r="AQ135" s="152"/>
      <c r="AR135" s="152"/>
      <c r="AS135" s="152"/>
      <c r="AT135" s="152"/>
      <c r="AU135" s="152"/>
      <c r="AV135" s="152"/>
      <c r="AW135" s="152"/>
      <c r="AX135" s="152"/>
      <c r="AY135" s="152"/>
      <c r="AZ135" s="152"/>
      <c r="BA135" s="152"/>
      <c r="BB135" s="152"/>
      <c r="BC135" s="152"/>
      <c r="BD135" s="152"/>
      <c r="BE135" s="152"/>
      <c r="BF135" s="152"/>
      <c r="BG135" s="152"/>
      <c r="BH135" s="152"/>
      <c r="BI135" s="152"/>
      <c r="BJ135" s="152"/>
      <c r="BK135" s="152"/>
      <c r="BL135" s="152"/>
      <c r="BM135" s="152"/>
      <c r="BN135" s="152"/>
      <c r="BO135" s="152"/>
      <c r="BP135" s="152"/>
      <c r="BQ135" s="152"/>
      <c r="BR135" s="152"/>
      <c r="BS135" s="152"/>
      <c r="BT135" s="152"/>
      <c r="BU135" s="152"/>
      <c r="BV135" s="152"/>
      <c r="BW135" s="152"/>
      <c r="BX135" s="152"/>
      <c r="BY135" s="152"/>
      <c r="BZ135" s="152"/>
      <c r="CA135" s="152"/>
      <c r="CB135" s="152"/>
      <c r="CC135" s="152"/>
      <c r="CD135" s="152"/>
      <c r="CE135" s="152"/>
      <c r="CF135" s="152"/>
      <c r="CG135" s="152"/>
      <c r="CH135" s="152"/>
      <c r="CI135" s="152"/>
      <c r="CJ135" s="152"/>
      <c r="CK135" s="152"/>
      <c r="CL135" s="152"/>
      <c r="CM135" s="152"/>
      <c r="CN135" s="152"/>
      <c r="CO135" s="152"/>
      <c r="CP135" s="152"/>
      <c r="CQ135" s="152"/>
      <c r="CR135" s="152"/>
      <c r="CS135" s="152"/>
      <c r="CT135" s="152"/>
      <c r="CU135" s="152"/>
      <c r="CV135" s="152"/>
      <c r="CW135" s="152"/>
      <c r="CX135" s="152"/>
      <c r="CY135" s="152"/>
      <c r="CZ135" s="152"/>
      <c r="DA135" s="152"/>
      <c r="DB135" s="152"/>
      <c r="DC135" s="152"/>
      <c r="DD135" s="152"/>
      <c r="DE135" s="152"/>
      <c r="DF135" s="152"/>
      <c r="DG135" s="152"/>
      <c r="DH135" s="152"/>
      <c r="DI135" s="152"/>
      <c r="DJ135" s="152"/>
      <c r="DK135" s="152"/>
      <c r="DL135" s="152"/>
      <c r="DM135" s="152"/>
      <c r="DN135" s="152"/>
      <c r="DO135" s="152"/>
      <c r="DP135" s="152"/>
      <c r="DQ135" s="152"/>
      <c r="DR135" s="152"/>
      <c r="DS135" s="152"/>
      <c r="DT135" s="152"/>
      <c r="DU135" s="152"/>
      <c r="DV135" s="152"/>
      <c r="DW135" s="152"/>
      <c r="DX135" s="152"/>
      <c r="DY135" s="152"/>
      <c r="DZ135" s="152"/>
      <c r="EA135" s="152"/>
      <c r="EB135" s="152"/>
      <c r="EC135" s="152"/>
      <c r="ED135" s="152"/>
      <c r="EE135" s="152"/>
      <c r="EF135" s="152"/>
      <c r="EG135" s="152"/>
      <c r="EH135" s="152"/>
      <c r="EI135" s="152"/>
      <c r="EJ135" s="152"/>
      <c r="EK135" s="152"/>
      <c r="EL135" s="152"/>
      <c r="EM135" s="152"/>
      <c r="EN135" s="152"/>
      <c r="EO135" s="152"/>
      <c r="EP135" s="152"/>
      <c r="EQ135" s="152"/>
      <c r="ER135" s="152"/>
      <c r="ES135" s="152"/>
      <c r="ET135" s="152"/>
      <c r="EU135" s="189"/>
      <c r="EV135" s="190"/>
      <c r="EW135" s="190" t="s">
        <v>54</v>
      </c>
      <c r="EX135" s="190" t="s">
        <v>285</v>
      </c>
      <c r="EY135" s="190" t="s">
        <v>285</v>
      </c>
      <c r="EZ135" s="152"/>
      <c r="FA135" s="152"/>
      <c r="FB135" s="152"/>
      <c r="FC135" s="152"/>
      <c r="FD135" s="152"/>
      <c r="FE135" s="190"/>
      <c r="FF135" s="152"/>
      <c r="FG135" s="190"/>
      <c r="FH135" s="152"/>
      <c r="FI135" s="152"/>
      <c r="FJ135" s="152"/>
      <c r="FK135" s="152"/>
      <c r="FL135" s="152"/>
      <c r="FM135" s="152"/>
      <c r="FN135" s="152"/>
      <c r="FO135" s="152"/>
      <c r="FP135" s="152"/>
      <c r="FQ135" s="152"/>
      <c r="FR135" s="152"/>
      <c r="FS135" s="152"/>
      <c r="FT135" s="152"/>
      <c r="FU135" s="152"/>
      <c r="FV135" s="152"/>
      <c r="FW135" s="152"/>
      <c r="FX135" s="152"/>
      <c r="FY135" s="152"/>
      <c r="FZ135" s="152"/>
      <c r="GA135" s="152"/>
      <c r="GB135" s="152"/>
      <c r="GC135" s="152"/>
      <c r="GD135" s="152"/>
      <c r="GE135" s="152"/>
      <c r="GF135" s="152"/>
      <c r="GG135" s="152"/>
      <c r="GH135" s="152"/>
      <c r="GI135" s="152"/>
      <c r="GJ135" s="152"/>
      <c r="GK135" s="152"/>
      <c r="GL135" s="152"/>
      <c r="GM135" s="152"/>
      <c r="GN135" s="152"/>
      <c r="GO135" s="152"/>
      <c r="GP135" s="152"/>
      <c r="GQ135" s="152"/>
      <c r="GR135" s="152"/>
      <c r="GS135" s="152"/>
      <c r="GT135" s="152"/>
      <c r="GU135" s="152"/>
      <c r="GV135" s="152"/>
      <c r="GW135" s="152"/>
      <c r="GX135" s="152"/>
      <c r="GY135" s="152"/>
      <c r="GZ135" s="152"/>
      <c r="HA135" s="152"/>
      <c r="HB135" s="152"/>
      <c r="HC135" s="152"/>
      <c r="HD135" s="152"/>
      <c r="HE135" s="152"/>
      <c r="HF135" s="152"/>
      <c r="HG135" s="152"/>
      <c r="HH135" s="152"/>
      <c r="HI135" s="152"/>
      <c r="HJ135" s="152"/>
      <c r="HK135" s="152"/>
      <c r="HL135" s="152"/>
      <c r="HM135" s="152"/>
      <c r="HN135" s="152"/>
      <c r="HO135" s="152"/>
      <c r="HP135" s="152"/>
      <c r="HQ135" s="152"/>
      <c r="HR135" s="152"/>
      <c r="HS135" s="152"/>
      <c r="HT135" s="152"/>
      <c r="HU135" s="152"/>
      <c r="HV135" s="152"/>
    </row>
    <row r="136" spans="1:230" s="287" customFormat="1" ht="34.5" customHeight="1" x14ac:dyDescent="0.25">
      <c r="A136" s="290" t="s">
        <v>666</v>
      </c>
      <c r="B136" s="291" t="s">
        <v>470</v>
      </c>
      <c r="C136" s="281" t="s">
        <v>471</v>
      </c>
      <c r="D136" s="282" t="s">
        <v>388</v>
      </c>
      <c r="E136" s="283">
        <v>2.16</v>
      </c>
      <c r="F136" s="292">
        <v>1</v>
      </c>
      <c r="G136" s="296">
        <v>2.16</v>
      </c>
      <c r="H136" s="284"/>
      <c r="I136" s="283"/>
      <c r="J136" s="284"/>
      <c r="K136" s="283"/>
      <c r="L136" s="294"/>
      <c r="M136" s="307">
        <v>424318.64</v>
      </c>
      <c r="T136" s="152"/>
      <c r="U136" s="152"/>
      <c r="V136" s="152"/>
      <c r="W136" s="152"/>
      <c r="X136" s="152"/>
      <c r="Y136" s="152"/>
      <c r="Z136" s="152"/>
      <c r="AA136" s="152"/>
      <c r="AB136" s="152"/>
      <c r="AC136" s="152"/>
      <c r="AD136" s="152"/>
      <c r="AE136" s="152"/>
      <c r="AF136" s="152"/>
      <c r="AG136" s="152"/>
      <c r="AH136" s="152"/>
      <c r="AI136" s="152"/>
      <c r="AJ136" s="152"/>
      <c r="AK136" s="152"/>
      <c r="AL136" s="152"/>
      <c r="AM136" s="152"/>
      <c r="AN136" s="152"/>
      <c r="AO136" s="152"/>
      <c r="AP136" s="152"/>
      <c r="AQ136" s="152"/>
      <c r="AR136" s="152"/>
      <c r="AS136" s="152"/>
      <c r="AT136" s="152"/>
      <c r="AU136" s="152"/>
      <c r="AV136" s="152"/>
      <c r="AW136" s="152"/>
      <c r="AX136" s="152"/>
      <c r="AY136" s="152"/>
      <c r="AZ136" s="152"/>
      <c r="BA136" s="152"/>
      <c r="BB136" s="152"/>
      <c r="BC136" s="152"/>
      <c r="BD136" s="152"/>
      <c r="BE136" s="152"/>
      <c r="BF136" s="152"/>
      <c r="BG136" s="152"/>
      <c r="BH136" s="152"/>
      <c r="BI136" s="152"/>
      <c r="BJ136" s="152"/>
      <c r="BK136" s="152"/>
      <c r="BL136" s="152"/>
      <c r="BM136" s="152"/>
      <c r="BN136" s="152"/>
      <c r="BO136" s="152"/>
      <c r="BP136" s="152"/>
      <c r="BQ136" s="152"/>
      <c r="BR136" s="152"/>
      <c r="BS136" s="152"/>
      <c r="BT136" s="152"/>
      <c r="BU136" s="152"/>
      <c r="BV136" s="152"/>
      <c r="BW136" s="152"/>
      <c r="BX136" s="152"/>
      <c r="BY136" s="152"/>
      <c r="BZ136" s="152"/>
      <c r="CA136" s="152"/>
      <c r="CB136" s="152"/>
      <c r="CC136" s="152"/>
      <c r="CD136" s="152"/>
      <c r="CE136" s="152"/>
      <c r="CF136" s="152"/>
      <c r="CG136" s="152"/>
      <c r="CH136" s="152"/>
      <c r="CI136" s="152"/>
      <c r="CJ136" s="152"/>
      <c r="CK136" s="152"/>
      <c r="CL136" s="152"/>
      <c r="CM136" s="152"/>
      <c r="CN136" s="152"/>
      <c r="CO136" s="152"/>
      <c r="CP136" s="152"/>
      <c r="CQ136" s="152"/>
      <c r="CR136" s="152"/>
      <c r="CS136" s="152"/>
      <c r="CT136" s="152"/>
      <c r="CU136" s="152"/>
      <c r="CV136" s="152"/>
      <c r="CW136" s="152"/>
      <c r="CX136" s="152"/>
      <c r="CY136" s="152"/>
      <c r="CZ136" s="152"/>
      <c r="DA136" s="152"/>
      <c r="DB136" s="152"/>
      <c r="DC136" s="152"/>
      <c r="DD136" s="152"/>
      <c r="DE136" s="152"/>
      <c r="DF136" s="152"/>
      <c r="DG136" s="152"/>
      <c r="DH136" s="152"/>
      <c r="DI136" s="152"/>
      <c r="DJ136" s="152"/>
      <c r="DK136" s="152"/>
      <c r="DL136" s="152"/>
      <c r="DM136" s="152"/>
      <c r="DN136" s="152"/>
      <c r="DO136" s="152"/>
      <c r="DP136" s="152"/>
      <c r="DQ136" s="152"/>
      <c r="DR136" s="152"/>
      <c r="DS136" s="152"/>
      <c r="DT136" s="152"/>
      <c r="DU136" s="152"/>
      <c r="DV136" s="152"/>
      <c r="DW136" s="152"/>
      <c r="DX136" s="152"/>
      <c r="DY136" s="152"/>
      <c r="DZ136" s="152"/>
      <c r="EA136" s="152"/>
      <c r="EB136" s="152"/>
      <c r="EC136" s="152"/>
      <c r="ED136" s="152"/>
      <c r="EE136" s="152"/>
      <c r="EF136" s="152"/>
      <c r="EG136" s="152"/>
      <c r="EH136" s="152"/>
      <c r="EI136" s="152"/>
      <c r="EJ136" s="152"/>
      <c r="EK136" s="152"/>
      <c r="EL136" s="152"/>
      <c r="EM136" s="152"/>
      <c r="EN136" s="152"/>
      <c r="EO136" s="152"/>
      <c r="EP136" s="152"/>
      <c r="EQ136" s="152"/>
      <c r="ER136" s="152"/>
      <c r="ES136" s="152"/>
      <c r="ET136" s="152"/>
      <c r="EU136" s="189"/>
      <c r="EV136" s="190"/>
      <c r="EW136" s="190" t="s">
        <v>471</v>
      </c>
      <c r="EX136" s="190" t="s">
        <v>285</v>
      </c>
      <c r="EY136" s="190" t="s">
        <v>285</v>
      </c>
      <c r="EZ136" s="152"/>
      <c r="FA136" s="152"/>
      <c r="FB136" s="152"/>
      <c r="FC136" s="152"/>
      <c r="FD136" s="152"/>
      <c r="FE136" s="190"/>
      <c r="FF136" s="152"/>
      <c r="FG136" s="190"/>
      <c r="FH136" s="152"/>
      <c r="FI136" s="152"/>
      <c r="FJ136" s="152"/>
      <c r="FK136" s="152"/>
      <c r="FL136" s="152"/>
      <c r="FM136" s="152"/>
      <c r="FN136" s="152"/>
      <c r="FO136" s="152"/>
      <c r="FP136" s="152"/>
      <c r="FQ136" s="152"/>
      <c r="FR136" s="152"/>
      <c r="FS136" s="152"/>
      <c r="FT136" s="152"/>
      <c r="FU136" s="152"/>
      <c r="FV136" s="152"/>
      <c r="FW136" s="152"/>
      <c r="FX136" s="152"/>
      <c r="FY136" s="152"/>
      <c r="FZ136" s="152"/>
      <c r="GA136" s="152"/>
      <c r="GB136" s="152"/>
      <c r="GC136" s="152"/>
      <c r="GD136" s="152"/>
      <c r="GE136" s="152"/>
      <c r="GF136" s="152"/>
      <c r="GG136" s="152"/>
      <c r="GH136" s="152"/>
      <c r="GI136" s="152"/>
      <c r="GJ136" s="152"/>
      <c r="GK136" s="152"/>
      <c r="GL136" s="152"/>
      <c r="GM136" s="152"/>
      <c r="GN136" s="152"/>
      <c r="GO136" s="152"/>
      <c r="GP136" s="152"/>
      <c r="GQ136" s="152"/>
      <c r="GR136" s="152"/>
      <c r="GS136" s="152"/>
      <c r="GT136" s="152"/>
      <c r="GU136" s="152"/>
      <c r="GV136" s="152"/>
      <c r="GW136" s="152"/>
      <c r="GX136" s="152"/>
      <c r="GY136" s="152"/>
      <c r="GZ136" s="152"/>
      <c r="HA136" s="152"/>
      <c r="HB136" s="152"/>
      <c r="HC136" s="152"/>
      <c r="HD136" s="152"/>
      <c r="HE136" s="152"/>
      <c r="HF136" s="152"/>
      <c r="HG136" s="152"/>
      <c r="HH136" s="152"/>
      <c r="HI136" s="152"/>
      <c r="HJ136" s="152"/>
      <c r="HK136" s="152"/>
      <c r="HL136" s="152"/>
      <c r="HM136" s="152"/>
      <c r="HN136" s="152"/>
      <c r="HO136" s="152"/>
      <c r="HP136" s="152"/>
      <c r="HQ136" s="152"/>
      <c r="HR136" s="152"/>
      <c r="HS136" s="152"/>
      <c r="HT136" s="152"/>
      <c r="HU136" s="152"/>
      <c r="HV136" s="152"/>
    </row>
    <row r="137" spans="1:230" s="287" customFormat="1" ht="45" x14ac:dyDescent="0.25">
      <c r="A137" s="290" t="s">
        <v>668</v>
      </c>
      <c r="B137" s="291" t="s">
        <v>454</v>
      </c>
      <c r="C137" s="281" t="s">
        <v>455</v>
      </c>
      <c r="D137" s="282" t="s">
        <v>37</v>
      </c>
      <c r="E137" s="283">
        <v>220.32</v>
      </c>
      <c r="F137" s="292">
        <v>1</v>
      </c>
      <c r="G137" s="296">
        <v>220.32</v>
      </c>
      <c r="H137" s="285">
        <v>169.63</v>
      </c>
      <c r="I137" s="295">
        <v>1.04236</v>
      </c>
      <c r="J137" s="288">
        <v>38956</v>
      </c>
      <c r="K137" s="296">
        <v>9.1199999999999992</v>
      </c>
      <c r="L137" s="286">
        <v>355278.72</v>
      </c>
      <c r="M137" s="307">
        <v>355278.72</v>
      </c>
      <c r="T137" s="152"/>
      <c r="U137" s="152"/>
      <c r="V137" s="152"/>
      <c r="W137" s="152"/>
      <c r="X137" s="152"/>
      <c r="Y137" s="152"/>
      <c r="Z137" s="152"/>
      <c r="AA137" s="152"/>
      <c r="AB137" s="152"/>
      <c r="AC137" s="152"/>
      <c r="AD137" s="152"/>
      <c r="AE137" s="152"/>
      <c r="AF137" s="152"/>
      <c r="AG137" s="152"/>
      <c r="AH137" s="152"/>
      <c r="AI137" s="152"/>
      <c r="AJ137" s="152"/>
      <c r="AK137" s="152"/>
      <c r="AL137" s="152"/>
      <c r="AM137" s="152"/>
      <c r="AN137" s="152"/>
      <c r="AO137" s="152"/>
      <c r="AP137" s="152"/>
      <c r="AQ137" s="152"/>
      <c r="AR137" s="152"/>
      <c r="AS137" s="152"/>
      <c r="AT137" s="152"/>
      <c r="AU137" s="152"/>
      <c r="AV137" s="152"/>
      <c r="AW137" s="152"/>
      <c r="AX137" s="152"/>
      <c r="AY137" s="152"/>
      <c r="AZ137" s="152"/>
      <c r="BA137" s="152"/>
      <c r="BB137" s="152"/>
      <c r="BC137" s="152"/>
      <c r="BD137" s="152"/>
      <c r="BE137" s="152"/>
      <c r="BF137" s="152"/>
      <c r="BG137" s="152"/>
      <c r="BH137" s="152"/>
      <c r="BI137" s="152"/>
      <c r="BJ137" s="152"/>
      <c r="BK137" s="152"/>
      <c r="BL137" s="152"/>
      <c r="BM137" s="152"/>
      <c r="BN137" s="152"/>
      <c r="BO137" s="152"/>
      <c r="BP137" s="152"/>
      <c r="BQ137" s="152"/>
      <c r="BR137" s="152"/>
      <c r="BS137" s="152"/>
      <c r="BT137" s="152"/>
      <c r="BU137" s="152"/>
      <c r="BV137" s="152"/>
      <c r="BW137" s="152"/>
      <c r="BX137" s="152"/>
      <c r="BY137" s="152"/>
      <c r="BZ137" s="152"/>
      <c r="CA137" s="152"/>
      <c r="CB137" s="152"/>
      <c r="CC137" s="152"/>
      <c r="CD137" s="152"/>
      <c r="CE137" s="152"/>
      <c r="CF137" s="152"/>
      <c r="CG137" s="152"/>
      <c r="CH137" s="152"/>
      <c r="CI137" s="152"/>
      <c r="CJ137" s="152"/>
      <c r="CK137" s="152"/>
      <c r="CL137" s="152"/>
      <c r="CM137" s="152"/>
      <c r="CN137" s="152"/>
      <c r="CO137" s="152"/>
      <c r="CP137" s="152"/>
      <c r="CQ137" s="152"/>
      <c r="CR137" s="152"/>
      <c r="CS137" s="152"/>
      <c r="CT137" s="152"/>
      <c r="CU137" s="152"/>
      <c r="CV137" s="152"/>
      <c r="CW137" s="152"/>
      <c r="CX137" s="152"/>
      <c r="CY137" s="152"/>
      <c r="CZ137" s="152"/>
      <c r="DA137" s="152"/>
      <c r="DB137" s="152"/>
      <c r="DC137" s="152"/>
      <c r="DD137" s="152"/>
      <c r="DE137" s="152"/>
      <c r="DF137" s="152"/>
      <c r="DG137" s="152"/>
      <c r="DH137" s="152"/>
      <c r="DI137" s="152"/>
      <c r="DJ137" s="152"/>
      <c r="DK137" s="152"/>
      <c r="DL137" s="152"/>
      <c r="DM137" s="152"/>
      <c r="DN137" s="152"/>
      <c r="DO137" s="152"/>
      <c r="DP137" s="152"/>
      <c r="DQ137" s="152"/>
      <c r="DR137" s="152"/>
      <c r="DS137" s="152"/>
      <c r="DT137" s="152"/>
      <c r="DU137" s="152"/>
      <c r="DV137" s="152"/>
      <c r="DW137" s="152"/>
      <c r="DX137" s="152"/>
      <c r="DY137" s="152"/>
      <c r="DZ137" s="152"/>
      <c r="EA137" s="152"/>
      <c r="EB137" s="152"/>
      <c r="EC137" s="152"/>
      <c r="ED137" s="152"/>
      <c r="EE137" s="152"/>
      <c r="EF137" s="152"/>
      <c r="EG137" s="152"/>
      <c r="EH137" s="152"/>
      <c r="EI137" s="152"/>
      <c r="EJ137" s="152"/>
      <c r="EK137" s="152"/>
      <c r="EL137" s="152"/>
      <c r="EM137" s="152"/>
      <c r="EN137" s="152"/>
      <c r="EO137" s="152"/>
      <c r="EP137" s="152"/>
      <c r="EQ137" s="152"/>
      <c r="ER137" s="152"/>
      <c r="ES137" s="152"/>
      <c r="ET137" s="152"/>
      <c r="EU137" s="189"/>
      <c r="EV137" s="190"/>
      <c r="EW137" s="190" t="s">
        <v>455</v>
      </c>
      <c r="EX137" s="190" t="s">
        <v>285</v>
      </c>
      <c r="EY137" s="190" t="s">
        <v>285</v>
      </c>
      <c r="EZ137" s="152"/>
      <c r="FA137" s="152"/>
      <c r="FB137" s="152"/>
      <c r="FC137" s="152"/>
      <c r="FD137" s="152"/>
      <c r="FE137" s="190"/>
      <c r="FF137" s="152"/>
      <c r="FG137" s="190"/>
      <c r="FH137" s="152"/>
      <c r="FI137" s="152"/>
      <c r="FJ137" s="152"/>
      <c r="FK137" s="152"/>
      <c r="FL137" s="152"/>
      <c r="FM137" s="152"/>
      <c r="FN137" s="152"/>
      <c r="FO137" s="152"/>
      <c r="FP137" s="152"/>
      <c r="FQ137" s="152"/>
      <c r="FR137" s="152"/>
      <c r="FS137" s="152"/>
      <c r="FT137" s="152"/>
      <c r="FU137" s="152"/>
      <c r="FV137" s="152"/>
      <c r="FW137" s="152"/>
      <c r="FX137" s="152"/>
      <c r="FY137" s="152"/>
      <c r="FZ137" s="152"/>
      <c r="GA137" s="152"/>
      <c r="GB137" s="152"/>
      <c r="GC137" s="152"/>
      <c r="GD137" s="152"/>
      <c r="GE137" s="152"/>
      <c r="GF137" s="152"/>
      <c r="GG137" s="152"/>
      <c r="GH137" s="152"/>
      <c r="GI137" s="152"/>
      <c r="GJ137" s="152"/>
      <c r="GK137" s="152"/>
      <c r="GL137" s="152"/>
      <c r="GM137" s="152"/>
      <c r="GN137" s="152"/>
      <c r="GO137" s="152"/>
      <c r="GP137" s="152"/>
      <c r="GQ137" s="152"/>
      <c r="GR137" s="152"/>
      <c r="GS137" s="152"/>
      <c r="GT137" s="152"/>
      <c r="GU137" s="152"/>
      <c r="GV137" s="152"/>
      <c r="GW137" s="152"/>
      <c r="GX137" s="152"/>
      <c r="GY137" s="152"/>
      <c r="GZ137" s="152"/>
      <c r="HA137" s="152"/>
      <c r="HB137" s="152"/>
      <c r="HC137" s="152"/>
      <c r="HD137" s="152"/>
      <c r="HE137" s="152"/>
      <c r="HF137" s="152"/>
      <c r="HG137" s="152"/>
      <c r="HH137" s="152"/>
      <c r="HI137" s="152"/>
      <c r="HJ137" s="152"/>
      <c r="HK137" s="152"/>
      <c r="HL137" s="152"/>
      <c r="HM137" s="152"/>
      <c r="HN137" s="152"/>
      <c r="HO137" s="152"/>
      <c r="HP137" s="152"/>
      <c r="HQ137" s="152"/>
      <c r="HR137" s="152"/>
      <c r="HS137" s="152"/>
      <c r="HT137" s="152"/>
      <c r="HU137" s="152"/>
      <c r="HV137" s="152"/>
    </row>
    <row r="138" spans="1:230" s="287" customFormat="1" ht="45.75" customHeight="1" x14ac:dyDescent="0.25">
      <c r="A138" s="290" t="s">
        <v>670</v>
      </c>
      <c r="B138" s="291" t="s">
        <v>450</v>
      </c>
      <c r="C138" s="281" t="s">
        <v>671</v>
      </c>
      <c r="D138" s="282" t="s">
        <v>388</v>
      </c>
      <c r="E138" s="283">
        <v>0.05</v>
      </c>
      <c r="F138" s="292">
        <v>1</v>
      </c>
      <c r="G138" s="296">
        <v>0.05</v>
      </c>
      <c r="H138" s="284"/>
      <c r="I138" s="283"/>
      <c r="J138" s="284"/>
      <c r="K138" s="283"/>
      <c r="L138" s="294"/>
      <c r="M138" s="307">
        <v>5630.09</v>
      </c>
      <c r="T138" s="152"/>
      <c r="U138" s="152"/>
      <c r="V138" s="152"/>
      <c r="W138" s="152"/>
      <c r="X138" s="152"/>
      <c r="Y138" s="152"/>
      <c r="Z138" s="152"/>
      <c r="AA138" s="152"/>
      <c r="AB138" s="152"/>
      <c r="AC138" s="152"/>
      <c r="AD138" s="152"/>
      <c r="AE138" s="152"/>
      <c r="AF138" s="152"/>
      <c r="AG138" s="152"/>
      <c r="AH138" s="152"/>
      <c r="AI138" s="152"/>
      <c r="AJ138" s="152"/>
      <c r="AK138" s="152"/>
      <c r="AL138" s="152"/>
      <c r="AM138" s="152"/>
      <c r="AN138" s="152"/>
      <c r="AO138" s="152"/>
      <c r="AP138" s="152"/>
      <c r="AQ138" s="152"/>
      <c r="AR138" s="152"/>
      <c r="AS138" s="152"/>
      <c r="AT138" s="152"/>
      <c r="AU138" s="152"/>
      <c r="AV138" s="152"/>
      <c r="AW138" s="152"/>
      <c r="AX138" s="152"/>
      <c r="AY138" s="152"/>
      <c r="AZ138" s="152"/>
      <c r="BA138" s="152"/>
      <c r="BB138" s="152"/>
      <c r="BC138" s="152"/>
      <c r="BD138" s="152"/>
      <c r="BE138" s="152"/>
      <c r="BF138" s="152"/>
      <c r="BG138" s="152"/>
      <c r="BH138" s="152"/>
      <c r="BI138" s="152"/>
      <c r="BJ138" s="152"/>
      <c r="BK138" s="152"/>
      <c r="BL138" s="152"/>
      <c r="BM138" s="152"/>
      <c r="BN138" s="152"/>
      <c r="BO138" s="152"/>
      <c r="BP138" s="152"/>
      <c r="BQ138" s="152"/>
      <c r="BR138" s="152"/>
      <c r="BS138" s="152"/>
      <c r="BT138" s="152"/>
      <c r="BU138" s="152"/>
      <c r="BV138" s="152"/>
      <c r="BW138" s="152"/>
      <c r="BX138" s="152"/>
      <c r="BY138" s="152"/>
      <c r="BZ138" s="152"/>
      <c r="CA138" s="152"/>
      <c r="CB138" s="152"/>
      <c r="CC138" s="152"/>
      <c r="CD138" s="152"/>
      <c r="CE138" s="152"/>
      <c r="CF138" s="152"/>
      <c r="CG138" s="152"/>
      <c r="CH138" s="152"/>
      <c r="CI138" s="152"/>
      <c r="CJ138" s="152"/>
      <c r="CK138" s="152"/>
      <c r="CL138" s="152"/>
      <c r="CM138" s="152"/>
      <c r="CN138" s="152"/>
      <c r="CO138" s="152"/>
      <c r="CP138" s="152"/>
      <c r="CQ138" s="152"/>
      <c r="CR138" s="152"/>
      <c r="CS138" s="152"/>
      <c r="CT138" s="152"/>
      <c r="CU138" s="152"/>
      <c r="CV138" s="152"/>
      <c r="CW138" s="152"/>
      <c r="CX138" s="152"/>
      <c r="CY138" s="152"/>
      <c r="CZ138" s="152"/>
      <c r="DA138" s="152"/>
      <c r="DB138" s="152"/>
      <c r="DC138" s="152"/>
      <c r="DD138" s="152"/>
      <c r="DE138" s="152"/>
      <c r="DF138" s="152"/>
      <c r="DG138" s="152"/>
      <c r="DH138" s="152"/>
      <c r="DI138" s="152"/>
      <c r="DJ138" s="152"/>
      <c r="DK138" s="152"/>
      <c r="DL138" s="152"/>
      <c r="DM138" s="152"/>
      <c r="DN138" s="152"/>
      <c r="DO138" s="152"/>
      <c r="DP138" s="152"/>
      <c r="DQ138" s="152"/>
      <c r="DR138" s="152"/>
      <c r="DS138" s="152"/>
      <c r="DT138" s="152"/>
      <c r="DU138" s="152"/>
      <c r="DV138" s="152"/>
      <c r="DW138" s="152"/>
      <c r="DX138" s="152"/>
      <c r="DY138" s="152"/>
      <c r="DZ138" s="152"/>
      <c r="EA138" s="152"/>
      <c r="EB138" s="152"/>
      <c r="EC138" s="152"/>
      <c r="ED138" s="152"/>
      <c r="EE138" s="152"/>
      <c r="EF138" s="152"/>
      <c r="EG138" s="152"/>
      <c r="EH138" s="152"/>
      <c r="EI138" s="152"/>
      <c r="EJ138" s="152"/>
      <c r="EK138" s="152"/>
      <c r="EL138" s="152"/>
      <c r="EM138" s="152"/>
      <c r="EN138" s="152"/>
      <c r="EO138" s="152"/>
      <c r="EP138" s="152"/>
      <c r="EQ138" s="152"/>
      <c r="ER138" s="152"/>
      <c r="ES138" s="152"/>
      <c r="ET138" s="152"/>
      <c r="EU138" s="189"/>
      <c r="EV138" s="190"/>
      <c r="EW138" s="190" t="s">
        <v>671</v>
      </c>
      <c r="EX138" s="190" t="s">
        <v>285</v>
      </c>
      <c r="EY138" s="190" t="s">
        <v>285</v>
      </c>
      <c r="EZ138" s="152"/>
      <c r="FA138" s="152"/>
      <c r="FB138" s="152"/>
      <c r="FC138" s="152"/>
      <c r="FD138" s="152"/>
      <c r="FE138" s="190"/>
      <c r="FF138" s="152"/>
      <c r="FG138" s="190"/>
      <c r="FH138" s="152"/>
      <c r="FI138" s="152"/>
      <c r="FJ138" s="152"/>
      <c r="FK138" s="152"/>
      <c r="FL138" s="152"/>
      <c r="FM138" s="152"/>
      <c r="FN138" s="152"/>
      <c r="FO138" s="152"/>
      <c r="FP138" s="152"/>
      <c r="FQ138" s="152"/>
      <c r="FR138" s="152"/>
      <c r="FS138" s="152"/>
      <c r="FT138" s="152"/>
      <c r="FU138" s="152"/>
      <c r="FV138" s="152"/>
      <c r="FW138" s="152"/>
      <c r="FX138" s="152"/>
      <c r="FY138" s="152"/>
      <c r="FZ138" s="152"/>
      <c r="GA138" s="152"/>
      <c r="GB138" s="152"/>
      <c r="GC138" s="152"/>
      <c r="GD138" s="152"/>
      <c r="GE138" s="152"/>
      <c r="GF138" s="152"/>
      <c r="GG138" s="152"/>
      <c r="GH138" s="152"/>
      <c r="GI138" s="152"/>
      <c r="GJ138" s="152"/>
      <c r="GK138" s="152"/>
      <c r="GL138" s="152"/>
      <c r="GM138" s="152"/>
      <c r="GN138" s="152"/>
      <c r="GO138" s="152"/>
      <c r="GP138" s="152"/>
      <c r="GQ138" s="152"/>
      <c r="GR138" s="152"/>
      <c r="GS138" s="152"/>
      <c r="GT138" s="152"/>
      <c r="GU138" s="152"/>
      <c r="GV138" s="152"/>
      <c r="GW138" s="152"/>
      <c r="GX138" s="152"/>
      <c r="GY138" s="152"/>
      <c r="GZ138" s="152"/>
      <c r="HA138" s="152"/>
      <c r="HB138" s="152"/>
      <c r="HC138" s="152"/>
      <c r="HD138" s="152"/>
      <c r="HE138" s="152"/>
      <c r="HF138" s="152"/>
      <c r="HG138" s="152"/>
      <c r="HH138" s="152"/>
      <c r="HI138" s="152"/>
      <c r="HJ138" s="152"/>
      <c r="HK138" s="152"/>
      <c r="HL138" s="152"/>
      <c r="HM138" s="152"/>
      <c r="HN138" s="152"/>
      <c r="HO138" s="152"/>
      <c r="HP138" s="152"/>
      <c r="HQ138" s="152"/>
      <c r="HR138" s="152"/>
      <c r="HS138" s="152"/>
      <c r="HT138" s="152"/>
      <c r="HU138" s="152"/>
      <c r="HV138" s="152"/>
    </row>
    <row r="139" spans="1:230" s="287" customFormat="1" ht="45" x14ac:dyDescent="0.25">
      <c r="A139" s="290" t="s">
        <v>673</v>
      </c>
      <c r="B139" s="291" t="s">
        <v>454</v>
      </c>
      <c r="C139" s="281" t="s">
        <v>455</v>
      </c>
      <c r="D139" s="282" t="s">
        <v>37</v>
      </c>
      <c r="E139" s="283">
        <v>5.0999999999999996</v>
      </c>
      <c r="F139" s="292">
        <v>1</v>
      </c>
      <c r="G139" s="298">
        <v>5.0999999999999996</v>
      </c>
      <c r="H139" s="285">
        <v>169.63</v>
      </c>
      <c r="I139" s="295">
        <v>1.04236</v>
      </c>
      <c r="J139" s="285">
        <v>901.76</v>
      </c>
      <c r="K139" s="296">
        <v>9.1199999999999992</v>
      </c>
      <c r="L139" s="286">
        <v>8224.0499999999993</v>
      </c>
      <c r="M139" s="307">
        <v>8224.0499999999993</v>
      </c>
      <c r="T139" s="152"/>
      <c r="U139" s="152"/>
      <c r="V139" s="152"/>
      <c r="W139" s="152"/>
      <c r="X139" s="152"/>
      <c r="Y139" s="152"/>
      <c r="Z139" s="152"/>
      <c r="AA139" s="152"/>
      <c r="AB139" s="152"/>
      <c r="AC139" s="152"/>
      <c r="AD139" s="152"/>
      <c r="AE139" s="152"/>
      <c r="AF139" s="152"/>
      <c r="AG139" s="152"/>
      <c r="AH139" s="152"/>
      <c r="AI139" s="152"/>
      <c r="AJ139" s="152"/>
      <c r="AK139" s="152"/>
      <c r="AL139" s="152"/>
      <c r="AM139" s="152"/>
      <c r="AN139" s="152"/>
      <c r="AO139" s="152"/>
      <c r="AP139" s="152"/>
      <c r="AQ139" s="152"/>
      <c r="AR139" s="152"/>
      <c r="AS139" s="152"/>
      <c r="AT139" s="152"/>
      <c r="AU139" s="152"/>
      <c r="AV139" s="152"/>
      <c r="AW139" s="152"/>
      <c r="AX139" s="152"/>
      <c r="AY139" s="152"/>
      <c r="AZ139" s="152"/>
      <c r="BA139" s="152"/>
      <c r="BB139" s="152"/>
      <c r="BC139" s="152"/>
      <c r="BD139" s="152"/>
      <c r="BE139" s="152"/>
      <c r="BF139" s="152"/>
      <c r="BG139" s="152"/>
      <c r="BH139" s="152"/>
      <c r="BI139" s="152"/>
      <c r="BJ139" s="152"/>
      <c r="BK139" s="152"/>
      <c r="BL139" s="152"/>
      <c r="BM139" s="152"/>
      <c r="BN139" s="152"/>
      <c r="BO139" s="152"/>
      <c r="BP139" s="152"/>
      <c r="BQ139" s="152"/>
      <c r="BR139" s="152"/>
      <c r="BS139" s="152"/>
      <c r="BT139" s="152"/>
      <c r="BU139" s="152"/>
      <c r="BV139" s="152"/>
      <c r="BW139" s="152"/>
      <c r="BX139" s="152"/>
      <c r="BY139" s="152"/>
      <c r="BZ139" s="152"/>
      <c r="CA139" s="152"/>
      <c r="CB139" s="152"/>
      <c r="CC139" s="152"/>
      <c r="CD139" s="152"/>
      <c r="CE139" s="152"/>
      <c r="CF139" s="152"/>
      <c r="CG139" s="152"/>
      <c r="CH139" s="152"/>
      <c r="CI139" s="152"/>
      <c r="CJ139" s="152"/>
      <c r="CK139" s="152"/>
      <c r="CL139" s="152"/>
      <c r="CM139" s="152"/>
      <c r="CN139" s="152"/>
      <c r="CO139" s="152"/>
      <c r="CP139" s="152"/>
      <c r="CQ139" s="152"/>
      <c r="CR139" s="152"/>
      <c r="CS139" s="152"/>
      <c r="CT139" s="152"/>
      <c r="CU139" s="152"/>
      <c r="CV139" s="152"/>
      <c r="CW139" s="152"/>
      <c r="CX139" s="152"/>
      <c r="CY139" s="152"/>
      <c r="CZ139" s="152"/>
      <c r="DA139" s="152"/>
      <c r="DB139" s="152"/>
      <c r="DC139" s="152"/>
      <c r="DD139" s="152"/>
      <c r="DE139" s="152"/>
      <c r="DF139" s="152"/>
      <c r="DG139" s="152"/>
      <c r="DH139" s="152"/>
      <c r="DI139" s="152"/>
      <c r="DJ139" s="152"/>
      <c r="DK139" s="152"/>
      <c r="DL139" s="152"/>
      <c r="DM139" s="152"/>
      <c r="DN139" s="152"/>
      <c r="DO139" s="152"/>
      <c r="DP139" s="152"/>
      <c r="DQ139" s="152"/>
      <c r="DR139" s="152"/>
      <c r="DS139" s="152"/>
      <c r="DT139" s="152"/>
      <c r="DU139" s="152"/>
      <c r="DV139" s="152"/>
      <c r="DW139" s="152"/>
      <c r="DX139" s="152"/>
      <c r="DY139" s="152"/>
      <c r="DZ139" s="152"/>
      <c r="EA139" s="152"/>
      <c r="EB139" s="152"/>
      <c r="EC139" s="152"/>
      <c r="ED139" s="152"/>
      <c r="EE139" s="152"/>
      <c r="EF139" s="152"/>
      <c r="EG139" s="152"/>
      <c r="EH139" s="152"/>
      <c r="EI139" s="152"/>
      <c r="EJ139" s="152"/>
      <c r="EK139" s="152"/>
      <c r="EL139" s="152"/>
      <c r="EM139" s="152"/>
      <c r="EN139" s="152"/>
      <c r="EO139" s="152"/>
      <c r="EP139" s="152"/>
      <c r="EQ139" s="152"/>
      <c r="ER139" s="152"/>
      <c r="ES139" s="152"/>
      <c r="ET139" s="152"/>
      <c r="EU139" s="189"/>
      <c r="EV139" s="190"/>
      <c r="EW139" s="190" t="s">
        <v>455</v>
      </c>
      <c r="EX139" s="190" t="s">
        <v>285</v>
      </c>
      <c r="EY139" s="190" t="s">
        <v>285</v>
      </c>
      <c r="EZ139" s="152"/>
      <c r="FA139" s="152"/>
      <c r="FB139" s="152"/>
      <c r="FC139" s="152"/>
      <c r="FD139" s="152"/>
      <c r="FE139" s="190"/>
      <c r="FF139" s="152"/>
      <c r="FG139" s="190"/>
      <c r="FH139" s="152"/>
      <c r="FI139" s="152"/>
      <c r="FJ139" s="152"/>
      <c r="FK139" s="152"/>
      <c r="FL139" s="152"/>
      <c r="FM139" s="152"/>
      <c r="FN139" s="152"/>
      <c r="FO139" s="152"/>
      <c r="FP139" s="152"/>
      <c r="FQ139" s="152"/>
      <c r="FR139" s="152"/>
      <c r="FS139" s="152"/>
      <c r="FT139" s="152"/>
      <c r="FU139" s="152"/>
      <c r="FV139" s="152"/>
      <c r="FW139" s="152"/>
      <c r="FX139" s="152"/>
      <c r="FY139" s="152"/>
      <c r="FZ139" s="152"/>
      <c r="GA139" s="152"/>
      <c r="GB139" s="152"/>
      <c r="GC139" s="152"/>
      <c r="GD139" s="152"/>
      <c r="GE139" s="152"/>
      <c r="GF139" s="152"/>
      <c r="GG139" s="152"/>
      <c r="GH139" s="152"/>
      <c r="GI139" s="152"/>
      <c r="GJ139" s="152"/>
      <c r="GK139" s="152"/>
      <c r="GL139" s="152"/>
      <c r="GM139" s="152"/>
      <c r="GN139" s="152"/>
      <c r="GO139" s="152"/>
      <c r="GP139" s="152"/>
      <c r="GQ139" s="152"/>
      <c r="GR139" s="152"/>
      <c r="GS139" s="152"/>
      <c r="GT139" s="152"/>
      <c r="GU139" s="152"/>
      <c r="GV139" s="152"/>
      <c r="GW139" s="152"/>
      <c r="GX139" s="152"/>
      <c r="GY139" s="152"/>
      <c r="GZ139" s="152"/>
      <c r="HA139" s="152"/>
      <c r="HB139" s="152"/>
      <c r="HC139" s="152"/>
      <c r="HD139" s="152"/>
      <c r="HE139" s="152"/>
      <c r="HF139" s="152"/>
      <c r="HG139" s="152"/>
      <c r="HH139" s="152"/>
      <c r="HI139" s="152"/>
      <c r="HJ139" s="152"/>
      <c r="HK139" s="152"/>
      <c r="HL139" s="152"/>
      <c r="HM139" s="152"/>
      <c r="HN139" s="152"/>
      <c r="HO139" s="152"/>
      <c r="HP139" s="152"/>
      <c r="HQ139" s="152"/>
      <c r="HR139" s="152"/>
      <c r="HS139" s="152"/>
      <c r="HT139" s="152"/>
      <c r="HU139" s="152"/>
      <c r="HV139" s="152"/>
    </row>
    <row r="140" spans="1:230" s="287" customFormat="1" ht="45.75" customHeight="1" x14ac:dyDescent="0.25">
      <c r="A140" s="290" t="s">
        <v>675</v>
      </c>
      <c r="B140" s="291" t="s">
        <v>450</v>
      </c>
      <c r="C140" s="281" t="s">
        <v>676</v>
      </c>
      <c r="D140" s="282" t="s">
        <v>388</v>
      </c>
      <c r="E140" s="283">
        <v>0.1</v>
      </c>
      <c r="F140" s="292">
        <v>1</v>
      </c>
      <c r="G140" s="298">
        <v>0.1</v>
      </c>
      <c r="H140" s="284"/>
      <c r="I140" s="283"/>
      <c r="J140" s="284"/>
      <c r="K140" s="283"/>
      <c r="L140" s="294"/>
      <c r="M140" s="307">
        <v>11258.92</v>
      </c>
      <c r="T140" s="152"/>
      <c r="U140" s="152"/>
      <c r="V140" s="152"/>
      <c r="W140" s="152"/>
      <c r="X140" s="152"/>
      <c r="Y140" s="152"/>
      <c r="Z140" s="152"/>
      <c r="AA140" s="152"/>
      <c r="AB140" s="152"/>
      <c r="AC140" s="152"/>
      <c r="AD140" s="152"/>
      <c r="AE140" s="152"/>
      <c r="AF140" s="152"/>
      <c r="AG140" s="152"/>
      <c r="AH140" s="152"/>
      <c r="AI140" s="152"/>
      <c r="AJ140" s="152"/>
      <c r="AK140" s="152"/>
      <c r="AL140" s="152"/>
      <c r="AM140" s="152"/>
      <c r="AN140" s="152"/>
      <c r="AO140" s="152"/>
      <c r="AP140" s="152"/>
      <c r="AQ140" s="152"/>
      <c r="AR140" s="152"/>
      <c r="AS140" s="152"/>
      <c r="AT140" s="152"/>
      <c r="AU140" s="152"/>
      <c r="AV140" s="152"/>
      <c r="AW140" s="152"/>
      <c r="AX140" s="152"/>
      <c r="AY140" s="152"/>
      <c r="AZ140" s="152"/>
      <c r="BA140" s="152"/>
      <c r="BB140" s="152"/>
      <c r="BC140" s="152"/>
      <c r="BD140" s="152"/>
      <c r="BE140" s="152"/>
      <c r="BF140" s="152"/>
      <c r="BG140" s="152"/>
      <c r="BH140" s="152"/>
      <c r="BI140" s="152"/>
      <c r="BJ140" s="152"/>
      <c r="BK140" s="152"/>
      <c r="BL140" s="152"/>
      <c r="BM140" s="152"/>
      <c r="BN140" s="152"/>
      <c r="BO140" s="152"/>
      <c r="BP140" s="152"/>
      <c r="BQ140" s="152"/>
      <c r="BR140" s="152"/>
      <c r="BS140" s="152"/>
      <c r="BT140" s="152"/>
      <c r="BU140" s="152"/>
      <c r="BV140" s="152"/>
      <c r="BW140" s="152"/>
      <c r="BX140" s="152"/>
      <c r="BY140" s="152"/>
      <c r="BZ140" s="152"/>
      <c r="CA140" s="152"/>
      <c r="CB140" s="152"/>
      <c r="CC140" s="152"/>
      <c r="CD140" s="152"/>
      <c r="CE140" s="152"/>
      <c r="CF140" s="152"/>
      <c r="CG140" s="152"/>
      <c r="CH140" s="152"/>
      <c r="CI140" s="152"/>
      <c r="CJ140" s="152"/>
      <c r="CK140" s="152"/>
      <c r="CL140" s="152"/>
      <c r="CM140" s="152"/>
      <c r="CN140" s="152"/>
      <c r="CO140" s="152"/>
      <c r="CP140" s="152"/>
      <c r="CQ140" s="152"/>
      <c r="CR140" s="152"/>
      <c r="CS140" s="152"/>
      <c r="CT140" s="152"/>
      <c r="CU140" s="152"/>
      <c r="CV140" s="152"/>
      <c r="CW140" s="152"/>
      <c r="CX140" s="152"/>
      <c r="CY140" s="152"/>
      <c r="CZ140" s="152"/>
      <c r="DA140" s="152"/>
      <c r="DB140" s="152"/>
      <c r="DC140" s="152"/>
      <c r="DD140" s="152"/>
      <c r="DE140" s="152"/>
      <c r="DF140" s="152"/>
      <c r="DG140" s="152"/>
      <c r="DH140" s="152"/>
      <c r="DI140" s="152"/>
      <c r="DJ140" s="152"/>
      <c r="DK140" s="152"/>
      <c r="DL140" s="152"/>
      <c r="DM140" s="152"/>
      <c r="DN140" s="152"/>
      <c r="DO140" s="152"/>
      <c r="DP140" s="152"/>
      <c r="DQ140" s="152"/>
      <c r="DR140" s="152"/>
      <c r="DS140" s="152"/>
      <c r="DT140" s="152"/>
      <c r="DU140" s="152"/>
      <c r="DV140" s="152"/>
      <c r="DW140" s="152"/>
      <c r="DX140" s="152"/>
      <c r="DY140" s="152"/>
      <c r="DZ140" s="152"/>
      <c r="EA140" s="152"/>
      <c r="EB140" s="152"/>
      <c r="EC140" s="152"/>
      <c r="ED140" s="152"/>
      <c r="EE140" s="152"/>
      <c r="EF140" s="152"/>
      <c r="EG140" s="152"/>
      <c r="EH140" s="152"/>
      <c r="EI140" s="152"/>
      <c r="EJ140" s="152"/>
      <c r="EK140" s="152"/>
      <c r="EL140" s="152"/>
      <c r="EM140" s="152"/>
      <c r="EN140" s="152"/>
      <c r="EO140" s="152"/>
      <c r="EP140" s="152"/>
      <c r="EQ140" s="152"/>
      <c r="ER140" s="152"/>
      <c r="ES140" s="152"/>
      <c r="ET140" s="152"/>
      <c r="EU140" s="189"/>
      <c r="EV140" s="190"/>
      <c r="EW140" s="190" t="s">
        <v>676</v>
      </c>
      <c r="EX140" s="190" t="s">
        <v>285</v>
      </c>
      <c r="EY140" s="190" t="s">
        <v>285</v>
      </c>
      <c r="EZ140" s="152"/>
      <c r="FA140" s="152"/>
      <c r="FB140" s="152"/>
      <c r="FC140" s="152"/>
      <c r="FD140" s="152"/>
      <c r="FE140" s="190"/>
      <c r="FF140" s="152"/>
      <c r="FG140" s="190"/>
      <c r="FH140" s="152"/>
      <c r="FI140" s="152"/>
      <c r="FJ140" s="152"/>
      <c r="FK140" s="152"/>
      <c r="FL140" s="152"/>
      <c r="FM140" s="152"/>
      <c r="FN140" s="152"/>
      <c r="FO140" s="152"/>
      <c r="FP140" s="152"/>
      <c r="FQ140" s="152"/>
      <c r="FR140" s="152"/>
      <c r="FS140" s="152"/>
      <c r="FT140" s="152"/>
      <c r="FU140" s="152"/>
      <c r="FV140" s="152"/>
      <c r="FW140" s="152"/>
      <c r="FX140" s="152"/>
      <c r="FY140" s="152"/>
      <c r="FZ140" s="152"/>
      <c r="GA140" s="152"/>
      <c r="GB140" s="152"/>
      <c r="GC140" s="152"/>
      <c r="GD140" s="152"/>
      <c r="GE140" s="152"/>
      <c r="GF140" s="152"/>
      <c r="GG140" s="152"/>
      <c r="GH140" s="152"/>
      <c r="GI140" s="152"/>
      <c r="GJ140" s="152"/>
      <c r="GK140" s="152"/>
      <c r="GL140" s="152"/>
      <c r="GM140" s="152"/>
      <c r="GN140" s="152"/>
      <c r="GO140" s="152"/>
      <c r="GP140" s="152"/>
      <c r="GQ140" s="152"/>
      <c r="GR140" s="152"/>
      <c r="GS140" s="152"/>
      <c r="GT140" s="152"/>
      <c r="GU140" s="152"/>
      <c r="GV140" s="152"/>
      <c r="GW140" s="152"/>
      <c r="GX140" s="152"/>
      <c r="GY140" s="152"/>
      <c r="GZ140" s="152"/>
      <c r="HA140" s="152"/>
      <c r="HB140" s="152"/>
      <c r="HC140" s="152"/>
      <c r="HD140" s="152"/>
      <c r="HE140" s="152"/>
      <c r="HF140" s="152"/>
      <c r="HG140" s="152"/>
      <c r="HH140" s="152"/>
      <c r="HI140" s="152"/>
      <c r="HJ140" s="152"/>
      <c r="HK140" s="152"/>
      <c r="HL140" s="152"/>
      <c r="HM140" s="152"/>
      <c r="HN140" s="152"/>
      <c r="HO140" s="152"/>
      <c r="HP140" s="152"/>
      <c r="HQ140" s="152"/>
      <c r="HR140" s="152"/>
      <c r="HS140" s="152"/>
      <c r="HT140" s="152"/>
      <c r="HU140" s="152"/>
      <c r="HV140" s="152"/>
    </row>
    <row r="141" spans="1:230" s="287" customFormat="1" ht="45" x14ac:dyDescent="0.25">
      <c r="A141" s="290" t="s">
        <v>678</v>
      </c>
      <c r="B141" s="291" t="s">
        <v>454</v>
      </c>
      <c r="C141" s="281" t="s">
        <v>455</v>
      </c>
      <c r="D141" s="282" t="s">
        <v>37</v>
      </c>
      <c r="E141" s="283">
        <v>10.199999999999999</v>
      </c>
      <c r="F141" s="292">
        <v>1</v>
      </c>
      <c r="G141" s="298">
        <v>10.199999999999999</v>
      </c>
      <c r="H141" s="285">
        <v>169.63</v>
      </c>
      <c r="I141" s="295">
        <v>1.04236</v>
      </c>
      <c r="J141" s="288">
        <v>1803.52</v>
      </c>
      <c r="K141" s="296">
        <v>9.1199999999999992</v>
      </c>
      <c r="L141" s="286">
        <v>16448.099999999999</v>
      </c>
      <c r="M141" s="307">
        <v>16448.099999999999</v>
      </c>
      <c r="T141" s="152"/>
      <c r="U141" s="152"/>
      <c r="V141" s="152"/>
      <c r="W141" s="152"/>
      <c r="X141" s="152"/>
      <c r="Y141" s="152"/>
      <c r="Z141" s="152"/>
      <c r="AA141" s="152"/>
      <c r="AB141" s="152"/>
      <c r="AC141" s="152"/>
      <c r="AD141" s="152"/>
      <c r="AE141" s="152"/>
      <c r="AF141" s="152"/>
      <c r="AG141" s="152"/>
      <c r="AH141" s="152"/>
      <c r="AI141" s="152"/>
      <c r="AJ141" s="152"/>
      <c r="AK141" s="152"/>
      <c r="AL141" s="152"/>
      <c r="AM141" s="152"/>
      <c r="AN141" s="152"/>
      <c r="AO141" s="152"/>
      <c r="AP141" s="152"/>
      <c r="AQ141" s="152"/>
      <c r="AR141" s="152"/>
      <c r="AS141" s="152"/>
      <c r="AT141" s="152"/>
      <c r="AU141" s="152"/>
      <c r="AV141" s="152"/>
      <c r="AW141" s="152"/>
      <c r="AX141" s="152"/>
      <c r="AY141" s="152"/>
      <c r="AZ141" s="152"/>
      <c r="BA141" s="152"/>
      <c r="BB141" s="152"/>
      <c r="BC141" s="152"/>
      <c r="BD141" s="152"/>
      <c r="BE141" s="152"/>
      <c r="BF141" s="152"/>
      <c r="BG141" s="152"/>
      <c r="BH141" s="152"/>
      <c r="BI141" s="152"/>
      <c r="BJ141" s="152"/>
      <c r="BK141" s="152"/>
      <c r="BL141" s="152"/>
      <c r="BM141" s="152"/>
      <c r="BN141" s="152"/>
      <c r="BO141" s="152"/>
      <c r="BP141" s="152"/>
      <c r="BQ141" s="152"/>
      <c r="BR141" s="152"/>
      <c r="BS141" s="152"/>
      <c r="BT141" s="152"/>
      <c r="BU141" s="152"/>
      <c r="BV141" s="152"/>
      <c r="BW141" s="152"/>
      <c r="BX141" s="152"/>
      <c r="BY141" s="152"/>
      <c r="BZ141" s="152"/>
      <c r="CA141" s="152"/>
      <c r="CB141" s="152"/>
      <c r="CC141" s="152"/>
      <c r="CD141" s="152"/>
      <c r="CE141" s="152"/>
      <c r="CF141" s="152"/>
      <c r="CG141" s="152"/>
      <c r="CH141" s="152"/>
      <c r="CI141" s="152"/>
      <c r="CJ141" s="152"/>
      <c r="CK141" s="152"/>
      <c r="CL141" s="152"/>
      <c r="CM141" s="152"/>
      <c r="CN141" s="152"/>
      <c r="CO141" s="152"/>
      <c r="CP141" s="152"/>
      <c r="CQ141" s="152"/>
      <c r="CR141" s="152"/>
      <c r="CS141" s="152"/>
      <c r="CT141" s="152"/>
      <c r="CU141" s="152"/>
      <c r="CV141" s="152"/>
      <c r="CW141" s="152"/>
      <c r="CX141" s="152"/>
      <c r="CY141" s="152"/>
      <c r="CZ141" s="152"/>
      <c r="DA141" s="152"/>
      <c r="DB141" s="152"/>
      <c r="DC141" s="152"/>
      <c r="DD141" s="152"/>
      <c r="DE141" s="152"/>
      <c r="DF141" s="152"/>
      <c r="DG141" s="152"/>
      <c r="DH141" s="152"/>
      <c r="DI141" s="152"/>
      <c r="DJ141" s="152"/>
      <c r="DK141" s="152"/>
      <c r="DL141" s="152"/>
      <c r="DM141" s="152"/>
      <c r="DN141" s="152"/>
      <c r="DO141" s="152"/>
      <c r="DP141" s="152"/>
      <c r="DQ141" s="152"/>
      <c r="DR141" s="152"/>
      <c r="DS141" s="152"/>
      <c r="DT141" s="152"/>
      <c r="DU141" s="152"/>
      <c r="DV141" s="152"/>
      <c r="DW141" s="152"/>
      <c r="DX141" s="152"/>
      <c r="DY141" s="152"/>
      <c r="DZ141" s="152"/>
      <c r="EA141" s="152"/>
      <c r="EB141" s="152"/>
      <c r="EC141" s="152"/>
      <c r="ED141" s="152"/>
      <c r="EE141" s="152"/>
      <c r="EF141" s="152"/>
      <c r="EG141" s="152"/>
      <c r="EH141" s="152"/>
      <c r="EI141" s="152"/>
      <c r="EJ141" s="152"/>
      <c r="EK141" s="152"/>
      <c r="EL141" s="152"/>
      <c r="EM141" s="152"/>
      <c r="EN141" s="152"/>
      <c r="EO141" s="152"/>
      <c r="EP141" s="152"/>
      <c r="EQ141" s="152"/>
      <c r="ER141" s="152"/>
      <c r="ES141" s="152"/>
      <c r="ET141" s="152"/>
      <c r="EU141" s="189"/>
      <c r="EV141" s="190"/>
      <c r="EW141" s="190" t="s">
        <v>455</v>
      </c>
      <c r="EX141" s="190" t="s">
        <v>285</v>
      </c>
      <c r="EY141" s="190" t="s">
        <v>285</v>
      </c>
      <c r="EZ141" s="152"/>
      <c r="FA141" s="152"/>
      <c r="FB141" s="152"/>
      <c r="FC141" s="152"/>
      <c r="FD141" s="152"/>
      <c r="FE141" s="190"/>
      <c r="FF141" s="152"/>
      <c r="FG141" s="190"/>
      <c r="FH141" s="152"/>
      <c r="FI141" s="152"/>
      <c r="FJ141" s="152"/>
      <c r="FK141" s="152"/>
      <c r="FL141" s="152"/>
      <c r="FM141" s="152"/>
      <c r="FN141" s="152"/>
      <c r="FO141" s="152"/>
      <c r="FP141" s="152"/>
      <c r="FQ141" s="152"/>
      <c r="FR141" s="152"/>
      <c r="FS141" s="152"/>
      <c r="FT141" s="152"/>
      <c r="FU141" s="152"/>
      <c r="FV141" s="152"/>
      <c r="FW141" s="152"/>
      <c r="FX141" s="152"/>
      <c r="FY141" s="152"/>
      <c r="FZ141" s="152"/>
      <c r="GA141" s="152"/>
      <c r="GB141" s="152"/>
      <c r="GC141" s="152"/>
      <c r="GD141" s="152"/>
      <c r="GE141" s="152"/>
      <c r="GF141" s="152"/>
      <c r="GG141" s="152"/>
      <c r="GH141" s="152"/>
      <c r="GI141" s="152"/>
      <c r="GJ141" s="152"/>
      <c r="GK141" s="152"/>
      <c r="GL141" s="152"/>
      <c r="GM141" s="152"/>
      <c r="GN141" s="152"/>
      <c r="GO141" s="152"/>
      <c r="GP141" s="152"/>
      <c r="GQ141" s="152"/>
      <c r="GR141" s="152"/>
      <c r="GS141" s="152"/>
      <c r="GT141" s="152"/>
      <c r="GU141" s="152"/>
      <c r="GV141" s="152"/>
      <c r="GW141" s="152"/>
      <c r="GX141" s="152"/>
      <c r="GY141" s="152"/>
      <c r="GZ141" s="152"/>
      <c r="HA141" s="152"/>
      <c r="HB141" s="152"/>
      <c r="HC141" s="152"/>
      <c r="HD141" s="152"/>
      <c r="HE141" s="152"/>
      <c r="HF141" s="152"/>
      <c r="HG141" s="152"/>
      <c r="HH141" s="152"/>
      <c r="HI141" s="152"/>
      <c r="HJ141" s="152"/>
      <c r="HK141" s="152"/>
      <c r="HL141" s="152"/>
      <c r="HM141" s="152"/>
      <c r="HN141" s="152"/>
      <c r="HO141" s="152"/>
      <c r="HP141" s="152"/>
      <c r="HQ141" s="152"/>
      <c r="HR141" s="152"/>
      <c r="HS141" s="152"/>
      <c r="HT141" s="152"/>
      <c r="HU141" s="152"/>
      <c r="HV141" s="152"/>
    </row>
    <row r="142" spans="1:230" s="287" customFormat="1" ht="34.5" customHeight="1" x14ac:dyDescent="0.25">
      <c r="A142" s="290" t="s">
        <v>680</v>
      </c>
      <c r="B142" s="291" t="s">
        <v>450</v>
      </c>
      <c r="C142" s="281" t="s">
        <v>451</v>
      </c>
      <c r="D142" s="282" t="s">
        <v>388</v>
      </c>
      <c r="E142" s="283">
        <v>0.16</v>
      </c>
      <c r="F142" s="292">
        <v>1</v>
      </c>
      <c r="G142" s="296">
        <v>0.16</v>
      </c>
      <c r="H142" s="284"/>
      <c r="I142" s="283"/>
      <c r="J142" s="284"/>
      <c r="K142" s="283"/>
      <c r="L142" s="294"/>
      <c r="M142" s="307">
        <v>16413.650000000001</v>
      </c>
      <c r="T142" s="152"/>
      <c r="U142" s="152"/>
      <c r="V142" s="152"/>
      <c r="W142" s="152"/>
      <c r="X142" s="152"/>
      <c r="Y142" s="152"/>
      <c r="Z142" s="152"/>
      <c r="AA142" s="152"/>
      <c r="AB142" s="152"/>
      <c r="AC142" s="152"/>
      <c r="AD142" s="152"/>
      <c r="AE142" s="152"/>
      <c r="AF142" s="152"/>
      <c r="AG142" s="152"/>
      <c r="AH142" s="152"/>
      <c r="AI142" s="152"/>
      <c r="AJ142" s="152"/>
      <c r="AK142" s="152"/>
      <c r="AL142" s="152"/>
      <c r="AM142" s="152"/>
      <c r="AN142" s="152"/>
      <c r="AO142" s="152"/>
      <c r="AP142" s="152"/>
      <c r="AQ142" s="152"/>
      <c r="AR142" s="152"/>
      <c r="AS142" s="152"/>
      <c r="AT142" s="152"/>
      <c r="AU142" s="152"/>
      <c r="AV142" s="152"/>
      <c r="AW142" s="152"/>
      <c r="AX142" s="152"/>
      <c r="AY142" s="152"/>
      <c r="AZ142" s="152"/>
      <c r="BA142" s="152"/>
      <c r="BB142" s="152"/>
      <c r="BC142" s="152"/>
      <c r="BD142" s="152"/>
      <c r="BE142" s="152"/>
      <c r="BF142" s="152"/>
      <c r="BG142" s="152"/>
      <c r="BH142" s="152"/>
      <c r="BI142" s="152"/>
      <c r="BJ142" s="152"/>
      <c r="BK142" s="152"/>
      <c r="BL142" s="152"/>
      <c r="BM142" s="152"/>
      <c r="BN142" s="152"/>
      <c r="BO142" s="152"/>
      <c r="BP142" s="152"/>
      <c r="BQ142" s="152"/>
      <c r="BR142" s="152"/>
      <c r="BS142" s="152"/>
      <c r="BT142" s="152"/>
      <c r="BU142" s="152"/>
      <c r="BV142" s="152"/>
      <c r="BW142" s="152"/>
      <c r="BX142" s="152"/>
      <c r="BY142" s="152"/>
      <c r="BZ142" s="152"/>
      <c r="CA142" s="152"/>
      <c r="CB142" s="152"/>
      <c r="CC142" s="152"/>
      <c r="CD142" s="152"/>
      <c r="CE142" s="152"/>
      <c r="CF142" s="152"/>
      <c r="CG142" s="152"/>
      <c r="CH142" s="152"/>
      <c r="CI142" s="152"/>
      <c r="CJ142" s="152"/>
      <c r="CK142" s="152"/>
      <c r="CL142" s="152"/>
      <c r="CM142" s="152"/>
      <c r="CN142" s="152"/>
      <c r="CO142" s="152"/>
      <c r="CP142" s="152"/>
      <c r="CQ142" s="152"/>
      <c r="CR142" s="152"/>
      <c r="CS142" s="152"/>
      <c r="CT142" s="152"/>
      <c r="CU142" s="152"/>
      <c r="CV142" s="152"/>
      <c r="CW142" s="152"/>
      <c r="CX142" s="152"/>
      <c r="CY142" s="152"/>
      <c r="CZ142" s="152"/>
      <c r="DA142" s="152"/>
      <c r="DB142" s="152"/>
      <c r="DC142" s="152"/>
      <c r="DD142" s="152"/>
      <c r="DE142" s="152"/>
      <c r="DF142" s="152"/>
      <c r="DG142" s="152"/>
      <c r="DH142" s="152"/>
      <c r="DI142" s="152"/>
      <c r="DJ142" s="152"/>
      <c r="DK142" s="152"/>
      <c r="DL142" s="152"/>
      <c r="DM142" s="152"/>
      <c r="DN142" s="152"/>
      <c r="DO142" s="152"/>
      <c r="DP142" s="152"/>
      <c r="DQ142" s="152"/>
      <c r="DR142" s="152"/>
      <c r="DS142" s="152"/>
      <c r="DT142" s="152"/>
      <c r="DU142" s="152"/>
      <c r="DV142" s="152"/>
      <c r="DW142" s="152"/>
      <c r="DX142" s="152"/>
      <c r="DY142" s="152"/>
      <c r="DZ142" s="152"/>
      <c r="EA142" s="152"/>
      <c r="EB142" s="152"/>
      <c r="EC142" s="152"/>
      <c r="ED142" s="152"/>
      <c r="EE142" s="152"/>
      <c r="EF142" s="152"/>
      <c r="EG142" s="152"/>
      <c r="EH142" s="152"/>
      <c r="EI142" s="152"/>
      <c r="EJ142" s="152"/>
      <c r="EK142" s="152"/>
      <c r="EL142" s="152"/>
      <c r="EM142" s="152"/>
      <c r="EN142" s="152"/>
      <c r="EO142" s="152"/>
      <c r="EP142" s="152"/>
      <c r="EQ142" s="152"/>
      <c r="ER142" s="152"/>
      <c r="ES142" s="152"/>
      <c r="ET142" s="152"/>
      <c r="EU142" s="189"/>
      <c r="EV142" s="190"/>
      <c r="EW142" s="190" t="s">
        <v>451</v>
      </c>
      <c r="EX142" s="190" t="s">
        <v>285</v>
      </c>
      <c r="EY142" s="190" t="s">
        <v>285</v>
      </c>
      <c r="EZ142" s="152"/>
      <c r="FA142" s="152"/>
      <c r="FB142" s="152"/>
      <c r="FC142" s="152"/>
      <c r="FD142" s="152"/>
      <c r="FE142" s="190"/>
      <c r="FF142" s="152"/>
      <c r="FG142" s="190"/>
      <c r="FH142" s="152"/>
      <c r="FI142" s="152"/>
      <c r="FJ142" s="152"/>
      <c r="FK142" s="152"/>
      <c r="FL142" s="152"/>
      <c r="FM142" s="152"/>
      <c r="FN142" s="152"/>
      <c r="FO142" s="152"/>
      <c r="FP142" s="152"/>
      <c r="FQ142" s="152"/>
      <c r="FR142" s="152"/>
      <c r="FS142" s="152"/>
      <c r="FT142" s="152"/>
      <c r="FU142" s="152"/>
      <c r="FV142" s="152"/>
      <c r="FW142" s="152"/>
      <c r="FX142" s="152"/>
      <c r="FY142" s="152"/>
      <c r="FZ142" s="152"/>
      <c r="GA142" s="152"/>
      <c r="GB142" s="152"/>
      <c r="GC142" s="152"/>
      <c r="GD142" s="152"/>
      <c r="GE142" s="152"/>
      <c r="GF142" s="152"/>
      <c r="GG142" s="152"/>
      <c r="GH142" s="152"/>
      <c r="GI142" s="152"/>
      <c r="GJ142" s="152"/>
      <c r="GK142" s="152"/>
      <c r="GL142" s="152"/>
      <c r="GM142" s="152"/>
      <c r="GN142" s="152"/>
      <c r="GO142" s="152"/>
      <c r="GP142" s="152"/>
      <c r="GQ142" s="152"/>
      <c r="GR142" s="152"/>
      <c r="GS142" s="152"/>
      <c r="GT142" s="152"/>
      <c r="GU142" s="152"/>
      <c r="GV142" s="152"/>
      <c r="GW142" s="152"/>
      <c r="GX142" s="152"/>
      <c r="GY142" s="152"/>
      <c r="GZ142" s="152"/>
      <c r="HA142" s="152"/>
      <c r="HB142" s="152"/>
      <c r="HC142" s="152"/>
      <c r="HD142" s="152"/>
      <c r="HE142" s="152"/>
      <c r="HF142" s="152"/>
      <c r="HG142" s="152"/>
      <c r="HH142" s="152"/>
      <c r="HI142" s="152"/>
      <c r="HJ142" s="152"/>
      <c r="HK142" s="152"/>
      <c r="HL142" s="152"/>
      <c r="HM142" s="152"/>
      <c r="HN142" s="152"/>
      <c r="HO142" s="152"/>
      <c r="HP142" s="152"/>
      <c r="HQ142" s="152"/>
      <c r="HR142" s="152"/>
      <c r="HS142" s="152"/>
      <c r="HT142" s="152"/>
      <c r="HU142" s="152"/>
      <c r="HV142" s="152"/>
    </row>
    <row r="143" spans="1:230" s="287" customFormat="1" ht="45" x14ac:dyDescent="0.25">
      <c r="A143" s="290" t="s">
        <v>681</v>
      </c>
      <c r="B143" s="291" t="s">
        <v>454</v>
      </c>
      <c r="C143" s="281" t="s">
        <v>455</v>
      </c>
      <c r="D143" s="282" t="s">
        <v>37</v>
      </c>
      <c r="E143" s="283">
        <v>16.32</v>
      </c>
      <c r="F143" s="292">
        <v>1</v>
      </c>
      <c r="G143" s="296">
        <v>16.32</v>
      </c>
      <c r="H143" s="285">
        <v>169.63</v>
      </c>
      <c r="I143" s="295">
        <v>1.04236</v>
      </c>
      <c r="J143" s="288">
        <v>2885.63</v>
      </c>
      <c r="K143" s="296">
        <v>9.1199999999999992</v>
      </c>
      <c r="L143" s="286">
        <v>26316.95</v>
      </c>
      <c r="M143" s="307">
        <v>26316.95</v>
      </c>
      <c r="T143" s="152"/>
      <c r="U143" s="152"/>
      <c r="V143" s="152"/>
      <c r="W143" s="152"/>
      <c r="X143" s="152"/>
      <c r="Y143" s="152"/>
      <c r="Z143" s="152"/>
      <c r="AA143" s="152"/>
      <c r="AB143" s="152"/>
      <c r="AC143" s="152"/>
      <c r="AD143" s="152"/>
      <c r="AE143" s="152"/>
      <c r="AF143" s="152"/>
      <c r="AG143" s="152"/>
      <c r="AH143" s="152"/>
      <c r="AI143" s="152"/>
      <c r="AJ143" s="152"/>
      <c r="AK143" s="152"/>
      <c r="AL143" s="152"/>
      <c r="AM143" s="152"/>
      <c r="AN143" s="152"/>
      <c r="AO143" s="152"/>
      <c r="AP143" s="152"/>
      <c r="AQ143" s="152"/>
      <c r="AR143" s="152"/>
      <c r="AS143" s="152"/>
      <c r="AT143" s="152"/>
      <c r="AU143" s="152"/>
      <c r="AV143" s="152"/>
      <c r="AW143" s="152"/>
      <c r="AX143" s="152"/>
      <c r="AY143" s="152"/>
      <c r="AZ143" s="152"/>
      <c r="BA143" s="152"/>
      <c r="BB143" s="152"/>
      <c r="BC143" s="152"/>
      <c r="BD143" s="152"/>
      <c r="BE143" s="152"/>
      <c r="BF143" s="152"/>
      <c r="BG143" s="152"/>
      <c r="BH143" s="152"/>
      <c r="BI143" s="152"/>
      <c r="BJ143" s="152"/>
      <c r="BK143" s="152"/>
      <c r="BL143" s="152"/>
      <c r="BM143" s="152"/>
      <c r="BN143" s="152"/>
      <c r="BO143" s="152"/>
      <c r="BP143" s="152"/>
      <c r="BQ143" s="152"/>
      <c r="BR143" s="152"/>
      <c r="BS143" s="152"/>
      <c r="BT143" s="152"/>
      <c r="BU143" s="152"/>
      <c r="BV143" s="152"/>
      <c r="BW143" s="152"/>
      <c r="BX143" s="152"/>
      <c r="BY143" s="152"/>
      <c r="BZ143" s="152"/>
      <c r="CA143" s="152"/>
      <c r="CB143" s="152"/>
      <c r="CC143" s="152"/>
      <c r="CD143" s="152"/>
      <c r="CE143" s="152"/>
      <c r="CF143" s="152"/>
      <c r="CG143" s="152"/>
      <c r="CH143" s="152"/>
      <c r="CI143" s="152"/>
      <c r="CJ143" s="152"/>
      <c r="CK143" s="152"/>
      <c r="CL143" s="152"/>
      <c r="CM143" s="152"/>
      <c r="CN143" s="152"/>
      <c r="CO143" s="152"/>
      <c r="CP143" s="152"/>
      <c r="CQ143" s="152"/>
      <c r="CR143" s="152"/>
      <c r="CS143" s="152"/>
      <c r="CT143" s="152"/>
      <c r="CU143" s="152"/>
      <c r="CV143" s="152"/>
      <c r="CW143" s="152"/>
      <c r="CX143" s="152"/>
      <c r="CY143" s="152"/>
      <c r="CZ143" s="152"/>
      <c r="DA143" s="152"/>
      <c r="DB143" s="152"/>
      <c r="DC143" s="152"/>
      <c r="DD143" s="152"/>
      <c r="DE143" s="152"/>
      <c r="DF143" s="152"/>
      <c r="DG143" s="152"/>
      <c r="DH143" s="152"/>
      <c r="DI143" s="152"/>
      <c r="DJ143" s="152"/>
      <c r="DK143" s="152"/>
      <c r="DL143" s="152"/>
      <c r="DM143" s="152"/>
      <c r="DN143" s="152"/>
      <c r="DO143" s="152"/>
      <c r="DP143" s="152"/>
      <c r="DQ143" s="152"/>
      <c r="DR143" s="152"/>
      <c r="DS143" s="152"/>
      <c r="DT143" s="152"/>
      <c r="DU143" s="152"/>
      <c r="DV143" s="152"/>
      <c r="DW143" s="152"/>
      <c r="DX143" s="152"/>
      <c r="DY143" s="152"/>
      <c r="DZ143" s="152"/>
      <c r="EA143" s="152"/>
      <c r="EB143" s="152"/>
      <c r="EC143" s="152"/>
      <c r="ED143" s="152"/>
      <c r="EE143" s="152"/>
      <c r="EF143" s="152"/>
      <c r="EG143" s="152"/>
      <c r="EH143" s="152"/>
      <c r="EI143" s="152"/>
      <c r="EJ143" s="152"/>
      <c r="EK143" s="152"/>
      <c r="EL143" s="152"/>
      <c r="EM143" s="152"/>
      <c r="EN143" s="152"/>
      <c r="EO143" s="152"/>
      <c r="EP143" s="152"/>
      <c r="EQ143" s="152"/>
      <c r="ER143" s="152"/>
      <c r="ES143" s="152"/>
      <c r="ET143" s="152"/>
      <c r="EU143" s="189"/>
      <c r="EV143" s="190"/>
      <c r="EW143" s="190" t="s">
        <v>455</v>
      </c>
      <c r="EX143" s="190" t="s">
        <v>285</v>
      </c>
      <c r="EY143" s="190" t="s">
        <v>285</v>
      </c>
      <c r="EZ143" s="152"/>
      <c r="FA143" s="152"/>
      <c r="FB143" s="152"/>
      <c r="FC143" s="152"/>
      <c r="FD143" s="152"/>
      <c r="FE143" s="190"/>
      <c r="FF143" s="152"/>
      <c r="FG143" s="190"/>
      <c r="FH143" s="152"/>
      <c r="FI143" s="152"/>
      <c r="FJ143" s="152"/>
      <c r="FK143" s="152"/>
      <c r="FL143" s="152"/>
      <c r="FM143" s="152"/>
      <c r="FN143" s="152"/>
      <c r="FO143" s="152"/>
      <c r="FP143" s="152"/>
      <c r="FQ143" s="152"/>
      <c r="FR143" s="152"/>
      <c r="FS143" s="152"/>
      <c r="FT143" s="152"/>
      <c r="FU143" s="152"/>
      <c r="FV143" s="152"/>
      <c r="FW143" s="152"/>
      <c r="FX143" s="152"/>
      <c r="FY143" s="152"/>
      <c r="FZ143" s="152"/>
      <c r="GA143" s="152"/>
      <c r="GB143" s="152"/>
      <c r="GC143" s="152"/>
      <c r="GD143" s="152"/>
      <c r="GE143" s="152"/>
      <c r="GF143" s="152"/>
      <c r="GG143" s="152"/>
      <c r="GH143" s="152"/>
      <c r="GI143" s="152"/>
      <c r="GJ143" s="152"/>
      <c r="GK143" s="152"/>
      <c r="GL143" s="152"/>
      <c r="GM143" s="152"/>
      <c r="GN143" s="152"/>
      <c r="GO143" s="152"/>
      <c r="GP143" s="152"/>
      <c r="GQ143" s="152"/>
      <c r="GR143" s="152"/>
      <c r="GS143" s="152"/>
      <c r="GT143" s="152"/>
      <c r="GU143" s="152"/>
      <c r="GV143" s="152"/>
      <c r="GW143" s="152"/>
      <c r="GX143" s="152"/>
      <c r="GY143" s="152"/>
      <c r="GZ143" s="152"/>
      <c r="HA143" s="152"/>
      <c r="HB143" s="152"/>
      <c r="HC143" s="152"/>
      <c r="HD143" s="152"/>
      <c r="HE143" s="152"/>
      <c r="HF143" s="152"/>
      <c r="HG143" s="152"/>
      <c r="HH143" s="152"/>
      <c r="HI143" s="152"/>
      <c r="HJ143" s="152"/>
      <c r="HK143" s="152"/>
      <c r="HL143" s="152"/>
      <c r="HM143" s="152"/>
      <c r="HN143" s="152"/>
      <c r="HO143" s="152"/>
      <c r="HP143" s="152"/>
      <c r="HQ143" s="152"/>
      <c r="HR143" s="152"/>
      <c r="HS143" s="152"/>
      <c r="HT143" s="152"/>
      <c r="HU143" s="152"/>
      <c r="HV143" s="152"/>
    </row>
    <row r="144" spans="1:230" s="287" customFormat="1" ht="34.5" customHeight="1" x14ac:dyDescent="0.25">
      <c r="A144" s="290" t="s">
        <v>683</v>
      </c>
      <c r="B144" s="291" t="s">
        <v>450</v>
      </c>
      <c r="C144" s="281" t="s">
        <v>451</v>
      </c>
      <c r="D144" s="282" t="s">
        <v>388</v>
      </c>
      <c r="E144" s="283">
        <v>0.6</v>
      </c>
      <c r="F144" s="292">
        <v>1</v>
      </c>
      <c r="G144" s="298">
        <v>0.6</v>
      </c>
      <c r="H144" s="284"/>
      <c r="I144" s="283"/>
      <c r="J144" s="284"/>
      <c r="K144" s="283"/>
      <c r="L144" s="294"/>
      <c r="M144" s="307">
        <v>61551.25</v>
      </c>
      <c r="T144" s="152"/>
      <c r="U144" s="152"/>
      <c r="V144" s="152"/>
      <c r="W144" s="152"/>
      <c r="X144" s="152"/>
      <c r="Y144" s="152"/>
      <c r="Z144" s="152"/>
      <c r="AA144" s="152"/>
      <c r="AB144" s="152"/>
      <c r="AC144" s="152"/>
      <c r="AD144" s="152"/>
      <c r="AE144" s="152"/>
      <c r="AF144" s="152"/>
      <c r="AG144" s="152"/>
      <c r="AH144" s="152"/>
      <c r="AI144" s="152"/>
      <c r="AJ144" s="152"/>
      <c r="AK144" s="152"/>
      <c r="AL144" s="152"/>
      <c r="AM144" s="152"/>
      <c r="AN144" s="152"/>
      <c r="AO144" s="152"/>
      <c r="AP144" s="152"/>
      <c r="AQ144" s="152"/>
      <c r="AR144" s="152"/>
      <c r="AS144" s="152"/>
      <c r="AT144" s="152"/>
      <c r="AU144" s="152"/>
      <c r="AV144" s="152"/>
      <c r="AW144" s="152"/>
      <c r="AX144" s="152"/>
      <c r="AY144" s="152"/>
      <c r="AZ144" s="152"/>
      <c r="BA144" s="152"/>
      <c r="BB144" s="152"/>
      <c r="BC144" s="152"/>
      <c r="BD144" s="152"/>
      <c r="BE144" s="152"/>
      <c r="BF144" s="152"/>
      <c r="BG144" s="152"/>
      <c r="BH144" s="152"/>
      <c r="BI144" s="152"/>
      <c r="BJ144" s="152"/>
      <c r="BK144" s="152"/>
      <c r="BL144" s="152"/>
      <c r="BM144" s="152"/>
      <c r="BN144" s="152"/>
      <c r="BO144" s="152"/>
      <c r="BP144" s="152"/>
      <c r="BQ144" s="152"/>
      <c r="BR144" s="152"/>
      <c r="BS144" s="152"/>
      <c r="BT144" s="152"/>
      <c r="BU144" s="152"/>
      <c r="BV144" s="152"/>
      <c r="BW144" s="152"/>
      <c r="BX144" s="152"/>
      <c r="BY144" s="152"/>
      <c r="BZ144" s="152"/>
      <c r="CA144" s="152"/>
      <c r="CB144" s="152"/>
      <c r="CC144" s="152"/>
      <c r="CD144" s="152"/>
      <c r="CE144" s="152"/>
      <c r="CF144" s="152"/>
      <c r="CG144" s="152"/>
      <c r="CH144" s="152"/>
      <c r="CI144" s="152"/>
      <c r="CJ144" s="152"/>
      <c r="CK144" s="152"/>
      <c r="CL144" s="152"/>
      <c r="CM144" s="152"/>
      <c r="CN144" s="152"/>
      <c r="CO144" s="152"/>
      <c r="CP144" s="152"/>
      <c r="CQ144" s="152"/>
      <c r="CR144" s="152"/>
      <c r="CS144" s="152"/>
      <c r="CT144" s="152"/>
      <c r="CU144" s="152"/>
      <c r="CV144" s="152"/>
      <c r="CW144" s="152"/>
      <c r="CX144" s="152"/>
      <c r="CY144" s="152"/>
      <c r="CZ144" s="152"/>
      <c r="DA144" s="152"/>
      <c r="DB144" s="152"/>
      <c r="DC144" s="152"/>
      <c r="DD144" s="152"/>
      <c r="DE144" s="152"/>
      <c r="DF144" s="152"/>
      <c r="DG144" s="152"/>
      <c r="DH144" s="152"/>
      <c r="DI144" s="152"/>
      <c r="DJ144" s="152"/>
      <c r="DK144" s="152"/>
      <c r="DL144" s="152"/>
      <c r="DM144" s="152"/>
      <c r="DN144" s="152"/>
      <c r="DO144" s="152"/>
      <c r="DP144" s="152"/>
      <c r="DQ144" s="152"/>
      <c r="DR144" s="152"/>
      <c r="DS144" s="152"/>
      <c r="DT144" s="152"/>
      <c r="DU144" s="152"/>
      <c r="DV144" s="152"/>
      <c r="DW144" s="152"/>
      <c r="DX144" s="152"/>
      <c r="DY144" s="152"/>
      <c r="DZ144" s="152"/>
      <c r="EA144" s="152"/>
      <c r="EB144" s="152"/>
      <c r="EC144" s="152"/>
      <c r="ED144" s="152"/>
      <c r="EE144" s="152"/>
      <c r="EF144" s="152"/>
      <c r="EG144" s="152"/>
      <c r="EH144" s="152"/>
      <c r="EI144" s="152"/>
      <c r="EJ144" s="152"/>
      <c r="EK144" s="152"/>
      <c r="EL144" s="152"/>
      <c r="EM144" s="152"/>
      <c r="EN144" s="152"/>
      <c r="EO144" s="152"/>
      <c r="EP144" s="152"/>
      <c r="EQ144" s="152"/>
      <c r="ER144" s="152"/>
      <c r="ES144" s="152"/>
      <c r="ET144" s="152"/>
      <c r="EU144" s="189"/>
      <c r="EV144" s="190"/>
      <c r="EW144" s="190" t="s">
        <v>451</v>
      </c>
      <c r="EX144" s="190" t="s">
        <v>285</v>
      </c>
      <c r="EY144" s="190" t="s">
        <v>285</v>
      </c>
      <c r="EZ144" s="152"/>
      <c r="FA144" s="152"/>
      <c r="FB144" s="152"/>
      <c r="FC144" s="152"/>
      <c r="FD144" s="152"/>
      <c r="FE144" s="190"/>
      <c r="FF144" s="152"/>
      <c r="FG144" s="190"/>
      <c r="FH144" s="152"/>
      <c r="FI144" s="152"/>
      <c r="FJ144" s="152"/>
      <c r="FK144" s="152"/>
      <c r="FL144" s="152"/>
      <c r="FM144" s="152"/>
      <c r="FN144" s="152"/>
      <c r="FO144" s="152"/>
      <c r="FP144" s="152"/>
      <c r="FQ144" s="152"/>
      <c r="FR144" s="152"/>
      <c r="FS144" s="152"/>
      <c r="FT144" s="152"/>
      <c r="FU144" s="152"/>
      <c r="FV144" s="152"/>
      <c r="FW144" s="152"/>
      <c r="FX144" s="152"/>
      <c r="FY144" s="152"/>
      <c r="FZ144" s="152"/>
      <c r="GA144" s="152"/>
      <c r="GB144" s="152"/>
      <c r="GC144" s="152"/>
      <c r="GD144" s="152"/>
      <c r="GE144" s="152"/>
      <c r="GF144" s="152"/>
      <c r="GG144" s="152"/>
      <c r="GH144" s="152"/>
      <c r="GI144" s="152"/>
      <c r="GJ144" s="152"/>
      <c r="GK144" s="152"/>
      <c r="GL144" s="152"/>
      <c r="GM144" s="152"/>
      <c r="GN144" s="152"/>
      <c r="GO144" s="152"/>
      <c r="GP144" s="152"/>
      <c r="GQ144" s="152"/>
      <c r="GR144" s="152"/>
      <c r="GS144" s="152"/>
      <c r="GT144" s="152"/>
      <c r="GU144" s="152"/>
      <c r="GV144" s="152"/>
      <c r="GW144" s="152"/>
      <c r="GX144" s="152"/>
      <c r="GY144" s="152"/>
      <c r="GZ144" s="152"/>
      <c r="HA144" s="152"/>
      <c r="HB144" s="152"/>
      <c r="HC144" s="152"/>
      <c r="HD144" s="152"/>
      <c r="HE144" s="152"/>
      <c r="HF144" s="152"/>
      <c r="HG144" s="152"/>
      <c r="HH144" s="152"/>
      <c r="HI144" s="152"/>
      <c r="HJ144" s="152"/>
      <c r="HK144" s="152"/>
      <c r="HL144" s="152"/>
      <c r="HM144" s="152"/>
      <c r="HN144" s="152"/>
      <c r="HO144" s="152"/>
      <c r="HP144" s="152"/>
      <c r="HQ144" s="152"/>
      <c r="HR144" s="152"/>
      <c r="HS144" s="152"/>
      <c r="HT144" s="152"/>
      <c r="HU144" s="152"/>
      <c r="HV144" s="152"/>
    </row>
    <row r="145" spans="1:230" s="287" customFormat="1" ht="45" x14ac:dyDescent="0.25">
      <c r="A145" s="290" t="s">
        <v>685</v>
      </c>
      <c r="B145" s="291" t="s">
        <v>454</v>
      </c>
      <c r="C145" s="281" t="s">
        <v>455</v>
      </c>
      <c r="D145" s="282" t="s">
        <v>37</v>
      </c>
      <c r="E145" s="283">
        <v>61.2</v>
      </c>
      <c r="F145" s="292">
        <v>1</v>
      </c>
      <c r="G145" s="298">
        <v>61.2</v>
      </c>
      <c r="H145" s="285">
        <v>169.63</v>
      </c>
      <c r="I145" s="295">
        <v>1.04236</v>
      </c>
      <c r="J145" s="288">
        <v>10821.11</v>
      </c>
      <c r="K145" s="296">
        <v>9.1199999999999992</v>
      </c>
      <c r="L145" s="286">
        <v>98688.52</v>
      </c>
      <c r="M145" s="307">
        <v>98688.52</v>
      </c>
      <c r="T145" s="152"/>
      <c r="U145" s="152"/>
      <c r="V145" s="152"/>
      <c r="W145" s="152"/>
      <c r="X145" s="152"/>
      <c r="Y145" s="152"/>
      <c r="Z145" s="152"/>
      <c r="AA145" s="152"/>
      <c r="AB145" s="152"/>
      <c r="AC145" s="152"/>
      <c r="AD145" s="152"/>
      <c r="AE145" s="152"/>
      <c r="AF145" s="152"/>
      <c r="AG145" s="152"/>
      <c r="AH145" s="152"/>
      <c r="AI145" s="152"/>
      <c r="AJ145" s="152"/>
      <c r="AK145" s="152"/>
      <c r="AL145" s="152"/>
      <c r="AM145" s="152"/>
      <c r="AN145" s="152"/>
      <c r="AO145" s="152"/>
      <c r="AP145" s="152"/>
      <c r="AQ145" s="152"/>
      <c r="AR145" s="152"/>
      <c r="AS145" s="152"/>
      <c r="AT145" s="152"/>
      <c r="AU145" s="152"/>
      <c r="AV145" s="152"/>
      <c r="AW145" s="152"/>
      <c r="AX145" s="152"/>
      <c r="AY145" s="152"/>
      <c r="AZ145" s="152"/>
      <c r="BA145" s="152"/>
      <c r="BB145" s="152"/>
      <c r="BC145" s="152"/>
      <c r="BD145" s="152"/>
      <c r="BE145" s="152"/>
      <c r="BF145" s="152"/>
      <c r="BG145" s="152"/>
      <c r="BH145" s="152"/>
      <c r="BI145" s="152"/>
      <c r="BJ145" s="152"/>
      <c r="BK145" s="152"/>
      <c r="BL145" s="152"/>
      <c r="BM145" s="152"/>
      <c r="BN145" s="152"/>
      <c r="BO145" s="152"/>
      <c r="BP145" s="152"/>
      <c r="BQ145" s="152"/>
      <c r="BR145" s="152"/>
      <c r="BS145" s="152"/>
      <c r="BT145" s="152"/>
      <c r="BU145" s="152"/>
      <c r="BV145" s="152"/>
      <c r="BW145" s="152"/>
      <c r="BX145" s="152"/>
      <c r="BY145" s="152"/>
      <c r="BZ145" s="152"/>
      <c r="CA145" s="152"/>
      <c r="CB145" s="152"/>
      <c r="CC145" s="152"/>
      <c r="CD145" s="152"/>
      <c r="CE145" s="152"/>
      <c r="CF145" s="152"/>
      <c r="CG145" s="152"/>
      <c r="CH145" s="152"/>
      <c r="CI145" s="152"/>
      <c r="CJ145" s="152"/>
      <c r="CK145" s="152"/>
      <c r="CL145" s="152"/>
      <c r="CM145" s="152"/>
      <c r="CN145" s="152"/>
      <c r="CO145" s="152"/>
      <c r="CP145" s="152"/>
      <c r="CQ145" s="152"/>
      <c r="CR145" s="152"/>
      <c r="CS145" s="152"/>
      <c r="CT145" s="152"/>
      <c r="CU145" s="152"/>
      <c r="CV145" s="152"/>
      <c r="CW145" s="152"/>
      <c r="CX145" s="152"/>
      <c r="CY145" s="152"/>
      <c r="CZ145" s="152"/>
      <c r="DA145" s="152"/>
      <c r="DB145" s="152"/>
      <c r="DC145" s="152"/>
      <c r="DD145" s="152"/>
      <c r="DE145" s="152"/>
      <c r="DF145" s="152"/>
      <c r="DG145" s="152"/>
      <c r="DH145" s="152"/>
      <c r="DI145" s="152"/>
      <c r="DJ145" s="152"/>
      <c r="DK145" s="152"/>
      <c r="DL145" s="152"/>
      <c r="DM145" s="152"/>
      <c r="DN145" s="152"/>
      <c r="DO145" s="152"/>
      <c r="DP145" s="152"/>
      <c r="DQ145" s="152"/>
      <c r="DR145" s="152"/>
      <c r="DS145" s="152"/>
      <c r="DT145" s="152"/>
      <c r="DU145" s="152"/>
      <c r="DV145" s="152"/>
      <c r="DW145" s="152"/>
      <c r="DX145" s="152"/>
      <c r="DY145" s="152"/>
      <c r="DZ145" s="152"/>
      <c r="EA145" s="152"/>
      <c r="EB145" s="152"/>
      <c r="EC145" s="152"/>
      <c r="ED145" s="152"/>
      <c r="EE145" s="152"/>
      <c r="EF145" s="152"/>
      <c r="EG145" s="152"/>
      <c r="EH145" s="152"/>
      <c r="EI145" s="152"/>
      <c r="EJ145" s="152"/>
      <c r="EK145" s="152"/>
      <c r="EL145" s="152"/>
      <c r="EM145" s="152"/>
      <c r="EN145" s="152"/>
      <c r="EO145" s="152"/>
      <c r="EP145" s="152"/>
      <c r="EQ145" s="152"/>
      <c r="ER145" s="152"/>
      <c r="ES145" s="152"/>
      <c r="ET145" s="152"/>
      <c r="EU145" s="189"/>
      <c r="EV145" s="190"/>
      <c r="EW145" s="190" t="s">
        <v>455</v>
      </c>
      <c r="EX145" s="190" t="s">
        <v>285</v>
      </c>
      <c r="EY145" s="190" t="s">
        <v>285</v>
      </c>
      <c r="EZ145" s="152"/>
      <c r="FA145" s="152"/>
      <c r="FB145" s="152"/>
      <c r="FC145" s="152"/>
      <c r="FD145" s="152"/>
      <c r="FE145" s="190"/>
      <c r="FF145" s="152"/>
      <c r="FG145" s="190"/>
      <c r="FH145" s="152"/>
      <c r="FI145" s="152"/>
      <c r="FJ145" s="152"/>
      <c r="FK145" s="152"/>
      <c r="FL145" s="152"/>
      <c r="FM145" s="152"/>
      <c r="FN145" s="152"/>
      <c r="FO145" s="152"/>
      <c r="FP145" s="152"/>
      <c r="FQ145" s="152"/>
      <c r="FR145" s="152"/>
      <c r="FS145" s="152"/>
      <c r="FT145" s="152"/>
      <c r="FU145" s="152"/>
      <c r="FV145" s="152"/>
      <c r="FW145" s="152"/>
      <c r="FX145" s="152"/>
      <c r="FY145" s="152"/>
      <c r="FZ145" s="152"/>
      <c r="GA145" s="152"/>
      <c r="GB145" s="152"/>
      <c r="GC145" s="152"/>
      <c r="GD145" s="152"/>
      <c r="GE145" s="152"/>
      <c r="GF145" s="152"/>
      <c r="GG145" s="152"/>
      <c r="GH145" s="152"/>
      <c r="GI145" s="152"/>
      <c r="GJ145" s="152"/>
      <c r="GK145" s="152"/>
      <c r="GL145" s="152"/>
      <c r="GM145" s="152"/>
      <c r="GN145" s="152"/>
      <c r="GO145" s="152"/>
      <c r="GP145" s="152"/>
      <c r="GQ145" s="152"/>
      <c r="GR145" s="152"/>
      <c r="GS145" s="152"/>
      <c r="GT145" s="152"/>
      <c r="GU145" s="152"/>
      <c r="GV145" s="152"/>
      <c r="GW145" s="152"/>
      <c r="GX145" s="152"/>
      <c r="GY145" s="152"/>
      <c r="GZ145" s="152"/>
      <c r="HA145" s="152"/>
      <c r="HB145" s="152"/>
      <c r="HC145" s="152"/>
      <c r="HD145" s="152"/>
      <c r="HE145" s="152"/>
      <c r="HF145" s="152"/>
      <c r="HG145" s="152"/>
      <c r="HH145" s="152"/>
      <c r="HI145" s="152"/>
      <c r="HJ145" s="152"/>
      <c r="HK145" s="152"/>
      <c r="HL145" s="152"/>
      <c r="HM145" s="152"/>
      <c r="HN145" s="152"/>
      <c r="HO145" s="152"/>
      <c r="HP145" s="152"/>
      <c r="HQ145" s="152"/>
      <c r="HR145" s="152"/>
      <c r="HS145" s="152"/>
      <c r="HT145" s="152"/>
      <c r="HU145" s="152"/>
      <c r="HV145" s="152"/>
    </row>
    <row r="146" spans="1:230" s="287" customFormat="1" ht="34.5" customHeight="1" x14ac:dyDescent="0.25">
      <c r="A146" s="290" t="s">
        <v>687</v>
      </c>
      <c r="B146" s="291" t="s">
        <v>450</v>
      </c>
      <c r="C146" s="281" t="s">
        <v>451</v>
      </c>
      <c r="D146" s="282" t="s">
        <v>388</v>
      </c>
      <c r="E146" s="283">
        <v>3.6</v>
      </c>
      <c r="F146" s="292">
        <v>1</v>
      </c>
      <c r="G146" s="298">
        <v>3.6</v>
      </c>
      <c r="H146" s="284"/>
      <c r="I146" s="283"/>
      <c r="J146" s="284"/>
      <c r="K146" s="283"/>
      <c r="L146" s="294"/>
      <c r="M146" s="307">
        <v>369307.08</v>
      </c>
      <c r="T146" s="152"/>
      <c r="U146" s="152"/>
      <c r="V146" s="152"/>
      <c r="W146" s="152"/>
      <c r="X146" s="152"/>
      <c r="Y146" s="152"/>
      <c r="Z146" s="152"/>
      <c r="AA146" s="152"/>
      <c r="AB146" s="152"/>
      <c r="AC146" s="152"/>
      <c r="AD146" s="152"/>
      <c r="AE146" s="152"/>
      <c r="AF146" s="152"/>
      <c r="AG146" s="152"/>
      <c r="AH146" s="152"/>
      <c r="AI146" s="152"/>
      <c r="AJ146" s="152"/>
      <c r="AK146" s="152"/>
      <c r="AL146" s="152"/>
      <c r="AM146" s="152"/>
      <c r="AN146" s="152"/>
      <c r="AO146" s="152"/>
      <c r="AP146" s="152"/>
      <c r="AQ146" s="152"/>
      <c r="AR146" s="152"/>
      <c r="AS146" s="152"/>
      <c r="AT146" s="152"/>
      <c r="AU146" s="152"/>
      <c r="AV146" s="152"/>
      <c r="AW146" s="152"/>
      <c r="AX146" s="152"/>
      <c r="AY146" s="152"/>
      <c r="AZ146" s="152"/>
      <c r="BA146" s="152"/>
      <c r="BB146" s="152"/>
      <c r="BC146" s="152"/>
      <c r="BD146" s="152"/>
      <c r="BE146" s="152"/>
      <c r="BF146" s="152"/>
      <c r="BG146" s="152"/>
      <c r="BH146" s="152"/>
      <c r="BI146" s="152"/>
      <c r="BJ146" s="152"/>
      <c r="BK146" s="152"/>
      <c r="BL146" s="152"/>
      <c r="BM146" s="152"/>
      <c r="BN146" s="152"/>
      <c r="BO146" s="152"/>
      <c r="BP146" s="152"/>
      <c r="BQ146" s="152"/>
      <c r="BR146" s="152"/>
      <c r="BS146" s="152"/>
      <c r="BT146" s="152"/>
      <c r="BU146" s="152"/>
      <c r="BV146" s="152"/>
      <c r="BW146" s="152"/>
      <c r="BX146" s="152"/>
      <c r="BY146" s="152"/>
      <c r="BZ146" s="152"/>
      <c r="CA146" s="152"/>
      <c r="CB146" s="152"/>
      <c r="CC146" s="152"/>
      <c r="CD146" s="152"/>
      <c r="CE146" s="152"/>
      <c r="CF146" s="152"/>
      <c r="CG146" s="152"/>
      <c r="CH146" s="152"/>
      <c r="CI146" s="152"/>
      <c r="CJ146" s="152"/>
      <c r="CK146" s="152"/>
      <c r="CL146" s="152"/>
      <c r="CM146" s="152"/>
      <c r="CN146" s="152"/>
      <c r="CO146" s="152"/>
      <c r="CP146" s="152"/>
      <c r="CQ146" s="152"/>
      <c r="CR146" s="152"/>
      <c r="CS146" s="152"/>
      <c r="CT146" s="152"/>
      <c r="CU146" s="152"/>
      <c r="CV146" s="152"/>
      <c r="CW146" s="152"/>
      <c r="CX146" s="152"/>
      <c r="CY146" s="152"/>
      <c r="CZ146" s="152"/>
      <c r="DA146" s="152"/>
      <c r="DB146" s="152"/>
      <c r="DC146" s="152"/>
      <c r="DD146" s="152"/>
      <c r="DE146" s="152"/>
      <c r="DF146" s="152"/>
      <c r="DG146" s="152"/>
      <c r="DH146" s="152"/>
      <c r="DI146" s="152"/>
      <c r="DJ146" s="152"/>
      <c r="DK146" s="152"/>
      <c r="DL146" s="152"/>
      <c r="DM146" s="152"/>
      <c r="DN146" s="152"/>
      <c r="DO146" s="152"/>
      <c r="DP146" s="152"/>
      <c r="DQ146" s="152"/>
      <c r="DR146" s="152"/>
      <c r="DS146" s="152"/>
      <c r="DT146" s="152"/>
      <c r="DU146" s="152"/>
      <c r="DV146" s="152"/>
      <c r="DW146" s="152"/>
      <c r="DX146" s="152"/>
      <c r="DY146" s="152"/>
      <c r="DZ146" s="152"/>
      <c r="EA146" s="152"/>
      <c r="EB146" s="152"/>
      <c r="EC146" s="152"/>
      <c r="ED146" s="152"/>
      <c r="EE146" s="152"/>
      <c r="EF146" s="152"/>
      <c r="EG146" s="152"/>
      <c r="EH146" s="152"/>
      <c r="EI146" s="152"/>
      <c r="EJ146" s="152"/>
      <c r="EK146" s="152"/>
      <c r="EL146" s="152"/>
      <c r="EM146" s="152"/>
      <c r="EN146" s="152"/>
      <c r="EO146" s="152"/>
      <c r="EP146" s="152"/>
      <c r="EQ146" s="152"/>
      <c r="ER146" s="152"/>
      <c r="ES146" s="152"/>
      <c r="ET146" s="152"/>
      <c r="EU146" s="189"/>
      <c r="EV146" s="190"/>
      <c r="EW146" s="190" t="s">
        <v>451</v>
      </c>
      <c r="EX146" s="190" t="s">
        <v>285</v>
      </c>
      <c r="EY146" s="190" t="s">
        <v>285</v>
      </c>
      <c r="EZ146" s="152"/>
      <c r="FA146" s="152"/>
      <c r="FB146" s="152"/>
      <c r="FC146" s="152"/>
      <c r="FD146" s="152"/>
      <c r="FE146" s="190"/>
      <c r="FF146" s="152"/>
      <c r="FG146" s="190"/>
      <c r="FH146" s="152"/>
      <c r="FI146" s="152"/>
      <c r="FJ146" s="152"/>
      <c r="FK146" s="152"/>
      <c r="FL146" s="152"/>
      <c r="FM146" s="152"/>
      <c r="FN146" s="152"/>
      <c r="FO146" s="152"/>
      <c r="FP146" s="152"/>
      <c r="FQ146" s="152"/>
      <c r="FR146" s="152"/>
      <c r="FS146" s="152"/>
      <c r="FT146" s="152"/>
      <c r="FU146" s="152"/>
      <c r="FV146" s="152"/>
      <c r="FW146" s="152"/>
      <c r="FX146" s="152"/>
      <c r="FY146" s="152"/>
      <c r="FZ146" s="152"/>
      <c r="GA146" s="152"/>
      <c r="GB146" s="152"/>
      <c r="GC146" s="152"/>
      <c r="GD146" s="152"/>
      <c r="GE146" s="152"/>
      <c r="GF146" s="152"/>
      <c r="GG146" s="152"/>
      <c r="GH146" s="152"/>
      <c r="GI146" s="152"/>
      <c r="GJ146" s="152"/>
      <c r="GK146" s="152"/>
      <c r="GL146" s="152"/>
      <c r="GM146" s="152"/>
      <c r="GN146" s="152"/>
      <c r="GO146" s="152"/>
      <c r="GP146" s="152"/>
      <c r="GQ146" s="152"/>
      <c r="GR146" s="152"/>
      <c r="GS146" s="152"/>
      <c r="GT146" s="152"/>
      <c r="GU146" s="152"/>
      <c r="GV146" s="152"/>
      <c r="GW146" s="152"/>
      <c r="GX146" s="152"/>
      <c r="GY146" s="152"/>
      <c r="GZ146" s="152"/>
      <c r="HA146" s="152"/>
      <c r="HB146" s="152"/>
      <c r="HC146" s="152"/>
      <c r="HD146" s="152"/>
      <c r="HE146" s="152"/>
      <c r="HF146" s="152"/>
      <c r="HG146" s="152"/>
      <c r="HH146" s="152"/>
      <c r="HI146" s="152"/>
      <c r="HJ146" s="152"/>
      <c r="HK146" s="152"/>
      <c r="HL146" s="152"/>
      <c r="HM146" s="152"/>
      <c r="HN146" s="152"/>
      <c r="HO146" s="152"/>
      <c r="HP146" s="152"/>
      <c r="HQ146" s="152"/>
      <c r="HR146" s="152"/>
      <c r="HS146" s="152"/>
      <c r="HT146" s="152"/>
      <c r="HU146" s="152"/>
      <c r="HV146" s="152"/>
    </row>
    <row r="147" spans="1:230" s="287" customFormat="1" ht="45" x14ac:dyDescent="0.25">
      <c r="A147" s="290" t="s">
        <v>689</v>
      </c>
      <c r="B147" s="291" t="s">
        <v>454</v>
      </c>
      <c r="C147" s="281" t="s">
        <v>455</v>
      </c>
      <c r="D147" s="282" t="s">
        <v>37</v>
      </c>
      <c r="E147" s="283">
        <v>367.2</v>
      </c>
      <c r="F147" s="292">
        <v>1</v>
      </c>
      <c r="G147" s="298">
        <v>367.2</v>
      </c>
      <c r="H147" s="285">
        <v>169.63</v>
      </c>
      <c r="I147" s="295">
        <v>1.04236</v>
      </c>
      <c r="J147" s="288">
        <v>64926.66</v>
      </c>
      <c r="K147" s="296">
        <v>9.1199999999999992</v>
      </c>
      <c r="L147" s="286">
        <v>592131.14</v>
      </c>
      <c r="M147" s="307">
        <v>592131.14</v>
      </c>
      <c r="T147" s="152"/>
      <c r="U147" s="152"/>
      <c r="V147" s="152"/>
      <c r="W147" s="152"/>
      <c r="X147" s="152"/>
      <c r="Y147" s="152"/>
      <c r="Z147" s="152"/>
      <c r="AA147" s="152"/>
      <c r="AB147" s="152"/>
      <c r="AC147" s="152"/>
      <c r="AD147" s="152"/>
      <c r="AE147" s="152"/>
      <c r="AF147" s="152"/>
      <c r="AG147" s="152"/>
      <c r="AH147" s="152"/>
      <c r="AI147" s="152"/>
      <c r="AJ147" s="152"/>
      <c r="AK147" s="152"/>
      <c r="AL147" s="152"/>
      <c r="AM147" s="152"/>
      <c r="AN147" s="152"/>
      <c r="AO147" s="152"/>
      <c r="AP147" s="152"/>
      <c r="AQ147" s="152"/>
      <c r="AR147" s="152"/>
      <c r="AS147" s="152"/>
      <c r="AT147" s="152"/>
      <c r="AU147" s="152"/>
      <c r="AV147" s="152"/>
      <c r="AW147" s="152"/>
      <c r="AX147" s="152"/>
      <c r="AY147" s="152"/>
      <c r="AZ147" s="152"/>
      <c r="BA147" s="152"/>
      <c r="BB147" s="152"/>
      <c r="BC147" s="152"/>
      <c r="BD147" s="152"/>
      <c r="BE147" s="152"/>
      <c r="BF147" s="152"/>
      <c r="BG147" s="152"/>
      <c r="BH147" s="152"/>
      <c r="BI147" s="152"/>
      <c r="BJ147" s="152"/>
      <c r="BK147" s="152"/>
      <c r="BL147" s="152"/>
      <c r="BM147" s="152"/>
      <c r="BN147" s="152"/>
      <c r="BO147" s="152"/>
      <c r="BP147" s="152"/>
      <c r="BQ147" s="152"/>
      <c r="BR147" s="152"/>
      <c r="BS147" s="152"/>
      <c r="BT147" s="152"/>
      <c r="BU147" s="152"/>
      <c r="BV147" s="152"/>
      <c r="BW147" s="152"/>
      <c r="BX147" s="152"/>
      <c r="BY147" s="152"/>
      <c r="BZ147" s="152"/>
      <c r="CA147" s="152"/>
      <c r="CB147" s="152"/>
      <c r="CC147" s="152"/>
      <c r="CD147" s="152"/>
      <c r="CE147" s="152"/>
      <c r="CF147" s="152"/>
      <c r="CG147" s="152"/>
      <c r="CH147" s="152"/>
      <c r="CI147" s="152"/>
      <c r="CJ147" s="152"/>
      <c r="CK147" s="152"/>
      <c r="CL147" s="152"/>
      <c r="CM147" s="152"/>
      <c r="CN147" s="152"/>
      <c r="CO147" s="152"/>
      <c r="CP147" s="152"/>
      <c r="CQ147" s="152"/>
      <c r="CR147" s="152"/>
      <c r="CS147" s="152"/>
      <c r="CT147" s="152"/>
      <c r="CU147" s="152"/>
      <c r="CV147" s="152"/>
      <c r="CW147" s="152"/>
      <c r="CX147" s="152"/>
      <c r="CY147" s="152"/>
      <c r="CZ147" s="152"/>
      <c r="DA147" s="152"/>
      <c r="DB147" s="152"/>
      <c r="DC147" s="152"/>
      <c r="DD147" s="152"/>
      <c r="DE147" s="152"/>
      <c r="DF147" s="152"/>
      <c r="DG147" s="152"/>
      <c r="DH147" s="152"/>
      <c r="DI147" s="152"/>
      <c r="DJ147" s="152"/>
      <c r="DK147" s="152"/>
      <c r="DL147" s="152"/>
      <c r="DM147" s="152"/>
      <c r="DN147" s="152"/>
      <c r="DO147" s="152"/>
      <c r="DP147" s="152"/>
      <c r="DQ147" s="152"/>
      <c r="DR147" s="152"/>
      <c r="DS147" s="152"/>
      <c r="DT147" s="152"/>
      <c r="DU147" s="152"/>
      <c r="DV147" s="152"/>
      <c r="DW147" s="152"/>
      <c r="DX147" s="152"/>
      <c r="DY147" s="152"/>
      <c r="DZ147" s="152"/>
      <c r="EA147" s="152"/>
      <c r="EB147" s="152"/>
      <c r="EC147" s="152"/>
      <c r="ED147" s="152"/>
      <c r="EE147" s="152"/>
      <c r="EF147" s="152"/>
      <c r="EG147" s="152"/>
      <c r="EH147" s="152"/>
      <c r="EI147" s="152"/>
      <c r="EJ147" s="152"/>
      <c r="EK147" s="152"/>
      <c r="EL147" s="152"/>
      <c r="EM147" s="152"/>
      <c r="EN147" s="152"/>
      <c r="EO147" s="152"/>
      <c r="EP147" s="152"/>
      <c r="EQ147" s="152"/>
      <c r="ER147" s="152"/>
      <c r="ES147" s="152"/>
      <c r="ET147" s="152"/>
      <c r="EU147" s="189"/>
      <c r="EV147" s="190"/>
      <c r="EW147" s="190" t="s">
        <v>455</v>
      </c>
      <c r="EX147" s="190" t="s">
        <v>285</v>
      </c>
      <c r="EY147" s="190" t="s">
        <v>285</v>
      </c>
      <c r="EZ147" s="152"/>
      <c r="FA147" s="152"/>
      <c r="FB147" s="152"/>
      <c r="FC147" s="152"/>
      <c r="FD147" s="152"/>
      <c r="FE147" s="190"/>
      <c r="FF147" s="152"/>
      <c r="FG147" s="190"/>
      <c r="FH147" s="152"/>
      <c r="FI147" s="152"/>
      <c r="FJ147" s="152"/>
      <c r="FK147" s="152"/>
      <c r="FL147" s="152"/>
      <c r="FM147" s="152"/>
      <c r="FN147" s="152"/>
      <c r="FO147" s="152"/>
      <c r="FP147" s="152"/>
      <c r="FQ147" s="152"/>
      <c r="FR147" s="152"/>
      <c r="FS147" s="152"/>
      <c r="FT147" s="152"/>
      <c r="FU147" s="152"/>
      <c r="FV147" s="152"/>
      <c r="FW147" s="152"/>
      <c r="FX147" s="152"/>
      <c r="FY147" s="152"/>
      <c r="FZ147" s="152"/>
      <c r="GA147" s="152"/>
      <c r="GB147" s="152"/>
      <c r="GC147" s="152"/>
      <c r="GD147" s="152"/>
      <c r="GE147" s="152"/>
      <c r="GF147" s="152"/>
      <c r="GG147" s="152"/>
      <c r="GH147" s="152"/>
      <c r="GI147" s="152"/>
      <c r="GJ147" s="152"/>
      <c r="GK147" s="152"/>
      <c r="GL147" s="152"/>
      <c r="GM147" s="152"/>
      <c r="GN147" s="152"/>
      <c r="GO147" s="152"/>
      <c r="GP147" s="152"/>
      <c r="GQ147" s="152"/>
      <c r="GR147" s="152"/>
      <c r="GS147" s="152"/>
      <c r="GT147" s="152"/>
      <c r="GU147" s="152"/>
      <c r="GV147" s="152"/>
      <c r="GW147" s="152"/>
      <c r="GX147" s="152"/>
      <c r="GY147" s="152"/>
      <c r="GZ147" s="152"/>
      <c r="HA147" s="152"/>
      <c r="HB147" s="152"/>
      <c r="HC147" s="152"/>
      <c r="HD147" s="152"/>
      <c r="HE147" s="152"/>
      <c r="HF147" s="152"/>
      <c r="HG147" s="152"/>
      <c r="HH147" s="152"/>
      <c r="HI147" s="152"/>
      <c r="HJ147" s="152"/>
      <c r="HK147" s="152"/>
      <c r="HL147" s="152"/>
      <c r="HM147" s="152"/>
      <c r="HN147" s="152"/>
      <c r="HO147" s="152"/>
      <c r="HP147" s="152"/>
      <c r="HQ147" s="152"/>
      <c r="HR147" s="152"/>
      <c r="HS147" s="152"/>
      <c r="HT147" s="152"/>
      <c r="HU147" s="152"/>
      <c r="HV147" s="152"/>
    </row>
    <row r="148" spans="1:230" s="287" customFormat="1" ht="34.5" customHeight="1" x14ac:dyDescent="0.25">
      <c r="A148" s="290" t="s">
        <v>691</v>
      </c>
      <c r="B148" s="291" t="s">
        <v>450</v>
      </c>
      <c r="C148" s="281" t="s">
        <v>451</v>
      </c>
      <c r="D148" s="282" t="s">
        <v>388</v>
      </c>
      <c r="E148" s="283">
        <v>0.24</v>
      </c>
      <c r="F148" s="292">
        <v>1</v>
      </c>
      <c r="G148" s="296">
        <v>0.24</v>
      </c>
      <c r="H148" s="284"/>
      <c r="I148" s="283"/>
      <c r="J148" s="284"/>
      <c r="K148" s="283"/>
      <c r="L148" s="294"/>
      <c r="M148" s="307">
        <v>24620.35</v>
      </c>
      <c r="T148" s="152"/>
      <c r="U148" s="152"/>
      <c r="V148" s="152"/>
      <c r="W148" s="152"/>
      <c r="X148" s="152"/>
      <c r="Y148" s="152"/>
      <c r="Z148" s="152"/>
      <c r="AA148" s="152"/>
      <c r="AB148" s="152"/>
      <c r="AC148" s="152"/>
      <c r="AD148" s="152"/>
      <c r="AE148" s="152"/>
      <c r="AF148" s="152"/>
      <c r="AG148" s="152"/>
      <c r="AH148" s="152"/>
      <c r="AI148" s="152"/>
      <c r="AJ148" s="152"/>
      <c r="AK148" s="152"/>
      <c r="AL148" s="152"/>
      <c r="AM148" s="152"/>
      <c r="AN148" s="152"/>
      <c r="AO148" s="152"/>
      <c r="AP148" s="152"/>
      <c r="AQ148" s="152"/>
      <c r="AR148" s="152"/>
      <c r="AS148" s="152"/>
      <c r="AT148" s="152"/>
      <c r="AU148" s="152"/>
      <c r="AV148" s="152"/>
      <c r="AW148" s="152"/>
      <c r="AX148" s="152"/>
      <c r="AY148" s="152"/>
      <c r="AZ148" s="152"/>
      <c r="BA148" s="152"/>
      <c r="BB148" s="152"/>
      <c r="BC148" s="152"/>
      <c r="BD148" s="152"/>
      <c r="BE148" s="152"/>
      <c r="BF148" s="152"/>
      <c r="BG148" s="152"/>
      <c r="BH148" s="152"/>
      <c r="BI148" s="152"/>
      <c r="BJ148" s="152"/>
      <c r="BK148" s="152"/>
      <c r="BL148" s="152"/>
      <c r="BM148" s="152"/>
      <c r="BN148" s="152"/>
      <c r="BO148" s="152"/>
      <c r="BP148" s="152"/>
      <c r="BQ148" s="152"/>
      <c r="BR148" s="152"/>
      <c r="BS148" s="152"/>
      <c r="BT148" s="152"/>
      <c r="BU148" s="152"/>
      <c r="BV148" s="152"/>
      <c r="BW148" s="152"/>
      <c r="BX148" s="152"/>
      <c r="BY148" s="152"/>
      <c r="BZ148" s="152"/>
      <c r="CA148" s="152"/>
      <c r="CB148" s="152"/>
      <c r="CC148" s="152"/>
      <c r="CD148" s="152"/>
      <c r="CE148" s="152"/>
      <c r="CF148" s="152"/>
      <c r="CG148" s="152"/>
      <c r="CH148" s="152"/>
      <c r="CI148" s="152"/>
      <c r="CJ148" s="152"/>
      <c r="CK148" s="152"/>
      <c r="CL148" s="152"/>
      <c r="CM148" s="152"/>
      <c r="CN148" s="152"/>
      <c r="CO148" s="152"/>
      <c r="CP148" s="152"/>
      <c r="CQ148" s="152"/>
      <c r="CR148" s="152"/>
      <c r="CS148" s="152"/>
      <c r="CT148" s="152"/>
      <c r="CU148" s="152"/>
      <c r="CV148" s="152"/>
      <c r="CW148" s="152"/>
      <c r="CX148" s="152"/>
      <c r="CY148" s="152"/>
      <c r="CZ148" s="152"/>
      <c r="DA148" s="152"/>
      <c r="DB148" s="152"/>
      <c r="DC148" s="152"/>
      <c r="DD148" s="152"/>
      <c r="DE148" s="152"/>
      <c r="DF148" s="152"/>
      <c r="DG148" s="152"/>
      <c r="DH148" s="152"/>
      <c r="DI148" s="152"/>
      <c r="DJ148" s="152"/>
      <c r="DK148" s="152"/>
      <c r="DL148" s="152"/>
      <c r="DM148" s="152"/>
      <c r="DN148" s="152"/>
      <c r="DO148" s="152"/>
      <c r="DP148" s="152"/>
      <c r="DQ148" s="152"/>
      <c r="DR148" s="152"/>
      <c r="DS148" s="152"/>
      <c r="DT148" s="152"/>
      <c r="DU148" s="152"/>
      <c r="DV148" s="152"/>
      <c r="DW148" s="152"/>
      <c r="DX148" s="152"/>
      <c r="DY148" s="152"/>
      <c r="DZ148" s="152"/>
      <c r="EA148" s="152"/>
      <c r="EB148" s="152"/>
      <c r="EC148" s="152"/>
      <c r="ED148" s="152"/>
      <c r="EE148" s="152"/>
      <c r="EF148" s="152"/>
      <c r="EG148" s="152"/>
      <c r="EH148" s="152"/>
      <c r="EI148" s="152"/>
      <c r="EJ148" s="152"/>
      <c r="EK148" s="152"/>
      <c r="EL148" s="152"/>
      <c r="EM148" s="152"/>
      <c r="EN148" s="152"/>
      <c r="EO148" s="152"/>
      <c r="EP148" s="152"/>
      <c r="EQ148" s="152"/>
      <c r="ER148" s="152"/>
      <c r="ES148" s="152"/>
      <c r="ET148" s="152"/>
      <c r="EU148" s="189"/>
      <c r="EV148" s="190"/>
      <c r="EW148" s="190" t="s">
        <v>451</v>
      </c>
      <c r="EX148" s="190" t="s">
        <v>285</v>
      </c>
      <c r="EY148" s="190" t="s">
        <v>285</v>
      </c>
      <c r="EZ148" s="152"/>
      <c r="FA148" s="152"/>
      <c r="FB148" s="152"/>
      <c r="FC148" s="152"/>
      <c r="FD148" s="152"/>
      <c r="FE148" s="190"/>
      <c r="FF148" s="152"/>
      <c r="FG148" s="190"/>
      <c r="FH148" s="152"/>
      <c r="FI148" s="152"/>
      <c r="FJ148" s="152"/>
      <c r="FK148" s="152"/>
      <c r="FL148" s="152"/>
      <c r="FM148" s="152"/>
      <c r="FN148" s="152"/>
      <c r="FO148" s="152"/>
      <c r="FP148" s="152"/>
      <c r="FQ148" s="152"/>
      <c r="FR148" s="152"/>
      <c r="FS148" s="152"/>
      <c r="FT148" s="152"/>
      <c r="FU148" s="152"/>
      <c r="FV148" s="152"/>
      <c r="FW148" s="152"/>
      <c r="FX148" s="152"/>
      <c r="FY148" s="152"/>
      <c r="FZ148" s="152"/>
      <c r="GA148" s="152"/>
      <c r="GB148" s="152"/>
      <c r="GC148" s="152"/>
      <c r="GD148" s="152"/>
      <c r="GE148" s="152"/>
      <c r="GF148" s="152"/>
      <c r="GG148" s="152"/>
      <c r="GH148" s="152"/>
      <c r="GI148" s="152"/>
      <c r="GJ148" s="152"/>
      <c r="GK148" s="152"/>
      <c r="GL148" s="152"/>
      <c r="GM148" s="152"/>
      <c r="GN148" s="152"/>
      <c r="GO148" s="152"/>
      <c r="GP148" s="152"/>
      <c r="GQ148" s="152"/>
      <c r="GR148" s="152"/>
      <c r="GS148" s="152"/>
      <c r="GT148" s="152"/>
      <c r="GU148" s="152"/>
      <c r="GV148" s="152"/>
      <c r="GW148" s="152"/>
      <c r="GX148" s="152"/>
      <c r="GY148" s="152"/>
      <c r="GZ148" s="152"/>
      <c r="HA148" s="152"/>
      <c r="HB148" s="152"/>
      <c r="HC148" s="152"/>
      <c r="HD148" s="152"/>
      <c r="HE148" s="152"/>
      <c r="HF148" s="152"/>
      <c r="HG148" s="152"/>
      <c r="HH148" s="152"/>
      <c r="HI148" s="152"/>
      <c r="HJ148" s="152"/>
      <c r="HK148" s="152"/>
      <c r="HL148" s="152"/>
      <c r="HM148" s="152"/>
      <c r="HN148" s="152"/>
      <c r="HO148" s="152"/>
      <c r="HP148" s="152"/>
      <c r="HQ148" s="152"/>
      <c r="HR148" s="152"/>
      <c r="HS148" s="152"/>
      <c r="HT148" s="152"/>
      <c r="HU148" s="152"/>
      <c r="HV148" s="152"/>
    </row>
    <row r="149" spans="1:230" s="287" customFormat="1" ht="45" x14ac:dyDescent="0.25">
      <c r="A149" s="290" t="s">
        <v>693</v>
      </c>
      <c r="B149" s="291" t="s">
        <v>454</v>
      </c>
      <c r="C149" s="281" t="s">
        <v>455</v>
      </c>
      <c r="D149" s="282" t="s">
        <v>37</v>
      </c>
      <c r="E149" s="283">
        <v>24.48</v>
      </c>
      <c r="F149" s="292">
        <v>1</v>
      </c>
      <c r="G149" s="296">
        <v>24.48</v>
      </c>
      <c r="H149" s="285">
        <v>169.63</v>
      </c>
      <c r="I149" s="295">
        <v>1.04236</v>
      </c>
      <c r="J149" s="288">
        <v>4328.4399999999996</v>
      </c>
      <c r="K149" s="296">
        <v>9.1199999999999992</v>
      </c>
      <c r="L149" s="286">
        <v>39475.370000000003</v>
      </c>
      <c r="M149" s="307">
        <v>39475.370000000003</v>
      </c>
      <c r="T149" s="152"/>
      <c r="U149" s="152"/>
      <c r="V149" s="152"/>
      <c r="W149" s="152"/>
      <c r="X149" s="152"/>
      <c r="Y149" s="152"/>
      <c r="Z149" s="152"/>
      <c r="AA149" s="152"/>
      <c r="AB149" s="152"/>
      <c r="AC149" s="152"/>
      <c r="AD149" s="152"/>
      <c r="AE149" s="152"/>
      <c r="AF149" s="152"/>
      <c r="AG149" s="152"/>
      <c r="AH149" s="152"/>
      <c r="AI149" s="152"/>
      <c r="AJ149" s="152"/>
      <c r="AK149" s="152"/>
      <c r="AL149" s="152"/>
      <c r="AM149" s="152"/>
      <c r="AN149" s="152"/>
      <c r="AO149" s="152"/>
      <c r="AP149" s="152"/>
      <c r="AQ149" s="152"/>
      <c r="AR149" s="152"/>
      <c r="AS149" s="152"/>
      <c r="AT149" s="152"/>
      <c r="AU149" s="152"/>
      <c r="AV149" s="152"/>
      <c r="AW149" s="152"/>
      <c r="AX149" s="152"/>
      <c r="AY149" s="152"/>
      <c r="AZ149" s="152"/>
      <c r="BA149" s="152"/>
      <c r="BB149" s="152"/>
      <c r="BC149" s="152"/>
      <c r="BD149" s="152"/>
      <c r="BE149" s="152"/>
      <c r="BF149" s="152"/>
      <c r="BG149" s="152"/>
      <c r="BH149" s="152"/>
      <c r="BI149" s="152"/>
      <c r="BJ149" s="152"/>
      <c r="BK149" s="152"/>
      <c r="BL149" s="152"/>
      <c r="BM149" s="152"/>
      <c r="BN149" s="152"/>
      <c r="BO149" s="152"/>
      <c r="BP149" s="152"/>
      <c r="BQ149" s="152"/>
      <c r="BR149" s="152"/>
      <c r="BS149" s="152"/>
      <c r="BT149" s="152"/>
      <c r="BU149" s="152"/>
      <c r="BV149" s="152"/>
      <c r="BW149" s="152"/>
      <c r="BX149" s="152"/>
      <c r="BY149" s="152"/>
      <c r="BZ149" s="152"/>
      <c r="CA149" s="152"/>
      <c r="CB149" s="152"/>
      <c r="CC149" s="152"/>
      <c r="CD149" s="152"/>
      <c r="CE149" s="152"/>
      <c r="CF149" s="152"/>
      <c r="CG149" s="152"/>
      <c r="CH149" s="152"/>
      <c r="CI149" s="152"/>
      <c r="CJ149" s="152"/>
      <c r="CK149" s="152"/>
      <c r="CL149" s="152"/>
      <c r="CM149" s="152"/>
      <c r="CN149" s="152"/>
      <c r="CO149" s="152"/>
      <c r="CP149" s="152"/>
      <c r="CQ149" s="152"/>
      <c r="CR149" s="152"/>
      <c r="CS149" s="152"/>
      <c r="CT149" s="152"/>
      <c r="CU149" s="152"/>
      <c r="CV149" s="152"/>
      <c r="CW149" s="152"/>
      <c r="CX149" s="152"/>
      <c r="CY149" s="152"/>
      <c r="CZ149" s="152"/>
      <c r="DA149" s="152"/>
      <c r="DB149" s="152"/>
      <c r="DC149" s="152"/>
      <c r="DD149" s="152"/>
      <c r="DE149" s="152"/>
      <c r="DF149" s="152"/>
      <c r="DG149" s="152"/>
      <c r="DH149" s="152"/>
      <c r="DI149" s="152"/>
      <c r="DJ149" s="152"/>
      <c r="DK149" s="152"/>
      <c r="DL149" s="152"/>
      <c r="DM149" s="152"/>
      <c r="DN149" s="152"/>
      <c r="DO149" s="152"/>
      <c r="DP149" s="152"/>
      <c r="DQ149" s="152"/>
      <c r="DR149" s="152"/>
      <c r="DS149" s="152"/>
      <c r="DT149" s="152"/>
      <c r="DU149" s="152"/>
      <c r="DV149" s="152"/>
      <c r="DW149" s="152"/>
      <c r="DX149" s="152"/>
      <c r="DY149" s="152"/>
      <c r="DZ149" s="152"/>
      <c r="EA149" s="152"/>
      <c r="EB149" s="152"/>
      <c r="EC149" s="152"/>
      <c r="ED149" s="152"/>
      <c r="EE149" s="152"/>
      <c r="EF149" s="152"/>
      <c r="EG149" s="152"/>
      <c r="EH149" s="152"/>
      <c r="EI149" s="152"/>
      <c r="EJ149" s="152"/>
      <c r="EK149" s="152"/>
      <c r="EL149" s="152"/>
      <c r="EM149" s="152"/>
      <c r="EN149" s="152"/>
      <c r="EO149" s="152"/>
      <c r="EP149" s="152"/>
      <c r="EQ149" s="152"/>
      <c r="ER149" s="152"/>
      <c r="ES149" s="152"/>
      <c r="ET149" s="152"/>
      <c r="EU149" s="189"/>
      <c r="EV149" s="190"/>
      <c r="EW149" s="190" t="s">
        <v>455</v>
      </c>
      <c r="EX149" s="190" t="s">
        <v>285</v>
      </c>
      <c r="EY149" s="190" t="s">
        <v>285</v>
      </c>
      <c r="EZ149" s="152"/>
      <c r="FA149" s="152"/>
      <c r="FB149" s="152"/>
      <c r="FC149" s="152"/>
      <c r="FD149" s="152"/>
      <c r="FE149" s="190"/>
      <c r="FF149" s="152"/>
      <c r="FG149" s="190"/>
      <c r="FH149" s="152"/>
      <c r="FI149" s="152"/>
      <c r="FJ149" s="152"/>
      <c r="FK149" s="152"/>
      <c r="FL149" s="152"/>
      <c r="FM149" s="152"/>
      <c r="FN149" s="152"/>
      <c r="FO149" s="152"/>
      <c r="FP149" s="152"/>
      <c r="FQ149" s="152"/>
      <c r="FR149" s="152"/>
      <c r="FS149" s="152"/>
      <c r="FT149" s="152"/>
      <c r="FU149" s="152"/>
      <c r="FV149" s="152"/>
      <c r="FW149" s="152"/>
      <c r="FX149" s="152"/>
      <c r="FY149" s="152"/>
      <c r="FZ149" s="152"/>
      <c r="GA149" s="152"/>
      <c r="GB149" s="152"/>
      <c r="GC149" s="152"/>
      <c r="GD149" s="152"/>
      <c r="GE149" s="152"/>
      <c r="GF149" s="152"/>
      <c r="GG149" s="152"/>
      <c r="GH149" s="152"/>
      <c r="GI149" s="152"/>
      <c r="GJ149" s="152"/>
      <c r="GK149" s="152"/>
      <c r="GL149" s="152"/>
      <c r="GM149" s="152"/>
      <c r="GN149" s="152"/>
      <c r="GO149" s="152"/>
      <c r="GP149" s="152"/>
      <c r="GQ149" s="152"/>
      <c r="GR149" s="152"/>
      <c r="GS149" s="152"/>
      <c r="GT149" s="152"/>
      <c r="GU149" s="152"/>
      <c r="GV149" s="152"/>
      <c r="GW149" s="152"/>
      <c r="GX149" s="152"/>
      <c r="GY149" s="152"/>
      <c r="GZ149" s="152"/>
      <c r="HA149" s="152"/>
      <c r="HB149" s="152"/>
      <c r="HC149" s="152"/>
      <c r="HD149" s="152"/>
      <c r="HE149" s="152"/>
      <c r="HF149" s="152"/>
      <c r="HG149" s="152"/>
      <c r="HH149" s="152"/>
      <c r="HI149" s="152"/>
      <c r="HJ149" s="152"/>
      <c r="HK149" s="152"/>
      <c r="HL149" s="152"/>
      <c r="HM149" s="152"/>
      <c r="HN149" s="152"/>
      <c r="HO149" s="152"/>
      <c r="HP149" s="152"/>
      <c r="HQ149" s="152"/>
      <c r="HR149" s="152"/>
      <c r="HS149" s="152"/>
      <c r="HT149" s="152"/>
      <c r="HU149" s="152"/>
      <c r="HV149" s="152"/>
    </row>
    <row r="150" spans="1:230" s="287" customFormat="1" ht="45.75" customHeight="1" x14ac:dyDescent="0.25">
      <c r="A150" s="290" t="s">
        <v>695</v>
      </c>
      <c r="B150" s="291" t="s">
        <v>450</v>
      </c>
      <c r="C150" s="281" t="s">
        <v>676</v>
      </c>
      <c r="D150" s="282" t="s">
        <v>388</v>
      </c>
      <c r="E150" s="283">
        <v>0.16</v>
      </c>
      <c r="F150" s="292">
        <v>1</v>
      </c>
      <c r="G150" s="296">
        <v>0.16</v>
      </c>
      <c r="H150" s="284"/>
      <c r="I150" s="283"/>
      <c r="J150" s="284"/>
      <c r="K150" s="283"/>
      <c r="L150" s="294"/>
      <c r="M150" s="307">
        <v>18014.04</v>
      </c>
      <c r="T150" s="152"/>
      <c r="U150" s="152"/>
      <c r="V150" s="152"/>
      <c r="W150" s="152"/>
      <c r="X150" s="152"/>
      <c r="Y150" s="152"/>
      <c r="Z150" s="152"/>
      <c r="AA150" s="152"/>
      <c r="AB150" s="152"/>
      <c r="AC150" s="152"/>
      <c r="AD150" s="152"/>
      <c r="AE150" s="152"/>
      <c r="AF150" s="152"/>
      <c r="AG150" s="152"/>
      <c r="AH150" s="152"/>
      <c r="AI150" s="152"/>
      <c r="AJ150" s="152"/>
      <c r="AK150" s="152"/>
      <c r="AL150" s="152"/>
      <c r="AM150" s="152"/>
      <c r="AN150" s="152"/>
      <c r="AO150" s="152"/>
      <c r="AP150" s="152"/>
      <c r="AQ150" s="152"/>
      <c r="AR150" s="152"/>
      <c r="AS150" s="152"/>
      <c r="AT150" s="152"/>
      <c r="AU150" s="152"/>
      <c r="AV150" s="152"/>
      <c r="AW150" s="152"/>
      <c r="AX150" s="152"/>
      <c r="AY150" s="152"/>
      <c r="AZ150" s="152"/>
      <c r="BA150" s="152"/>
      <c r="BB150" s="152"/>
      <c r="BC150" s="152"/>
      <c r="BD150" s="152"/>
      <c r="BE150" s="152"/>
      <c r="BF150" s="152"/>
      <c r="BG150" s="152"/>
      <c r="BH150" s="152"/>
      <c r="BI150" s="152"/>
      <c r="BJ150" s="152"/>
      <c r="BK150" s="152"/>
      <c r="BL150" s="152"/>
      <c r="BM150" s="152"/>
      <c r="BN150" s="152"/>
      <c r="BO150" s="152"/>
      <c r="BP150" s="152"/>
      <c r="BQ150" s="152"/>
      <c r="BR150" s="152"/>
      <c r="BS150" s="152"/>
      <c r="BT150" s="152"/>
      <c r="BU150" s="152"/>
      <c r="BV150" s="152"/>
      <c r="BW150" s="152"/>
      <c r="BX150" s="152"/>
      <c r="BY150" s="152"/>
      <c r="BZ150" s="152"/>
      <c r="CA150" s="152"/>
      <c r="CB150" s="152"/>
      <c r="CC150" s="152"/>
      <c r="CD150" s="152"/>
      <c r="CE150" s="152"/>
      <c r="CF150" s="152"/>
      <c r="CG150" s="152"/>
      <c r="CH150" s="152"/>
      <c r="CI150" s="152"/>
      <c r="CJ150" s="152"/>
      <c r="CK150" s="152"/>
      <c r="CL150" s="152"/>
      <c r="CM150" s="152"/>
      <c r="CN150" s="152"/>
      <c r="CO150" s="152"/>
      <c r="CP150" s="152"/>
      <c r="CQ150" s="152"/>
      <c r="CR150" s="152"/>
      <c r="CS150" s="152"/>
      <c r="CT150" s="152"/>
      <c r="CU150" s="152"/>
      <c r="CV150" s="152"/>
      <c r="CW150" s="152"/>
      <c r="CX150" s="152"/>
      <c r="CY150" s="152"/>
      <c r="CZ150" s="152"/>
      <c r="DA150" s="152"/>
      <c r="DB150" s="152"/>
      <c r="DC150" s="152"/>
      <c r="DD150" s="152"/>
      <c r="DE150" s="152"/>
      <c r="DF150" s="152"/>
      <c r="DG150" s="152"/>
      <c r="DH150" s="152"/>
      <c r="DI150" s="152"/>
      <c r="DJ150" s="152"/>
      <c r="DK150" s="152"/>
      <c r="DL150" s="152"/>
      <c r="DM150" s="152"/>
      <c r="DN150" s="152"/>
      <c r="DO150" s="152"/>
      <c r="DP150" s="152"/>
      <c r="DQ150" s="152"/>
      <c r="DR150" s="152"/>
      <c r="DS150" s="152"/>
      <c r="DT150" s="152"/>
      <c r="DU150" s="152"/>
      <c r="DV150" s="152"/>
      <c r="DW150" s="152"/>
      <c r="DX150" s="152"/>
      <c r="DY150" s="152"/>
      <c r="DZ150" s="152"/>
      <c r="EA150" s="152"/>
      <c r="EB150" s="152"/>
      <c r="EC150" s="152"/>
      <c r="ED150" s="152"/>
      <c r="EE150" s="152"/>
      <c r="EF150" s="152"/>
      <c r="EG150" s="152"/>
      <c r="EH150" s="152"/>
      <c r="EI150" s="152"/>
      <c r="EJ150" s="152"/>
      <c r="EK150" s="152"/>
      <c r="EL150" s="152"/>
      <c r="EM150" s="152"/>
      <c r="EN150" s="152"/>
      <c r="EO150" s="152"/>
      <c r="EP150" s="152"/>
      <c r="EQ150" s="152"/>
      <c r="ER150" s="152"/>
      <c r="ES150" s="152"/>
      <c r="ET150" s="152"/>
      <c r="EU150" s="189"/>
      <c r="EV150" s="190"/>
      <c r="EW150" s="190" t="s">
        <v>676</v>
      </c>
      <c r="EX150" s="190" t="s">
        <v>285</v>
      </c>
      <c r="EY150" s="190" t="s">
        <v>285</v>
      </c>
      <c r="EZ150" s="152"/>
      <c r="FA150" s="152"/>
      <c r="FB150" s="152"/>
      <c r="FC150" s="152"/>
      <c r="FD150" s="152"/>
      <c r="FE150" s="190"/>
      <c r="FF150" s="152"/>
      <c r="FG150" s="190"/>
      <c r="FH150" s="152"/>
      <c r="FI150" s="152"/>
      <c r="FJ150" s="152"/>
      <c r="FK150" s="152"/>
      <c r="FL150" s="152"/>
      <c r="FM150" s="152"/>
      <c r="FN150" s="152"/>
      <c r="FO150" s="152"/>
      <c r="FP150" s="152"/>
      <c r="FQ150" s="152"/>
      <c r="FR150" s="152"/>
      <c r="FS150" s="152"/>
      <c r="FT150" s="152"/>
      <c r="FU150" s="152"/>
      <c r="FV150" s="152"/>
      <c r="FW150" s="152"/>
      <c r="FX150" s="152"/>
      <c r="FY150" s="152"/>
      <c r="FZ150" s="152"/>
      <c r="GA150" s="152"/>
      <c r="GB150" s="152"/>
      <c r="GC150" s="152"/>
      <c r="GD150" s="152"/>
      <c r="GE150" s="152"/>
      <c r="GF150" s="152"/>
      <c r="GG150" s="152"/>
      <c r="GH150" s="152"/>
      <c r="GI150" s="152"/>
      <c r="GJ150" s="152"/>
      <c r="GK150" s="152"/>
      <c r="GL150" s="152"/>
      <c r="GM150" s="152"/>
      <c r="GN150" s="152"/>
      <c r="GO150" s="152"/>
      <c r="GP150" s="152"/>
      <c r="GQ150" s="152"/>
      <c r="GR150" s="152"/>
      <c r="GS150" s="152"/>
      <c r="GT150" s="152"/>
      <c r="GU150" s="152"/>
      <c r="GV150" s="152"/>
      <c r="GW150" s="152"/>
      <c r="GX150" s="152"/>
      <c r="GY150" s="152"/>
      <c r="GZ150" s="152"/>
      <c r="HA150" s="152"/>
      <c r="HB150" s="152"/>
      <c r="HC150" s="152"/>
      <c r="HD150" s="152"/>
      <c r="HE150" s="152"/>
      <c r="HF150" s="152"/>
      <c r="HG150" s="152"/>
      <c r="HH150" s="152"/>
      <c r="HI150" s="152"/>
      <c r="HJ150" s="152"/>
      <c r="HK150" s="152"/>
      <c r="HL150" s="152"/>
      <c r="HM150" s="152"/>
      <c r="HN150" s="152"/>
      <c r="HO150" s="152"/>
      <c r="HP150" s="152"/>
      <c r="HQ150" s="152"/>
      <c r="HR150" s="152"/>
      <c r="HS150" s="152"/>
      <c r="HT150" s="152"/>
      <c r="HU150" s="152"/>
      <c r="HV150" s="152"/>
    </row>
    <row r="151" spans="1:230" s="287" customFormat="1" ht="45" x14ac:dyDescent="0.25">
      <c r="A151" s="290" t="s">
        <v>696</v>
      </c>
      <c r="B151" s="291" t="s">
        <v>454</v>
      </c>
      <c r="C151" s="281" t="s">
        <v>455</v>
      </c>
      <c r="D151" s="282" t="s">
        <v>37</v>
      </c>
      <c r="E151" s="283">
        <v>16.32</v>
      </c>
      <c r="F151" s="292">
        <v>1</v>
      </c>
      <c r="G151" s="296">
        <v>16.32</v>
      </c>
      <c r="H151" s="285">
        <v>169.63</v>
      </c>
      <c r="I151" s="295">
        <v>1.04236</v>
      </c>
      <c r="J151" s="288">
        <v>2885.63</v>
      </c>
      <c r="K151" s="296">
        <v>9.1199999999999992</v>
      </c>
      <c r="L151" s="286">
        <v>26316.95</v>
      </c>
      <c r="M151" s="307">
        <v>26316.95</v>
      </c>
      <c r="T151" s="152"/>
      <c r="U151" s="152"/>
      <c r="V151" s="152"/>
      <c r="W151" s="152"/>
      <c r="X151" s="152"/>
      <c r="Y151" s="152"/>
      <c r="Z151" s="152"/>
      <c r="AA151" s="152"/>
      <c r="AB151" s="152"/>
      <c r="AC151" s="152"/>
      <c r="AD151" s="152"/>
      <c r="AE151" s="152"/>
      <c r="AF151" s="152"/>
      <c r="AG151" s="152"/>
      <c r="AH151" s="152"/>
      <c r="AI151" s="152"/>
      <c r="AJ151" s="152"/>
      <c r="AK151" s="152"/>
      <c r="AL151" s="152"/>
      <c r="AM151" s="152"/>
      <c r="AN151" s="152"/>
      <c r="AO151" s="152"/>
      <c r="AP151" s="152"/>
      <c r="AQ151" s="152"/>
      <c r="AR151" s="152"/>
      <c r="AS151" s="152"/>
      <c r="AT151" s="152"/>
      <c r="AU151" s="152"/>
      <c r="AV151" s="152"/>
      <c r="AW151" s="152"/>
      <c r="AX151" s="152"/>
      <c r="AY151" s="152"/>
      <c r="AZ151" s="152"/>
      <c r="BA151" s="152"/>
      <c r="BB151" s="152"/>
      <c r="BC151" s="152"/>
      <c r="BD151" s="152"/>
      <c r="BE151" s="152"/>
      <c r="BF151" s="152"/>
      <c r="BG151" s="152"/>
      <c r="BH151" s="152"/>
      <c r="BI151" s="152"/>
      <c r="BJ151" s="152"/>
      <c r="BK151" s="152"/>
      <c r="BL151" s="152"/>
      <c r="BM151" s="152"/>
      <c r="BN151" s="152"/>
      <c r="BO151" s="152"/>
      <c r="BP151" s="152"/>
      <c r="BQ151" s="152"/>
      <c r="BR151" s="152"/>
      <c r="BS151" s="152"/>
      <c r="BT151" s="152"/>
      <c r="BU151" s="152"/>
      <c r="BV151" s="152"/>
      <c r="BW151" s="152"/>
      <c r="BX151" s="152"/>
      <c r="BY151" s="152"/>
      <c r="BZ151" s="152"/>
      <c r="CA151" s="152"/>
      <c r="CB151" s="152"/>
      <c r="CC151" s="152"/>
      <c r="CD151" s="152"/>
      <c r="CE151" s="152"/>
      <c r="CF151" s="152"/>
      <c r="CG151" s="152"/>
      <c r="CH151" s="152"/>
      <c r="CI151" s="152"/>
      <c r="CJ151" s="152"/>
      <c r="CK151" s="152"/>
      <c r="CL151" s="152"/>
      <c r="CM151" s="152"/>
      <c r="CN151" s="152"/>
      <c r="CO151" s="152"/>
      <c r="CP151" s="152"/>
      <c r="CQ151" s="152"/>
      <c r="CR151" s="152"/>
      <c r="CS151" s="152"/>
      <c r="CT151" s="152"/>
      <c r="CU151" s="152"/>
      <c r="CV151" s="152"/>
      <c r="CW151" s="152"/>
      <c r="CX151" s="152"/>
      <c r="CY151" s="152"/>
      <c r="CZ151" s="152"/>
      <c r="DA151" s="152"/>
      <c r="DB151" s="152"/>
      <c r="DC151" s="152"/>
      <c r="DD151" s="152"/>
      <c r="DE151" s="152"/>
      <c r="DF151" s="152"/>
      <c r="DG151" s="152"/>
      <c r="DH151" s="152"/>
      <c r="DI151" s="152"/>
      <c r="DJ151" s="152"/>
      <c r="DK151" s="152"/>
      <c r="DL151" s="152"/>
      <c r="DM151" s="152"/>
      <c r="DN151" s="152"/>
      <c r="DO151" s="152"/>
      <c r="DP151" s="152"/>
      <c r="DQ151" s="152"/>
      <c r="DR151" s="152"/>
      <c r="DS151" s="152"/>
      <c r="DT151" s="152"/>
      <c r="DU151" s="152"/>
      <c r="DV151" s="152"/>
      <c r="DW151" s="152"/>
      <c r="DX151" s="152"/>
      <c r="DY151" s="152"/>
      <c r="DZ151" s="152"/>
      <c r="EA151" s="152"/>
      <c r="EB151" s="152"/>
      <c r="EC151" s="152"/>
      <c r="ED151" s="152"/>
      <c r="EE151" s="152"/>
      <c r="EF151" s="152"/>
      <c r="EG151" s="152"/>
      <c r="EH151" s="152"/>
      <c r="EI151" s="152"/>
      <c r="EJ151" s="152"/>
      <c r="EK151" s="152"/>
      <c r="EL151" s="152"/>
      <c r="EM151" s="152"/>
      <c r="EN151" s="152"/>
      <c r="EO151" s="152"/>
      <c r="EP151" s="152"/>
      <c r="EQ151" s="152"/>
      <c r="ER151" s="152"/>
      <c r="ES151" s="152"/>
      <c r="ET151" s="152"/>
      <c r="EU151" s="189"/>
      <c r="EV151" s="190"/>
      <c r="EW151" s="190" t="s">
        <v>455</v>
      </c>
      <c r="EX151" s="190" t="s">
        <v>285</v>
      </c>
      <c r="EY151" s="190" t="s">
        <v>285</v>
      </c>
      <c r="EZ151" s="152"/>
      <c r="FA151" s="152"/>
      <c r="FB151" s="152"/>
      <c r="FC151" s="152"/>
      <c r="FD151" s="152"/>
      <c r="FE151" s="190"/>
      <c r="FF151" s="152"/>
      <c r="FG151" s="190"/>
      <c r="FH151" s="152"/>
      <c r="FI151" s="152"/>
      <c r="FJ151" s="152"/>
      <c r="FK151" s="152"/>
      <c r="FL151" s="152"/>
      <c r="FM151" s="152"/>
      <c r="FN151" s="152"/>
      <c r="FO151" s="152"/>
      <c r="FP151" s="152"/>
      <c r="FQ151" s="152"/>
      <c r="FR151" s="152"/>
      <c r="FS151" s="152"/>
      <c r="FT151" s="152"/>
      <c r="FU151" s="152"/>
      <c r="FV151" s="152"/>
      <c r="FW151" s="152"/>
      <c r="FX151" s="152"/>
      <c r="FY151" s="152"/>
      <c r="FZ151" s="152"/>
      <c r="GA151" s="152"/>
      <c r="GB151" s="152"/>
      <c r="GC151" s="152"/>
      <c r="GD151" s="152"/>
      <c r="GE151" s="152"/>
      <c r="GF151" s="152"/>
      <c r="GG151" s="152"/>
      <c r="GH151" s="152"/>
      <c r="GI151" s="152"/>
      <c r="GJ151" s="152"/>
      <c r="GK151" s="152"/>
      <c r="GL151" s="152"/>
      <c r="GM151" s="152"/>
      <c r="GN151" s="152"/>
      <c r="GO151" s="152"/>
      <c r="GP151" s="152"/>
      <c r="GQ151" s="152"/>
      <c r="GR151" s="152"/>
      <c r="GS151" s="152"/>
      <c r="GT151" s="152"/>
      <c r="GU151" s="152"/>
      <c r="GV151" s="152"/>
      <c r="GW151" s="152"/>
      <c r="GX151" s="152"/>
      <c r="GY151" s="152"/>
      <c r="GZ151" s="152"/>
      <c r="HA151" s="152"/>
      <c r="HB151" s="152"/>
      <c r="HC151" s="152"/>
      <c r="HD151" s="152"/>
      <c r="HE151" s="152"/>
      <c r="HF151" s="152"/>
      <c r="HG151" s="152"/>
      <c r="HH151" s="152"/>
      <c r="HI151" s="152"/>
      <c r="HJ151" s="152"/>
      <c r="HK151" s="152"/>
      <c r="HL151" s="152"/>
      <c r="HM151" s="152"/>
      <c r="HN151" s="152"/>
      <c r="HO151" s="152"/>
      <c r="HP151" s="152"/>
      <c r="HQ151" s="152"/>
      <c r="HR151" s="152"/>
      <c r="HS151" s="152"/>
      <c r="HT151" s="152"/>
      <c r="HU151" s="152"/>
      <c r="HV151" s="152"/>
    </row>
    <row r="152" spans="1:230" s="287" customFormat="1" ht="15" customHeight="1" x14ac:dyDescent="0.25">
      <c r="A152" s="302" t="s">
        <v>698</v>
      </c>
      <c r="B152" s="303"/>
      <c r="C152" s="303"/>
      <c r="D152" s="303"/>
      <c r="E152" s="303"/>
      <c r="F152" s="303"/>
      <c r="G152" s="303"/>
      <c r="H152" s="303"/>
      <c r="I152" s="303"/>
      <c r="J152" s="303"/>
      <c r="K152" s="303"/>
      <c r="L152" s="304"/>
      <c r="M152" s="307">
        <v>0</v>
      </c>
      <c r="T152" s="152"/>
      <c r="U152" s="152"/>
      <c r="V152" s="152"/>
      <c r="W152" s="152"/>
      <c r="X152" s="152"/>
      <c r="Y152" s="152"/>
      <c r="Z152" s="152"/>
      <c r="AA152" s="152"/>
      <c r="AB152" s="152"/>
      <c r="AC152" s="152"/>
      <c r="AD152" s="152"/>
      <c r="AE152" s="152"/>
      <c r="AF152" s="152"/>
      <c r="AG152" s="152"/>
      <c r="AH152" s="152"/>
      <c r="AI152" s="152"/>
      <c r="AJ152" s="152"/>
      <c r="AK152" s="152"/>
      <c r="AL152" s="152"/>
      <c r="AM152" s="152"/>
      <c r="AN152" s="152"/>
      <c r="AO152" s="152"/>
      <c r="AP152" s="152"/>
      <c r="AQ152" s="152"/>
      <c r="AR152" s="152"/>
      <c r="AS152" s="152"/>
      <c r="AT152" s="152"/>
      <c r="AU152" s="152"/>
      <c r="AV152" s="152"/>
      <c r="AW152" s="152"/>
      <c r="AX152" s="152"/>
      <c r="AY152" s="152"/>
      <c r="AZ152" s="152"/>
      <c r="BA152" s="152"/>
      <c r="BB152" s="152"/>
      <c r="BC152" s="152"/>
      <c r="BD152" s="152"/>
      <c r="BE152" s="152"/>
      <c r="BF152" s="152"/>
      <c r="BG152" s="152"/>
      <c r="BH152" s="152"/>
      <c r="BI152" s="152"/>
      <c r="BJ152" s="152"/>
      <c r="BK152" s="152"/>
      <c r="BL152" s="152"/>
      <c r="BM152" s="152"/>
      <c r="BN152" s="152"/>
      <c r="BO152" s="152"/>
      <c r="BP152" s="152"/>
      <c r="BQ152" s="152"/>
      <c r="BR152" s="152"/>
      <c r="BS152" s="152"/>
      <c r="BT152" s="152"/>
      <c r="BU152" s="152"/>
      <c r="BV152" s="152"/>
      <c r="BW152" s="152"/>
      <c r="BX152" s="152"/>
      <c r="BY152" s="152"/>
      <c r="BZ152" s="152"/>
      <c r="CA152" s="152"/>
      <c r="CB152" s="152"/>
      <c r="CC152" s="152"/>
      <c r="CD152" s="152"/>
      <c r="CE152" s="152"/>
      <c r="CF152" s="152"/>
      <c r="CG152" s="152"/>
      <c r="CH152" s="152"/>
      <c r="CI152" s="152"/>
      <c r="CJ152" s="152"/>
      <c r="CK152" s="152"/>
      <c r="CL152" s="152"/>
      <c r="CM152" s="152"/>
      <c r="CN152" s="152"/>
      <c r="CO152" s="152"/>
      <c r="CP152" s="152"/>
      <c r="CQ152" s="152"/>
      <c r="CR152" s="152"/>
      <c r="CS152" s="152"/>
      <c r="CT152" s="152"/>
      <c r="CU152" s="152"/>
      <c r="CV152" s="152"/>
      <c r="CW152" s="152"/>
      <c r="CX152" s="152"/>
      <c r="CY152" s="152"/>
      <c r="CZ152" s="152"/>
      <c r="DA152" s="152"/>
      <c r="DB152" s="152"/>
      <c r="DC152" s="152"/>
      <c r="DD152" s="152"/>
      <c r="DE152" s="152"/>
      <c r="DF152" s="152"/>
      <c r="DG152" s="152"/>
      <c r="DH152" s="152"/>
      <c r="DI152" s="152"/>
      <c r="DJ152" s="152"/>
      <c r="DK152" s="152"/>
      <c r="DL152" s="152"/>
      <c r="DM152" s="152"/>
      <c r="DN152" s="152"/>
      <c r="DO152" s="152"/>
      <c r="DP152" s="152"/>
      <c r="DQ152" s="152"/>
      <c r="DR152" s="152"/>
      <c r="DS152" s="152"/>
      <c r="DT152" s="152"/>
      <c r="DU152" s="152"/>
      <c r="DV152" s="152"/>
      <c r="DW152" s="152"/>
      <c r="DX152" s="152"/>
      <c r="DY152" s="152"/>
      <c r="DZ152" s="152"/>
      <c r="EA152" s="152"/>
      <c r="EB152" s="152"/>
      <c r="EC152" s="152"/>
      <c r="ED152" s="152"/>
      <c r="EE152" s="152"/>
      <c r="EF152" s="152"/>
      <c r="EG152" s="152"/>
      <c r="EH152" s="152"/>
      <c r="EI152" s="152"/>
      <c r="EJ152" s="152"/>
      <c r="EK152" s="152"/>
      <c r="EL152" s="152"/>
      <c r="EM152" s="152"/>
      <c r="EN152" s="152"/>
      <c r="EO152" s="152"/>
      <c r="EP152" s="152"/>
      <c r="EQ152" s="152"/>
      <c r="ER152" s="152"/>
      <c r="ES152" s="152"/>
      <c r="ET152" s="152"/>
      <c r="EU152" s="189" t="s">
        <v>698</v>
      </c>
      <c r="EV152" s="190"/>
      <c r="EW152" s="190"/>
      <c r="EX152" s="190"/>
      <c r="EY152" s="190"/>
      <c r="EZ152" s="152"/>
      <c r="FA152" s="152"/>
      <c r="FB152" s="152"/>
      <c r="FC152" s="152"/>
      <c r="FD152" s="152"/>
      <c r="FE152" s="190"/>
      <c r="FF152" s="152"/>
      <c r="FG152" s="190"/>
      <c r="FH152" s="152"/>
      <c r="FI152" s="152"/>
      <c r="FJ152" s="152"/>
      <c r="FK152" s="152"/>
      <c r="FL152" s="152"/>
      <c r="FM152" s="152"/>
      <c r="FN152" s="152"/>
      <c r="FO152" s="152"/>
      <c r="FP152" s="152"/>
      <c r="FQ152" s="152"/>
      <c r="FR152" s="152"/>
      <c r="FS152" s="152"/>
      <c r="FT152" s="152"/>
      <c r="FU152" s="152"/>
      <c r="FV152" s="152"/>
      <c r="FW152" s="152"/>
      <c r="FX152" s="152"/>
      <c r="FY152" s="152"/>
      <c r="FZ152" s="152"/>
      <c r="GA152" s="152"/>
      <c r="GB152" s="152"/>
      <c r="GC152" s="152"/>
      <c r="GD152" s="152"/>
      <c r="GE152" s="152"/>
      <c r="GF152" s="152"/>
      <c r="GG152" s="152"/>
      <c r="GH152" s="152"/>
      <c r="GI152" s="152"/>
      <c r="GJ152" s="152"/>
      <c r="GK152" s="152"/>
      <c r="GL152" s="152"/>
      <c r="GM152" s="152"/>
      <c r="GN152" s="152"/>
      <c r="GO152" s="152"/>
      <c r="GP152" s="152"/>
      <c r="GQ152" s="152"/>
      <c r="GR152" s="152"/>
      <c r="GS152" s="152"/>
      <c r="GT152" s="152"/>
      <c r="GU152" s="152"/>
      <c r="GV152" s="152"/>
      <c r="GW152" s="152"/>
      <c r="GX152" s="152"/>
      <c r="GY152" s="152"/>
      <c r="GZ152" s="152"/>
      <c r="HA152" s="152"/>
      <c r="HB152" s="152"/>
      <c r="HC152" s="152"/>
      <c r="HD152" s="152"/>
      <c r="HE152" s="152"/>
      <c r="HF152" s="152"/>
      <c r="HG152" s="152"/>
      <c r="HH152" s="152"/>
      <c r="HI152" s="152"/>
      <c r="HJ152" s="152"/>
      <c r="HK152" s="152"/>
      <c r="HL152" s="152"/>
      <c r="HM152" s="152"/>
      <c r="HN152" s="152"/>
      <c r="HO152" s="152"/>
      <c r="HP152" s="152"/>
      <c r="HQ152" s="152"/>
      <c r="HR152" s="152"/>
      <c r="HS152" s="152"/>
      <c r="HT152" s="152"/>
      <c r="HU152" s="152"/>
      <c r="HV152" s="152"/>
    </row>
    <row r="153" spans="1:230" s="287" customFormat="1" ht="15" customHeight="1" x14ac:dyDescent="0.25">
      <c r="A153" s="299" t="s">
        <v>14</v>
      </c>
      <c r="B153" s="300"/>
      <c r="C153" s="300"/>
      <c r="D153" s="300"/>
      <c r="E153" s="300"/>
      <c r="F153" s="300"/>
      <c r="G153" s="300"/>
      <c r="H153" s="300"/>
      <c r="I153" s="300"/>
      <c r="J153" s="300"/>
      <c r="K153" s="300"/>
      <c r="L153" s="301"/>
      <c r="M153" s="307">
        <v>0</v>
      </c>
      <c r="T153" s="152"/>
      <c r="U153" s="152"/>
      <c r="V153" s="152"/>
      <c r="W153" s="152"/>
      <c r="X153" s="152"/>
      <c r="Y153" s="152"/>
      <c r="Z153" s="152"/>
      <c r="AA153" s="152"/>
      <c r="AB153" s="152"/>
      <c r="AC153" s="152"/>
      <c r="AD153" s="152"/>
      <c r="AE153" s="152"/>
      <c r="AF153" s="152"/>
      <c r="AG153" s="152"/>
      <c r="AH153" s="152"/>
      <c r="AI153" s="152"/>
      <c r="AJ153" s="152"/>
      <c r="AK153" s="152"/>
      <c r="AL153" s="152"/>
      <c r="AM153" s="152"/>
      <c r="AN153" s="152"/>
      <c r="AO153" s="152"/>
      <c r="AP153" s="152"/>
      <c r="AQ153" s="152"/>
      <c r="AR153" s="152"/>
      <c r="AS153" s="152"/>
      <c r="AT153" s="152"/>
      <c r="AU153" s="152"/>
      <c r="AV153" s="152"/>
      <c r="AW153" s="152"/>
      <c r="AX153" s="152"/>
      <c r="AY153" s="152"/>
      <c r="AZ153" s="152"/>
      <c r="BA153" s="152"/>
      <c r="BB153" s="152"/>
      <c r="BC153" s="152"/>
      <c r="BD153" s="152"/>
      <c r="BE153" s="152"/>
      <c r="BF153" s="152"/>
      <c r="BG153" s="152"/>
      <c r="BH153" s="152"/>
      <c r="BI153" s="152"/>
      <c r="BJ153" s="152"/>
      <c r="BK153" s="152"/>
      <c r="BL153" s="152"/>
      <c r="BM153" s="152"/>
      <c r="BN153" s="152"/>
      <c r="BO153" s="152"/>
      <c r="BP153" s="152"/>
      <c r="BQ153" s="152"/>
      <c r="BR153" s="152"/>
      <c r="BS153" s="152"/>
      <c r="BT153" s="152"/>
      <c r="BU153" s="152"/>
      <c r="BV153" s="152"/>
      <c r="BW153" s="152"/>
      <c r="BX153" s="152"/>
      <c r="BY153" s="152"/>
      <c r="BZ153" s="152"/>
      <c r="CA153" s="152"/>
      <c r="CB153" s="152"/>
      <c r="CC153" s="152"/>
      <c r="CD153" s="152"/>
      <c r="CE153" s="152"/>
      <c r="CF153" s="152"/>
      <c r="CG153" s="152"/>
      <c r="CH153" s="152"/>
      <c r="CI153" s="152"/>
      <c r="CJ153" s="152"/>
      <c r="CK153" s="152"/>
      <c r="CL153" s="152"/>
      <c r="CM153" s="152"/>
      <c r="CN153" s="152"/>
      <c r="CO153" s="152"/>
      <c r="CP153" s="152"/>
      <c r="CQ153" s="152"/>
      <c r="CR153" s="152"/>
      <c r="CS153" s="152"/>
      <c r="CT153" s="152"/>
      <c r="CU153" s="152"/>
      <c r="CV153" s="152"/>
      <c r="CW153" s="152"/>
      <c r="CX153" s="152"/>
      <c r="CY153" s="152"/>
      <c r="CZ153" s="152"/>
      <c r="DA153" s="152"/>
      <c r="DB153" s="152"/>
      <c r="DC153" s="152"/>
      <c r="DD153" s="152"/>
      <c r="DE153" s="152"/>
      <c r="DF153" s="152"/>
      <c r="DG153" s="152"/>
      <c r="DH153" s="152"/>
      <c r="DI153" s="152"/>
      <c r="DJ153" s="152"/>
      <c r="DK153" s="152"/>
      <c r="DL153" s="152"/>
      <c r="DM153" s="152"/>
      <c r="DN153" s="152"/>
      <c r="DO153" s="152"/>
      <c r="DP153" s="152"/>
      <c r="DQ153" s="152"/>
      <c r="DR153" s="152"/>
      <c r="DS153" s="152"/>
      <c r="DT153" s="152"/>
      <c r="DU153" s="152"/>
      <c r="DV153" s="152"/>
      <c r="DW153" s="152"/>
      <c r="DX153" s="152"/>
      <c r="DY153" s="152"/>
      <c r="DZ153" s="152"/>
      <c r="EA153" s="152"/>
      <c r="EB153" s="152"/>
      <c r="EC153" s="152"/>
      <c r="ED153" s="152"/>
      <c r="EE153" s="152"/>
      <c r="EF153" s="152"/>
      <c r="EG153" s="152"/>
      <c r="EH153" s="152"/>
      <c r="EI153" s="152"/>
      <c r="EJ153" s="152"/>
      <c r="EK153" s="152"/>
      <c r="EL153" s="152"/>
      <c r="EM153" s="152"/>
      <c r="EN153" s="152"/>
      <c r="EO153" s="152"/>
      <c r="EP153" s="152"/>
      <c r="EQ153" s="152"/>
      <c r="ER153" s="152"/>
      <c r="ES153" s="152"/>
      <c r="ET153" s="152"/>
      <c r="EU153" s="189"/>
      <c r="EV153" s="190" t="s">
        <v>14</v>
      </c>
      <c r="EW153" s="190"/>
      <c r="EX153" s="190"/>
      <c r="EY153" s="190"/>
      <c r="EZ153" s="152"/>
      <c r="FA153" s="152"/>
      <c r="FB153" s="152"/>
      <c r="FC153" s="152"/>
      <c r="FD153" s="152"/>
      <c r="FE153" s="190"/>
      <c r="FF153" s="152"/>
      <c r="FG153" s="190"/>
      <c r="FH153" s="152"/>
      <c r="FI153" s="152"/>
      <c r="FJ153" s="152"/>
      <c r="FK153" s="152"/>
      <c r="FL153" s="152"/>
      <c r="FM153" s="152"/>
      <c r="FN153" s="152"/>
      <c r="FO153" s="152"/>
      <c r="FP153" s="152"/>
      <c r="FQ153" s="152"/>
      <c r="FR153" s="152"/>
      <c r="FS153" s="152"/>
      <c r="FT153" s="152"/>
      <c r="FU153" s="152"/>
      <c r="FV153" s="152"/>
      <c r="FW153" s="152"/>
      <c r="FX153" s="152"/>
      <c r="FY153" s="152"/>
      <c r="FZ153" s="152"/>
      <c r="GA153" s="152"/>
      <c r="GB153" s="152"/>
      <c r="GC153" s="152"/>
      <c r="GD153" s="152"/>
      <c r="GE153" s="152"/>
      <c r="GF153" s="152"/>
      <c r="GG153" s="152"/>
      <c r="GH153" s="152"/>
      <c r="GI153" s="152"/>
      <c r="GJ153" s="152"/>
      <c r="GK153" s="152"/>
      <c r="GL153" s="152"/>
      <c r="GM153" s="152"/>
      <c r="GN153" s="152"/>
      <c r="GO153" s="152"/>
      <c r="GP153" s="152"/>
      <c r="GQ153" s="152"/>
      <c r="GR153" s="152"/>
      <c r="GS153" s="152"/>
      <c r="GT153" s="152"/>
      <c r="GU153" s="152"/>
      <c r="GV153" s="152"/>
      <c r="GW153" s="152"/>
      <c r="GX153" s="152"/>
      <c r="GY153" s="152"/>
      <c r="GZ153" s="152"/>
      <c r="HA153" s="152"/>
      <c r="HB153" s="152"/>
      <c r="HC153" s="152"/>
      <c r="HD153" s="152"/>
      <c r="HE153" s="152"/>
      <c r="HF153" s="152"/>
      <c r="HG153" s="152"/>
      <c r="HH153" s="152"/>
      <c r="HI153" s="152"/>
      <c r="HJ153" s="152"/>
      <c r="HK153" s="152"/>
      <c r="HL153" s="152"/>
      <c r="HM153" s="152"/>
      <c r="HN153" s="152"/>
      <c r="HO153" s="152"/>
      <c r="HP153" s="152"/>
      <c r="HQ153" s="152"/>
      <c r="HR153" s="152"/>
      <c r="HS153" s="152"/>
      <c r="HT153" s="152"/>
      <c r="HU153" s="152"/>
      <c r="HV153" s="152"/>
    </row>
    <row r="154" spans="1:230" s="287" customFormat="1" ht="34.5" customHeight="1" x14ac:dyDescent="0.25">
      <c r="A154" s="290" t="s">
        <v>699</v>
      </c>
      <c r="B154" s="291" t="s">
        <v>340</v>
      </c>
      <c r="C154" s="281" t="s">
        <v>341</v>
      </c>
      <c r="D154" s="282" t="s">
        <v>195</v>
      </c>
      <c r="E154" s="283">
        <v>1.78E-2</v>
      </c>
      <c r="F154" s="292">
        <v>1</v>
      </c>
      <c r="G154" s="293">
        <v>1.78E-2</v>
      </c>
      <c r="H154" s="284"/>
      <c r="I154" s="283"/>
      <c r="J154" s="284"/>
      <c r="K154" s="283"/>
      <c r="L154" s="294"/>
      <c r="M154" s="307">
        <v>15104.1</v>
      </c>
      <c r="T154" s="152"/>
      <c r="U154" s="152"/>
      <c r="V154" s="152"/>
      <c r="W154" s="152"/>
      <c r="X154" s="152"/>
      <c r="Y154" s="152"/>
      <c r="Z154" s="152"/>
      <c r="AA154" s="152"/>
      <c r="AB154" s="152"/>
      <c r="AC154" s="152"/>
      <c r="AD154" s="152"/>
      <c r="AE154" s="152"/>
      <c r="AF154" s="152"/>
      <c r="AG154" s="152"/>
      <c r="AH154" s="152"/>
      <c r="AI154" s="152"/>
      <c r="AJ154" s="152"/>
      <c r="AK154" s="152"/>
      <c r="AL154" s="152"/>
      <c r="AM154" s="152"/>
      <c r="AN154" s="152"/>
      <c r="AO154" s="152"/>
      <c r="AP154" s="152"/>
      <c r="AQ154" s="152"/>
      <c r="AR154" s="152"/>
      <c r="AS154" s="152"/>
      <c r="AT154" s="152"/>
      <c r="AU154" s="152"/>
      <c r="AV154" s="152"/>
      <c r="AW154" s="152"/>
      <c r="AX154" s="152"/>
      <c r="AY154" s="152"/>
      <c r="AZ154" s="152"/>
      <c r="BA154" s="152"/>
      <c r="BB154" s="152"/>
      <c r="BC154" s="152"/>
      <c r="BD154" s="152"/>
      <c r="BE154" s="152"/>
      <c r="BF154" s="152"/>
      <c r="BG154" s="152"/>
      <c r="BH154" s="152"/>
      <c r="BI154" s="152"/>
      <c r="BJ154" s="152"/>
      <c r="BK154" s="152"/>
      <c r="BL154" s="152"/>
      <c r="BM154" s="152"/>
      <c r="BN154" s="152"/>
      <c r="BO154" s="152"/>
      <c r="BP154" s="152"/>
      <c r="BQ154" s="152"/>
      <c r="BR154" s="152"/>
      <c r="BS154" s="152"/>
      <c r="BT154" s="152"/>
      <c r="BU154" s="152"/>
      <c r="BV154" s="152"/>
      <c r="BW154" s="152"/>
      <c r="BX154" s="152"/>
      <c r="BY154" s="152"/>
      <c r="BZ154" s="152"/>
      <c r="CA154" s="152"/>
      <c r="CB154" s="152"/>
      <c r="CC154" s="152"/>
      <c r="CD154" s="152"/>
      <c r="CE154" s="152"/>
      <c r="CF154" s="152"/>
      <c r="CG154" s="152"/>
      <c r="CH154" s="152"/>
      <c r="CI154" s="152"/>
      <c r="CJ154" s="152"/>
      <c r="CK154" s="152"/>
      <c r="CL154" s="152"/>
      <c r="CM154" s="152"/>
      <c r="CN154" s="152"/>
      <c r="CO154" s="152"/>
      <c r="CP154" s="152"/>
      <c r="CQ154" s="152"/>
      <c r="CR154" s="152"/>
      <c r="CS154" s="152"/>
      <c r="CT154" s="152"/>
      <c r="CU154" s="152"/>
      <c r="CV154" s="152"/>
      <c r="CW154" s="152"/>
      <c r="CX154" s="152"/>
      <c r="CY154" s="152"/>
      <c r="CZ154" s="152"/>
      <c r="DA154" s="152"/>
      <c r="DB154" s="152"/>
      <c r="DC154" s="152"/>
      <c r="DD154" s="152"/>
      <c r="DE154" s="152"/>
      <c r="DF154" s="152"/>
      <c r="DG154" s="152"/>
      <c r="DH154" s="152"/>
      <c r="DI154" s="152"/>
      <c r="DJ154" s="152"/>
      <c r="DK154" s="152"/>
      <c r="DL154" s="152"/>
      <c r="DM154" s="152"/>
      <c r="DN154" s="152"/>
      <c r="DO154" s="152"/>
      <c r="DP154" s="152"/>
      <c r="DQ154" s="152"/>
      <c r="DR154" s="152"/>
      <c r="DS154" s="152"/>
      <c r="DT154" s="152"/>
      <c r="DU154" s="152"/>
      <c r="DV154" s="152"/>
      <c r="DW154" s="152"/>
      <c r="DX154" s="152"/>
      <c r="DY154" s="152"/>
      <c r="DZ154" s="152"/>
      <c r="EA154" s="152"/>
      <c r="EB154" s="152"/>
      <c r="EC154" s="152"/>
      <c r="ED154" s="152"/>
      <c r="EE154" s="152"/>
      <c r="EF154" s="152"/>
      <c r="EG154" s="152"/>
      <c r="EH154" s="152"/>
      <c r="EI154" s="152"/>
      <c r="EJ154" s="152"/>
      <c r="EK154" s="152"/>
      <c r="EL154" s="152"/>
      <c r="EM154" s="152"/>
      <c r="EN154" s="152"/>
      <c r="EO154" s="152"/>
      <c r="EP154" s="152"/>
      <c r="EQ154" s="152"/>
      <c r="ER154" s="152"/>
      <c r="ES154" s="152"/>
      <c r="ET154" s="152"/>
      <c r="EU154" s="189"/>
      <c r="EV154" s="190"/>
      <c r="EW154" s="190" t="s">
        <v>341</v>
      </c>
      <c r="EX154" s="190" t="s">
        <v>285</v>
      </c>
      <c r="EY154" s="190" t="s">
        <v>285</v>
      </c>
      <c r="EZ154" s="152"/>
      <c r="FA154" s="152"/>
      <c r="FB154" s="152"/>
      <c r="FC154" s="152"/>
      <c r="FD154" s="152"/>
      <c r="FE154" s="190"/>
      <c r="FF154" s="152"/>
      <c r="FG154" s="190"/>
      <c r="FH154" s="152"/>
      <c r="FI154" s="152"/>
      <c r="FJ154" s="152"/>
      <c r="FK154" s="152"/>
      <c r="FL154" s="152"/>
      <c r="FM154" s="152"/>
      <c r="FN154" s="152"/>
      <c r="FO154" s="152"/>
      <c r="FP154" s="152"/>
      <c r="FQ154" s="152"/>
      <c r="FR154" s="152"/>
      <c r="FS154" s="152"/>
      <c r="FT154" s="152"/>
      <c r="FU154" s="152"/>
      <c r="FV154" s="152"/>
      <c r="FW154" s="152"/>
      <c r="FX154" s="152"/>
      <c r="FY154" s="152"/>
      <c r="FZ154" s="152"/>
      <c r="GA154" s="152"/>
      <c r="GB154" s="152"/>
      <c r="GC154" s="152"/>
      <c r="GD154" s="152"/>
      <c r="GE154" s="152"/>
      <c r="GF154" s="152"/>
      <c r="GG154" s="152"/>
      <c r="GH154" s="152"/>
      <c r="GI154" s="152"/>
      <c r="GJ154" s="152"/>
      <c r="GK154" s="152"/>
      <c r="GL154" s="152"/>
      <c r="GM154" s="152"/>
      <c r="GN154" s="152"/>
      <c r="GO154" s="152"/>
      <c r="GP154" s="152"/>
      <c r="GQ154" s="152"/>
      <c r="GR154" s="152"/>
      <c r="GS154" s="152"/>
      <c r="GT154" s="152"/>
      <c r="GU154" s="152"/>
      <c r="GV154" s="152"/>
      <c r="GW154" s="152"/>
      <c r="GX154" s="152"/>
      <c r="GY154" s="152"/>
      <c r="GZ154" s="152"/>
      <c r="HA154" s="152"/>
      <c r="HB154" s="152"/>
      <c r="HC154" s="152"/>
      <c r="HD154" s="152"/>
      <c r="HE154" s="152"/>
      <c r="HF154" s="152"/>
      <c r="HG154" s="152"/>
      <c r="HH154" s="152"/>
      <c r="HI154" s="152"/>
      <c r="HJ154" s="152"/>
      <c r="HK154" s="152"/>
      <c r="HL154" s="152"/>
      <c r="HM154" s="152"/>
      <c r="HN154" s="152"/>
      <c r="HO154" s="152"/>
      <c r="HP154" s="152"/>
      <c r="HQ154" s="152"/>
      <c r="HR154" s="152"/>
      <c r="HS154" s="152"/>
      <c r="HT154" s="152"/>
      <c r="HU154" s="152"/>
      <c r="HV154" s="152"/>
    </row>
    <row r="155" spans="1:230" s="287" customFormat="1" ht="33.75" customHeight="1" x14ac:dyDescent="0.25">
      <c r="A155" s="290" t="s">
        <v>701</v>
      </c>
      <c r="B155" s="291" t="s">
        <v>440</v>
      </c>
      <c r="C155" s="281" t="s">
        <v>43</v>
      </c>
      <c r="D155" s="282" t="s">
        <v>16</v>
      </c>
      <c r="E155" s="283">
        <v>33</v>
      </c>
      <c r="F155" s="292">
        <v>1</v>
      </c>
      <c r="G155" s="292">
        <v>33</v>
      </c>
      <c r="H155" s="285">
        <v>87.35</v>
      </c>
      <c r="I155" s="295">
        <v>1.04236</v>
      </c>
      <c r="J155" s="288">
        <v>3004.65</v>
      </c>
      <c r="K155" s="296">
        <v>9.1199999999999992</v>
      </c>
      <c r="L155" s="286">
        <v>27402.41</v>
      </c>
      <c r="M155" s="307">
        <v>27402.41</v>
      </c>
      <c r="T155" s="152"/>
      <c r="U155" s="152"/>
      <c r="V155" s="152"/>
      <c r="W155" s="152"/>
      <c r="X155" s="152"/>
      <c r="Y155" s="152"/>
      <c r="Z155" s="152"/>
      <c r="AA155" s="152"/>
      <c r="AB155" s="152"/>
      <c r="AC155" s="152"/>
      <c r="AD155" s="152"/>
      <c r="AE155" s="152"/>
      <c r="AF155" s="152"/>
      <c r="AG155" s="152"/>
      <c r="AH155" s="152"/>
      <c r="AI155" s="152"/>
      <c r="AJ155" s="152"/>
      <c r="AK155" s="152"/>
      <c r="AL155" s="152"/>
      <c r="AM155" s="152"/>
      <c r="AN155" s="152"/>
      <c r="AO155" s="152"/>
      <c r="AP155" s="152"/>
      <c r="AQ155" s="152"/>
      <c r="AR155" s="152"/>
      <c r="AS155" s="152"/>
      <c r="AT155" s="152"/>
      <c r="AU155" s="152"/>
      <c r="AV155" s="152"/>
      <c r="AW155" s="152"/>
      <c r="AX155" s="152"/>
      <c r="AY155" s="152"/>
      <c r="AZ155" s="152"/>
      <c r="BA155" s="152"/>
      <c r="BB155" s="152"/>
      <c r="BC155" s="152"/>
      <c r="BD155" s="152"/>
      <c r="BE155" s="152"/>
      <c r="BF155" s="152"/>
      <c r="BG155" s="152"/>
      <c r="BH155" s="152"/>
      <c r="BI155" s="152"/>
      <c r="BJ155" s="152"/>
      <c r="BK155" s="152"/>
      <c r="BL155" s="152"/>
      <c r="BM155" s="152"/>
      <c r="BN155" s="152"/>
      <c r="BO155" s="152"/>
      <c r="BP155" s="152"/>
      <c r="BQ155" s="152"/>
      <c r="BR155" s="152"/>
      <c r="BS155" s="152"/>
      <c r="BT155" s="152"/>
      <c r="BU155" s="152"/>
      <c r="BV155" s="152"/>
      <c r="BW155" s="152"/>
      <c r="BX155" s="152"/>
      <c r="BY155" s="152"/>
      <c r="BZ155" s="152"/>
      <c r="CA155" s="152"/>
      <c r="CB155" s="152"/>
      <c r="CC155" s="152"/>
      <c r="CD155" s="152"/>
      <c r="CE155" s="152"/>
      <c r="CF155" s="152"/>
      <c r="CG155" s="152"/>
      <c r="CH155" s="152"/>
      <c r="CI155" s="152"/>
      <c r="CJ155" s="152"/>
      <c r="CK155" s="152"/>
      <c r="CL155" s="152"/>
      <c r="CM155" s="152"/>
      <c r="CN155" s="152"/>
      <c r="CO155" s="152"/>
      <c r="CP155" s="152"/>
      <c r="CQ155" s="152"/>
      <c r="CR155" s="152"/>
      <c r="CS155" s="152"/>
      <c r="CT155" s="152"/>
      <c r="CU155" s="152"/>
      <c r="CV155" s="152"/>
      <c r="CW155" s="152"/>
      <c r="CX155" s="152"/>
      <c r="CY155" s="152"/>
      <c r="CZ155" s="152"/>
      <c r="DA155" s="152"/>
      <c r="DB155" s="152"/>
      <c r="DC155" s="152"/>
      <c r="DD155" s="152"/>
      <c r="DE155" s="152"/>
      <c r="DF155" s="152"/>
      <c r="DG155" s="152"/>
      <c r="DH155" s="152"/>
      <c r="DI155" s="152"/>
      <c r="DJ155" s="152"/>
      <c r="DK155" s="152"/>
      <c r="DL155" s="152"/>
      <c r="DM155" s="152"/>
      <c r="DN155" s="152"/>
      <c r="DO155" s="152"/>
      <c r="DP155" s="152"/>
      <c r="DQ155" s="152"/>
      <c r="DR155" s="152"/>
      <c r="DS155" s="152"/>
      <c r="DT155" s="152"/>
      <c r="DU155" s="152"/>
      <c r="DV155" s="152"/>
      <c r="DW155" s="152"/>
      <c r="DX155" s="152"/>
      <c r="DY155" s="152"/>
      <c r="DZ155" s="152"/>
      <c r="EA155" s="152"/>
      <c r="EB155" s="152"/>
      <c r="EC155" s="152"/>
      <c r="ED155" s="152"/>
      <c r="EE155" s="152"/>
      <c r="EF155" s="152"/>
      <c r="EG155" s="152"/>
      <c r="EH155" s="152"/>
      <c r="EI155" s="152"/>
      <c r="EJ155" s="152"/>
      <c r="EK155" s="152"/>
      <c r="EL155" s="152"/>
      <c r="EM155" s="152"/>
      <c r="EN155" s="152"/>
      <c r="EO155" s="152"/>
      <c r="EP155" s="152"/>
      <c r="EQ155" s="152"/>
      <c r="ER155" s="152"/>
      <c r="ES155" s="152"/>
      <c r="ET155" s="152"/>
      <c r="EU155" s="189"/>
      <c r="EV155" s="190"/>
      <c r="EW155" s="190" t="s">
        <v>43</v>
      </c>
      <c r="EX155" s="190" t="s">
        <v>285</v>
      </c>
      <c r="EY155" s="190" t="s">
        <v>285</v>
      </c>
      <c r="EZ155" s="152"/>
      <c r="FA155" s="152"/>
      <c r="FB155" s="152"/>
      <c r="FC155" s="152"/>
      <c r="FD155" s="152"/>
      <c r="FE155" s="190"/>
      <c r="FF155" s="152"/>
      <c r="FG155" s="190"/>
      <c r="FH155" s="152"/>
      <c r="FI155" s="152"/>
      <c r="FJ155" s="152"/>
      <c r="FK155" s="152"/>
      <c r="FL155" s="152"/>
      <c r="FM155" s="152"/>
      <c r="FN155" s="152"/>
      <c r="FO155" s="152"/>
      <c r="FP155" s="152"/>
      <c r="FQ155" s="152"/>
      <c r="FR155" s="152"/>
      <c r="FS155" s="152"/>
      <c r="FT155" s="152"/>
      <c r="FU155" s="152"/>
      <c r="FV155" s="152"/>
      <c r="FW155" s="152"/>
      <c r="FX155" s="152"/>
      <c r="FY155" s="152"/>
      <c r="FZ155" s="152"/>
      <c r="GA155" s="152"/>
      <c r="GB155" s="152"/>
      <c r="GC155" s="152"/>
      <c r="GD155" s="152"/>
      <c r="GE155" s="152"/>
      <c r="GF155" s="152"/>
      <c r="GG155" s="152"/>
      <c r="GH155" s="152"/>
      <c r="GI155" s="152"/>
      <c r="GJ155" s="152"/>
      <c r="GK155" s="152"/>
      <c r="GL155" s="152"/>
      <c r="GM155" s="152"/>
      <c r="GN155" s="152"/>
      <c r="GO155" s="152"/>
      <c r="GP155" s="152"/>
      <c r="GQ155" s="152"/>
      <c r="GR155" s="152"/>
      <c r="GS155" s="152"/>
      <c r="GT155" s="152"/>
      <c r="GU155" s="152"/>
      <c r="GV155" s="152"/>
      <c r="GW155" s="152"/>
      <c r="GX155" s="152"/>
      <c r="GY155" s="152"/>
      <c r="GZ155" s="152"/>
      <c r="HA155" s="152"/>
      <c r="HB155" s="152"/>
      <c r="HC155" s="152"/>
      <c r="HD155" s="152"/>
      <c r="HE155" s="152"/>
      <c r="HF155" s="152"/>
      <c r="HG155" s="152"/>
      <c r="HH155" s="152"/>
      <c r="HI155" s="152"/>
      <c r="HJ155" s="152"/>
      <c r="HK155" s="152"/>
      <c r="HL155" s="152"/>
      <c r="HM155" s="152"/>
      <c r="HN155" s="152"/>
      <c r="HO155" s="152"/>
      <c r="HP155" s="152"/>
      <c r="HQ155" s="152"/>
      <c r="HR155" s="152"/>
      <c r="HS155" s="152"/>
      <c r="HT155" s="152"/>
      <c r="HU155" s="152"/>
      <c r="HV155" s="152"/>
    </row>
    <row r="156" spans="1:230" s="287" customFormat="1" ht="34.5" customHeight="1" x14ac:dyDescent="0.25">
      <c r="A156" s="290" t="s">
        <v>702</v>
      </c>
      <c r="B156" s="291" t="s">
        <v>430</v>
      </c>
      <c r="C156" s="281" t="s">
        <v>431</v>
      </c>
      <c r="D156" s="282" t="s">
        <v>195</v>
      </c>
      <c r="E156" s="283">
        <v>0.13800000000000001</v>
      </c>
      <c r="F156" s="292">
        <v>1</v>
      </c>
      <c r="G156" s="297">
        <v>0.13800000000000001</v>
      </c>
      <c r="H156" s="284"/>
      <c r="I156" s="283"/>
      <c r="J156" s="284"/>
      <c r="K156" s="283"/>
      <c r="L156" s="294"/>
      <c r="M156" s="307">
        <v>25416.14</v>
      </c>
      <c r="T156" s="152"/>
      <c r="U156" s="152"/>
      <c r="V156" s="152"/>
      <c r="W156" s="152"/>
      <c r="X156" s="152"/>
      <c r="Y156" s="152"/>
      <c r="Z156" s="152"/>
      <c r="AA156" s="152"/>
      <c r="AB156" s="152"/>
      <c r="AC156" s="152"/>
      <c r="AD156" s="152"/>
      <c r="AE156" s="152"/>
      <c r="AF156" s="152"/>
      <c r="AG156" s="152"/>
      <c r="AH156" s="152"/>
      <c r="AI156" s="152"/>
      <c r="AJ156" s="152"/>
      <c r="AK156" s="152"/>
      <c r="AL156" s="152"/>
      <c r="AM156" s="152"/>
      <c r="AN156" s="152"/>
      <c r="AO156" s="152"/>
      <c r="AP156" s="152"/>
      <c r="AQ156" s="152"/>
      <c r="AR156" s="152"/>
      <c r="AS156" s="152"/>
      <c r="AT156" s="152"/>
      <c r="AU156" s="152"/>
      <c r="AV156" s="152"/>
      <c r="AW156" s="152"/>
      <c r="AX156" s="152"/>
      <c r="AY156" s="152"/>
      <c r="AZ156" s="152"/>
      <c r="BA156" s="152"/>
      <c r="BB156" s="152"/>
      <c r="BC156" s="152"/>
      <c r="BD156" s="152"/>
      <c r="BE156" s="152"/>
      <c r="BF156" s="152"/>
      <c r="BG156" s="152"/>
      <c r="BH156" s="152"/>
      <c r="BI156" s="152"/>
      <c r="BJ156" s="152"/>
      <c r="BK156" s="152"/>
      <c r="BL156" s="152"/>
      <c r="BM156" s="152"/>
      <c r="BN156" s="152"/>
      <c r="BO156" s="152"/>
      <c r="BP156" s="152"/>
      <c r="BQ156" s="152"/>
      <c r="BR156" s="152"/>
      <c r="BS156" s="152"/>
      <c r="BT156" s="152"/>
      <c r="BU156" s="152"/>
      <c r="BV156" s="152"/>
      <c r="BW156" s="152"/>
      <c r="BX156" s="152"/>
      <c r="BY156" s="152"/>
      <c r="BZ156" s="152"/>
      <c r="CA156" s="152"/>
      <c r="CB156" s="152"/>
      <c r="CC156" s="152"/>
      <c r="CD156" s="152"/>
      <c r="CE156" s="152"/>
      <c r="CF156" s="152"/>
      <c r="CG156" s="152"/>
      <c r="CH156" s="152"/>
      <c r="CI156" s="152"/>
      <c r="CJ156" s="152"/>
      <c r="CK156" s="152"/>
      <c r="CL156" s="152"/>
      <c r="CM156" s="152"/>
      <c r="CN156" s="152"/>
      <c r="CO156" s="152"/>
      <c r="CP156" s="152"/>
      <c r="CQ156" s="152"/>
      <c r="CR156" s="152"/>
      <c r="CS156" s="152"/>
      <c r="CT156" s="152"/>
      <c r="CU156" s="152"/>
      <c r="CV156" s="152"/>
      <c r="CW156" s="152"/>
      <c r="CX156" s="152"/>
      <c r="CY156" s="152"/>
      <c r="CZ156" s="152"/>
      <c r="DA156" s="152"/>
      <c r="DB156" s="152"/>
      <c r="DC156" s="152"/>
      <c r="DD156" s="152"/>
      <c r="DE156" s="152"/>
      <c r="DF156" s="152"/>
      <c r="DG156" s="152"/>
      <c r="DH156" s="152"/>
      <c r="DI156" s="152"/>
      <c r="DJ156" s="152"/>
      <c r="DK156" s="152"/>
      <c r="DL156" s="152"/>
      <c r="DM156" s="152"/>
      <c r="DN156" s="152"/>
      <c r="DO156" s="152"/>
      <c r="DP156" s="152"/>
      <c r="DQ156" s="152"/>
      <c r="DR156" s="152"/>
      <c r="DS156" s="152"/>
      <c r="DT156" s="152"/>
      <c r="DU156" s="152"/>
      <c r="DV156" s="152"/>
      <c r="DW156" s="152"/>
      <c r="DX156" s="152"/>
      <c r="DY156" s="152"/>
      <c r="DZ156" s="152"/>
      <c r="EA156" s="152"/>
      <c r="EB156" s="152"/>
      <c r="EC156" s="152"/>
      <c r="ED156" s="152"/>
      <c r="EE156" s="152"/>
      <c r="EF156" s="152"/>
      <c r="EG156" s="152"/>
      <c r="EH156" s="152"/>
      <c r="EI156" s="152"/>
      <c r="EJ156" s="152"/>
      <c r="EK156" s="152"/>
      <c r="EL156" s="152"/>
      <c r="EM156" s="152"/>
      <c r="EN156" s="152"/>
      <c r="EO156" s="152"/>
      <c r="EP156" s="152"/>
      <c r="EQ156" s="152"/>
      <c r="ER156" s="152"/>
      <c r="ES156" s="152"/>
      <c r="ET156" s="152"/>
      <c r="EU156" s="189"/>
      <c r="EV156" s="190"/>
      <c r="EW156" s="190" t="s">
        <v>431</v>
      </c>
      <c r="EX156" s="190" t="s">
        <v>285</v>
      </c>
      <c r="EY156" s="190" t="s">
        <v>285</v>
      </c>
      <c r="EZ156" s="152"/>
      <c r="FA156" s="152"/>
      <c r="FB156" s="152"/>
      <c r="FC156" s="152"/>
      <c r="FD156" s="152"/>
      <c r="FE156" s="190"/>
      <c r="FF156" s="152"/>
      <c r="FG156" s="190"/>
      <c r="FH156" s="152"/>
      <c r="FI156" s="152"/>
      <c r="FJ156" s="152"/>
      <c r="FK156" s="152"/>
      <c r="FL156" s="152"/>
      <c r="FM156" s="152"/>
      <c r="FN156" s="152"/>
      <c r="FO156" s="152"/>
      <c r="FP156" s="152"/>
      <c r="FQ156" s="152"/>
      <c r="FR156" s="152"/>
      <c r="FS156" s="152"/>
      <c r="FT156" s="152"/>
      <c r="FU156" s="152"/>
      <c r="FV156" s="152"/>
      <c r="FW156" s="152"/>
      <c r="FX156" s="152"/>
      <c r="FY156" s="152"/>
      <c r="FZ156" s="152"/>
      <c r="GA156" s="152"/>
      <c r="GB156" s="152"/>
      <c r="GC156" s="152"/>
      <c r="GD156" s="152"/>
      <c r="GE156" s="152"/>
      <c r="GF156" s="152"/>
      <c r="GG156" s="152"/>
      <c r="GH156" s="152"/>
      <c r="GI156" s="152"/>
      <c r="GJ156" s="152"/>
      <c r="GK156" s="152"/>
      <c r="GL156" s="152"/>
      <c r="GM156" s="152"/>
      <c r="GN156" s="152"/>
      <c r="GO156" s="152"/>
      <c r="GP156" s="152"/>
      <c r="GQ156" s="152"/>
      <c r="GR156" s="152"/>
      <c r="GS156" s="152"/>
      <c r="GT156" s="152"/>
      <c r="GU156" s="152"/>
      <c r="GV156" s="152"/>
      <c r="GW156" s="152"/>
      <c r="GX156" s="152"/>
      <c r="GY156" s="152"/>
      <c r="GZ156" s="152"/>
      <c r="HA156" s="152"/>
      <c r="HB156" s="152"/>
      <c r="HC156" s="152"/>
      <c r="HD156" s="152"/>
      <c r="HE156" s="152"/>
      <c r="HF156" s="152"/>
      <c r="HG156" s="152"/>
      <c r="HH156" s="152"/>
      <c r="HI156" s="152"/>
      <c r="HJ156" s="152"/>
      <c r="HK156" s="152"/>
      <c r="HL156" s="152"/>
      <c r="HM156" s="152"/>
      <c r="HN156" s="152"/>
      <c r="HO156" s="152"/>
      <c r="HP156" s="152"/>
      <c r="HQ156" s="152"/>
      <c r="HR156" s="152"/>
      <c r="HS156" s="152"/>
      <c r="HT156" s="152"/>
      <c r="HU156" s="152"/>
      <c r="HV156" s="152"/>
    </row>
    <row r="157" spans="1:230" s="287" customFormat="1" ht="45" customHeight="1" x14ac:dyDescent="0.25">
      <c r="A157" s="290" t="s">
        <v>704</v>
      </c>
      <c r="B157" s="291" t="s">
        <v>655</v>
      </c>
      <c r="C157" s="281" t="s">
        <v>435</v>
      </c>
      <c r="D157" s="282" t="s">
        <v>16</v>
      </c>
      <c r="E157" s="283">
        <v>16.7</v>
      </c>
      <c r="F157" s="292">
        <v>1</v>
      </c>
      <c r="G157" s="298">
        <v>16.7</v>
      </c>
      <c r="H157" s="285">
        <v>463.27</v>
      </c>
      <c r="I157" s="295">
        <v>1.04236</v>
      </c>
      <c r="J157" s="288">
        <v>8064.33</v>
      </c>
      <c r="K157" s="296">
        <v>9.1199999999999992</v>
      </c>
      <c r="L157" s="286">
        <v>73546.69</v>
      </c>
      <c r="M157" s="307">
        <v>73546.69</v>
      </c>
      <c r="T157" s="152"/>
      <c r="U157" s="152"/>
      <c r="V157" s="152"/>
      <c r="W157" s="152"/>
      <c r="X157" s="152"/>
      <c r="Y157" s="152"/>
      <c r="Z157" s="152"/>
      <c r="AA157" s="152"/>
      <c r="AB157" s="152"/>
      <c r="AC157" s="152"/>
      <c r="AD157" s="152"/>
      <c r="AE157" s="152"/>
      <c r="AF157" s="152"/>
      <c r="AG157" s="152"/>
      <c r="AH157" s="152"/>
      <c r="AI157" s="152"/>
      <c r="AJ157" s="152"/>
      <c r="AK157" s="152"/>
      <c r="AL157" s="152"/>
      <c r="AM157" s="152"/>
      <c r="AN157" s="152"/>
      <c r="AO157" s="152"/>
      <c r="AP157" s="152"/>
      <c r="AQ157" s="152"/>
      <c r="AR157" s="152"/>
      <c r="AS157" s="152"/>
      <c r="AT157" s="152"/>
      <c r="AU157" s="152"/>
      <c r="AV157" s="152"/>
      <c r="AW157" s="152"/>
      <c r="AX157" s="152"/>
      <c r="AY157" s="152"/>
      <c r="AZ157" s="152"/>
      <c r="BA157" s="152"/>
      <c r="BB157" s="152"/>
      <c r="BC157" s="152"/>
      <c r="BD157" s="152"/>
      <c r="BE157" s="152"/>
      <c r="BF157" s="152"/>
      <c r="BG157" s="152"/>
      <c r="BH157" s="152"/>
      <c r="BI157" s="152"/>
      <c r="BJ157" s="152"/>
      <c r="BK157" s="152"/>
      <c r="BL157" s="152"/>
      <c r="BM157" s="152"/>
      <c r="BN157" s="152"/>
      <c r="BO157" s="152"/>
      <c r="BP157" s="152"/>
      <c r="BQ157" s="152"/>
      <c r="BR157" s="152"/>
      <c r="BS157" s="152"/>
      <c r="BT157" s="152"/>
      <c r="BU157" s="152"/>
      <c r="BV157" s="152"/>
      <c r="BW157" s="152"/>
      <c r="BX157" s="152"/>
      <c r="BY157" s="152"/>
      <c r="BZ157" s="152"/>
      <c r="CA157" s="152"/>
      <c r="CB157" s="152"/>
      <c r="CC157" s="152"/>
      <c r="CD157" s="152"/>
      <c r="CE157" s="152"/>
      <c r="CF157" s="152"/>
      <c r="CG157" s="152"/>
      <c r="CH157" s="152"/>
      <c r="CI157" s="152"/>
      <c r="CJ157" s="152"/>
      <c r="CK157" s="152"/>
      <c r="CL157" s="152"/>
      <c r="CM157" s="152"/>
      <c r="CN157" s="152"/>
      <c r="CO157" s="152"/>
      <c r="CP157" s="152"/>
      <c r="CQ157" s="152"/>
      <c r="CR157" s="152"/>
      <c r="CS157" s="152"/>
      <c r="CT157" s="152"/>
      <c r="CU157" s="152"/>
      <c r="CV157" s="152"/>
      <c r="CW157" s="152"/>
      <c r="CX157" s="152"/>
      <c r="CY157" s="152"/>
      <c r="CZ157" s="152"/>
      <c r="DA157" s="152"/>
      <c r="DB157" s="152"/>
      <c r="DC157" s="152"/>
      <c r="DD157" s="152"/>
      <c r="DE157" s="152"/>
      <c r="DF157" s="152"/>
      <c r="DG157" s="152"/>
      <c r="DH157" s="152"/>
      <c r="DI157" s="152"/>
      <c r="DJ157" s="152"/>
      <c r="DK157" s="152"/>
      <c r="DL157" s="152"/>
      <c r="DM157" s="152"/>
      <c r="DN157" s="152"/>
      <c r="DO157" s="152"/>
      <c r="DP157" s="152"/>
      <c r="DQ157" s="152"/>
      <c r="DR157" s="152"/>
      <c r="DS157" s="152"/>
      <c r="DT157" s="152"/>
      <c r="DU157" s="152"/>
      <c r="DV157" s="152"/>
      <c r="DW157" s="152"/>
      <c r="DX157" s="152"/>
      <c r="DY157" s="152"/>
      <c r="DZ157" s="152"/>
      <c r="EA157" s="152"/>
      <c r="EB157" s="152"/>
      <c r="EC157" s="152"/>
      <c r="ED157" s="152"/>
      <c r="EE157" s="152"/>
      <c r="EF157" s="152"/>
      <c r="EG157" s="152"/>
      <c r="EH157" s="152"/>
      <c r="EI157" s="152"/>
      <c r="EJ157" s="152"/>
      <c r="EK157" s="152"/>
      <c r="EL157" s="152"/>
      <c r="EM157" s="152"/>
      <c r="EN157" s="152"/>
      <c r="EO157" s="152"/>
      <c r="EP157" s="152"/>
      <c r="EQ157" s="152"/>
      <c r="ER157" s="152"/>
      <c r="ES157" s="152"/>
      <c r="ET157" s="152"/>
      <c r="EU157" s="189"/>
      <c r="EV157" s="190"/>
      <c r="EW157" s="190" t="s">
        <v>435</v>
      </c>
      <c r="EX157" s="190" t="s">
        <v>285</v>
      </c>
      <c r="EY157" s="190" t="s">
        <v>285</v>
      </c>
      <c r="EZ157" s="152"/>
      <c r="FA157" s="152"/>
      <c r="FB157" s="152"/>
      <c r="FC157" s="152"/>
      <c r="FD157" s="152"/>
      <c r="FE157" s="190"/>
      <c r="FF157" s="152"/>
      <c r="FG157" s="190"/>
      <c r="FH157" s="152"/>
      <c r="FI157" s="152"/>
      <c r="FJ157" s="152"/>
      <c r="FK157" s="152"/>
      <c r="FL157" s="152"/>
      <c r="FM157" s="152"/>
      <c r="FN157" s="152"/>
      <c r="FO157" s="152"/>
      <c r="FP157" s="152"/>
      <c r="FQ157" s="152"/>
      <c r="FR157" s="152"/>
      <c r="FS157" s="152"/>
      <c r="FT157" s="152"/>
      <c r="FU157" s="152"/>
      <c r="FV157" s="152"/>
      <c r="FW157" s="152"/>
      <c r="FX157" s="152"/>
      <c r="FY157" s="152"/>
      <c r="FZ157" s="152"/>
      <c r="GA157" s="152"/>
      <c r="GB157" s="152"/>
      <c r="GC157" s="152"/>
      <c r="GD157" s="152"/>
      <c r="GE157" s="152"/>
      <c r="GF157" s="152"/>
      <c r="GG157" s="152"/>
      <c r="GH157" s="152"/>
      <c r="GI157" s="152"/>
      <c r="GJ157" s="152"/>
      <c r="GK157" s="152"/>
      <c r="GL157" s="152"/>
      <c r="GM157" s="152"/>
      <c r="GN157" s="152"/>
      <c r="GO157" s="152"/>
      <c r="GP157" s="152"/>
      <c r="GQ157" s="152"/>
      <c r="GR157" s="152"/>
      <c r="GS157" s="152"/>
      <c r="GT157" s="152"/>
      <c r="GU157" s="152"/>
      <c r="GV157" s="152"/>
      <c r="GW157" s="152"/>
      <c r="GX157" s="152"/>
      <c r="GY157" s="152"/>
      <c r="GZ157" s="152"/>
      <c r="HA157" s="152"/>
      <c r="HB157" s="152"/>
      <c r="HC157" s="152"/>
      <c r="HD157" s="152"/>
      <c r="HE157" s="152"/>
      <c r="HF157" s="152"/>
      <c r="HG157" s="152"/>
      <c r="HH157" s="152"/>
      <c r="HI157" s="152"/>
      <c r="HJ157" s="152"/>
      <c r="HK157" s="152"/>
      <c r="HL157" s="152"/>
      <c r="HM157" s="152"/>
      <c r="HN157" s="152"/>
      <c r="HO157" s="152"/>
      <c r="HP157" s="152"/>
      <c r="HQ157" s="152"/>
      <c r="HR157" s="152"/>
      <c r="HS157" s="152"/>
      <c r="HT157" s="152"/>
      <c r="HU157" s="152"/>
      <c r="HV157" s="152"/>
    </row>
    <row r="158" spans="1:230" s="287" customFormat="1" ht="34.5" customHeight="1" x14ac:dyDescent="0.25">
      <c r="A158" s="290" t="s">
        <v>705</v>
      </c>
      <c r="B158" s="291" t="s">
        <v>340</v>
      </c>
      <c r="C158" s="281" t="s">
        <v>341</v>
      </c>
      <c r="D158" s="282" t="s">
        <v>195</v>
      </c>
      <c r="E158" s="283">
        <v>6.4999999999999997E-3</v>
      </c>
      <c r="F158" s="292">
        <v>1</v>
      </c>
      <c r="G158" s="293">
        <v>6.4999999999999997E-3</v>
      </c>
      <c r="H158" s="284"/>
      <c r="I158" s="283"/>
      <c r="J158" s="284"/>
      <c r="K158" s="283"/>
      <c r="L158" s="294"/>
      <c r="M158" s="307">
        <v>5515.52</v>
      </c>
      <c r="T158" s="152"/>
      <c r="U158" s="152"/>
      <c r="V158" s="152"/>
      <c r="W158" s="152"/>
      <c r="X158" s="152"/>
      <c r="Y158" s="152"/>
      <c r="Z158" s="152"/>
      <c r="AA158" s="152"/>
      <c r="AB158" s="152"/>
      <c r="AC158" s="152"/>
      <c r="AD158" s="152"/>
      <c r="AE158" s="152"/>
      <c r="AF158" s="152"/>
      <c r="AG158" s="152"/>
      <c r="AH158" s="152"/>
      <c r="AI158" s="152"/>
      <c r="AJ158" s="152"/>
      <c r="AK158" s="152"/>
      <c r="AL158" s="152"/>
      <c r="AM158" s="152"/>
      <c r="AN158" s="152"/>
      <c r="AO158" s="152"/>
      <c r="AP158" s="152"/>
      <c r="AQ158" s="152"/>
      <c r="AR158" s="152"/>
      <c r="AS158" s="152"/>
      <c r="AT158" s="152"/>
      <c r="AU158" s="152"/>
      <c r="AV158" s="152"/>
      <c r="AW158" s="152"/>
      <c r="AX158" s="152"/>
      <c r="AY158" s="152"/>
      <c r="AZ158" s="152"/>
      <c r="BA158" s="152"/>
      <c r="BB158" s="152"/>
      <c r="BC158" s="152"/>
      <c r="BD158" s="152"/>
      <c r="BE158" s="152"/>
      <c r="BF158" s="152"/>
      <c r="BG158" s="152"/>
      <c r="BH158" s="152"/>
      <c r="BI158" s="152"/>
      <c r="BJ158" s="152"/>
      <c r="BK158" s="152"/>
      <c r="BL158" s="152"/>
      <c r="BM158" s="152"/>
      <c r="BN158" s="152"/>
      <c r="BO158" s="152"/>
      <c r="BP158" s="152"/>
      <c r="BQ158" s="152"/>
      <c r="BR158" s="152"/>
      <c r="BS158" s="152"/>
      <c r="BT158" s="152"/>
      <c r="BU158" s="152"/>
      <c r="BV158" s="152"/>
      <c r="BW158" s="152"/>
      <c r="BX158" s="152"/>
      <c r="BY158" s="152"/>
      <c r="BZ158" s="152"/>
      <c r="CA158" s="152"/>
      <c r="CB158" s="152"/>
      <c r="CC158" s="152"/>
      <c r="CD158" s="152"/>
      <c r="CE158" s="152"/>
      <c r="CF158" s="152"/>
      <c r="CG158" s="152"/>
      <c r="CH158" s="152"/>
      <c r="CI158" s="152"/>
      <c r="CJ158" s="152"/>
      <c r="CK158" s="152"/>
      <c r="CL158" s="152"/>
      <c r="CM158" s="152"/>
      <c r="CN158" s="152"/>
      <c r="CO158" s="152"/>
      <c r="CP158" s="152"/>
      <c r="CQ158" s="152"/>
      <c r="CR158" s="152"/>
      <c r="CS158" s="152"/>
      <c r="CT158" s="152"/>
      <c r="CU158" s="152"/>
      <c r="CV158" s="152"/>
      <c r="CW158" s="152"/>
      <c r="CX158" s="152"/>
      <c r="CY158" s="152"/>
      <c r="CZ158" s="152"/>
      <c r="DA158" s="152"/>
      <c r="DB158" s="152"/>
      <c r="DC158" s="152"/>
      <c r="DD158" s="152"/>
      <c r="DE158" s="152"/>
      <c r="DF158" s="152"/>
      <c r="DG158" s="152"/>
      <c r="DH158" s="152"/>
      <c r="DI158" s="152"/>
      <c r="DJ158" s="152"/>
      <c r="DK158" s="152"/>
      <c r="DL158" s="152"/>
      <c r="DM158" s="152"/>
      <c r="DN158" s="152"/>
      <c r="DO158" s="152"/>
      <c r="DP158" s="152"/>
      <c r="DQ158" s="152"/>
      <c r="DR158" s="152"/>
      <c r="DS158" s="152"/>
      <c r="DT158" s="152"/>
      <c r="DU158" s="152"/>
      <c r="DV158" s="152"/>
      <c r="DW158" s="152"/>
      <c r="DX158" s="152"/>
      <c r="DY158" s="152"/>
      <c r="DZ158" s="152"/>
      <c r="EA158" s="152"/>
      <c r="EB158" s="152"/>
      <c r="EC158" s="152"/>
      <c r="ED158" s="152"/>
      <c r="EE158" s="152"/>
      <c r="EF158" s="152"/>
      <c r="EG158" s="152"/>
      <c r="EH158" s="152"/>
      <c r="EI158" s="152"/>
      <c r="EJ158" s="152"/>
      <c r="EK158" s="152"/>
      <c r="EL158" s="152"/>
      <c r="EM158" s="152"/>
      <c r="EN158" s="152"/>
      <c r="EO158" s="152"/>
      <c r="EP158" s="152"/>
      <c r="EQ158" s="152"/>
      <c r="ER158" s="152"/>
      <c r="ES158" s="152"/>
      <c r="ET158" s="152"/>
      <c r="EU158" s="189"/>
      <c r="EV158" s="190"/>
      <c r="EW158" s="190" t="s">
        <v>341</v>
      </c>
      <c r="EX158" s="190" t="s">
        <v>285</v>
      </c>
      <c r="EY158" s="190" t="s">
        <v>285</v>
      </c>
      <c r="EZ158" s="152"/>
      <c r="FA158" s="152"/>
      <c r="FB158" s="152"/>
      <c r="FC158" s="152"/>
      <c r="FD158" s="152"/>
      <c r="FE158" s="190"/>
      <c r="FF158" s="152"/>
      <c r="FG158" s="190"/>
      <c r="FH158" s="152"/>
      <c r="FI158" s="152"/>
      <c r="FJ158" s="152"/>
      <c r="FK158" s="152"/>
      <c r="FL158" s="152"/>
      <c r="FM158" s="152"/>
      <c r="FN158" s="152"/>
      <c r="FO158" s="152"/>
      <c r="FP158" s="152"/>
      <c r="FQ158" s="152"/>
      <c r="FR158" s="152"/>
      <c r="FS158" s="152"/>
      <c r="FT158" s="152"/>
      <c r="FU158" s="152"/>
      <c r="FV158" s="152"/>
      <c r="FW158" s="152"/>
      <c r="FX158" s="152"/>
      <c r="FY158" s="152"/>
      <c r="FZ158" s="152"/>
      <c r="GA158" s="152"/>
      <c r="GB158" s="152"/>
      <c r="GC158" s="152"/>
      <c r="GD158" s="152"/>
      <c r="GE158" s="152"/>
      <c r="GF158" s="152"/>
      <c r="GG158" s="152"/>
      <c r="GH158" s="152"/>
      <c r="GI158" s="152"/>
      <c r="GJ158" s="152"/>
      <c r="GK158" s="152"/>
      <c r="GL158" s="152"/>
      <c r="GM158" s="152"/>
      <c r="GN158" s="152"/>
      <c r="GO158" s="152"/>
      <c r="GP158" s="152"/>
      <c r="GQ158" s="152"/>
      <c r="GR158" s="152"/>
      <c r="GS158" s="152"/>
      <c r="GT158" s="152"/>
      <c r="GU158" s="152"/>
      <c r="GV158" s="152"/>
      <c r="GW158" s="152"/>
      <c r="GX158" s="152"/>
      <c r="GY158" s="152"/>
      <c r="GZ158" s="152"/>
      <c r="HA158" s="152"/>
      <c r="HB158" s="152"/>
      <c r="HC158" s="152"/>
      <c r="HD158" s="152"/>
      <c r="HE158" s="152"/>
      <c r="HF158" s="152"/>
      <c r="HG158" s="152"/>
      <c r="HH158" s="152"/>
      <c r="HI158" s="152"/>
      <c r="HJ158" s="152"/>
      <c r="HK158" s="152"/>
      <c r="HL158" s="152"/>
      <c r="HM158" s="152"/>
      <c r="HN158" s="152"/>
      <c r="HO158" s="152"/>
      <c r="HP158" s="152"/>
      <c r="HQ158" s="152"/>
      <c r="HR158" s="152"/>
      <c r="HS158" s="152"/>
      <c r="HT158" s="152"/>
      <c r="HU158" s="152"/>
      <c r="HV158" s="152"/>
    </row>
    <row r="159" spans="1:230" s="287" customFormat="1" ht="33.75" customHeight="1" x14ac:dyDescent="0.25">
      <c r="A159" s="290" t="s">
        <v>707</v>
      </c>
      <c r="B159" s="291" t="s">
        <v>440</v>
      </c>
      <c r="C159" s="281" t="s">
        <v>43</v>
      </c>
      <c r="D159" s="282" t="s">
        <v>16</v>
      </c>
      <c r="E159" s="283">
        <v>12</v>
      </c>
      <c r="F159" s="292">
        <v>1</v>
      </c>
      <c r="G159" s="292">
        <v>12</v>
      </c>
      <c r="H159" s="285">
        <v>87.35</v>
      </c>
      <c r="I159" s="295">
        <v>1.04236</v>
      </c>
      <c r="J159" s="288">
        <v>1092.5999999999999</v>
      </c>
      <c r="K159" s="296">
        <v>9.1199999999999992</v>
      </c>
      <c r="L159" s="286">
        <v>9964.51</v>
      </c>
      <c r="M159" s="307">
        <v>9964.51</v>
      </c>
      <c r="T159" s="152"/>
      <c r="U159" s="152"/>
      <c r="V159" s="152"/>
      <c r="W159" s="152"/>
      <c r="X159" s="152"/>
      <c r="Y159" s="152"/>
      <c r="Z159" s="152"/>
      <c r="AA159" s="152"/>
      <c r="AB159" s="152"/>
      <c r="AC159" s="152"/>
      <c r="AD159" s="152"/>
      <c r="AE159" s="152"/>
      <c r="AF159" s="152"/>
      <c r="AG159" s="152"/>
      <c r="AH159" s="152"/>
      <c r="AI159" s="152"/>
      <c r="AJ159" s="152"/>
      <c r="AK159" s="152"/>
      <c r="AL159" s="152"/>
      <c r="AM159" s="152"/>
      <c r="AN159" s="152"/>
      <c r="AO159" s="152"/>
      <c r="AP159" s="152"/>
      <c r="AQ159" s="152"/>
      <c r="AR159" s="152"/>
      <c r="AS159" s="152"/>
      <c r="AT159" s="152"/>
      <c r="AU159" s="152"/>
      <c r="AV159" s="152"/>
      <c r="AW159" s="152"/>
      <c r="AX159" s="152"/>
      <c r="AY159" s="152"/>
      <c r="AZ159" s="152"/>
      <c r="BA159" s="152"/>
      <c r="BB159" s="152"/>
      <c r="BC159" s="152"/>
      <c r="BD159" s="152"/>
      <c r="BE159" s="152"/>
      <c r="BF159" s="152"/>
      <c r="BG159" s="152"/>
      <c r="BH159" s="152"/>
      <c r="BI159" s="152"/>
      <c r="BJ159" s="152"/>
      <c r="BK159" s="152"/>
      <c r="BL159" s="152"/>
      <c r="BM159" s="152"/>
      <c r="BN159" s="152"/>
      <c r="BO159" s="152"/>
      <c r="BP159" s="152"/>
      <c r="BQ159" s="152"/>
      <c r="BR159" s="152"/>
      <c r="BS159" s="152"/>
      <c r="BT159" s="152"/>
      <c r="BU159" s="152"/>
      <c r="BV159" s="152"/>
      <c r="BW159" s="152"/>
      <c r="BX159" s="152"/>
      <c r="BY159" s="152"/>
      <c r="BZ159" s="152"/>
      <c r="CA159" s="152"/>
      <c r="CB159" s="152"/>
      <c r="CC159" s="152"/>
      <c r="CD159" s="152"/>
      <c r="CE159" s="152"/>
      <c r="CF159" s="152"/>
      <c r="CG159" s="152"/>
      <c r="CH159" s="152"/>
      <c r="CI159" s="152"/>
      <c r="CJ159" s="152"/>
      <c r="CK159" s="152"/>
      <c r="CL159" s="152"/>
      <c r="CM159" s="152"/>
      <c r="CN159" s="152"/>
      <c r="CO159" s="152"/>
      <c r="CP159" s="152"/>
      <c r="CQ159" s="152"/>
      <c r="CR159" s="152"/>
      <c r="CS159" s="152"/>
      <c r="CT159" s="152"/>
      <c r="CU159" s="152"/>
      <c r="CV159" s="152"/>
      <c r="CW159" s="152"/>
      <c r="CX159" s="152"/>
      <c r="CY159" s="152"/>
      <c r="CZ159" s="152"/>
      <c r="DA159" s="152"/>
      <c r="DB159" s="152"/>
      <c r="DC159" s="152"/>
      <c r="DD159" s="152"/>
      <c r="DE159" s="152"/>
      <c r="DF159" s="152"/>
      <c r="DG159" s="152"/>
      <c r="DH159" s="152"/>
      <c r="DI159" s="152"/>
      <c r="DJ159" s="152"/>
      <c r="DK159" s="152"/>
      <c r="DL159" s="152"/>
      <c r="DM159" s="152"/>
      <c r="DN159" s="152"/>
      <c r="DO159" s="152"/>
      <c r="DP159" s="152"/>
      <c r="DQ159" s="152"/>
      <c r="DR159" s="152"/>
      <c r="DS159" s="152"/>
      <c r="DT159" s="152"/>
      <c r="DU159" s="152"/>
      <c r="DV159" s="152"/>
      <c r="DW159" s="152"/>
      <c r="DX159" s="152"/>
      <c r="DY159" s="152"/>
      <c r="DZ159" s="152"/>
      <c r="EA159" s="152"/>
      <c r="EB159" s="152"/>
      <c r="EC159" s="152"/>
      <c r="ED159" s="152"/>
      <c r="EE159" s="152"/>
      <c r="EF159" s="152"/>
      <c r="EG159" s="152"/>
      <c r="EH159" s="152"/>
      <c r="EI159" s="152"/>
      <c r="EJ159" s="152"/>
      <c r="EK159" s="152"/>
      <c r="EL159" s="152"/>
      <c r="EM159" s="152"/>
      <c r="EN159" s="152"/>
      <c r="EO159" s="152"/>
      <c r="EP159" s="152"/>
      <c r="EQ159" s="152"/>
      <c r="ER159" s="152"/>
      <c r="ES159" s="152"/>
      <c r="ET159" s="152"/>
      <c r="EU159" s="189"/>
      <c r="EV159" s="190"/>
      <c r="EW159" s="190" t="s">
        <v>43</v>
      </c>
      <c r="EX159" s="190" t="s">
        <v>285</v>
      </c>
      <c r="EY159" s="190" t="s">
        <v>285</v>
      </c>
      <c r="EZ159" s="152"/>
      <c r="FA159" s="152"/>
      <c r="FB159" s="152"/>
      <c r="FC159" s="152"/>
      <c r="FD159" s="152"/>
      <c r="FE159" s="190"/>
      <c r="FF159" s="152"/>
      <c r="FG159" s="190"/>
      <c r="FH159" s="152"/>
      <c r="FI159" s="152"/>
      <c r="FJ159" s="152"/>
      <c r="FK159" s="152"/>
      <c r="FL159" s="152"/>
      <c r="FM159" s="152"/>
      <c r="FN159" s="152"/>
      <c r="FO159" s="152"/>
      <c r="FP159" s="152"/>
      <c r="FQ159" s="152"/>
      <c r="FR159" s="152"/>
      <c r="FS159" s="152"/>
      <c r="FT159" s="152"/>
      <c r="FU159" s="152"/>
      <c r="FV159" s="152"/>
      <c r="FW159" s="152"/>
      <c r="FX159" s="152"/>
      <c r="FY159" s="152"/>
      <c r="FZ159" s="152"/>
      <c r="GA159" s="152"/>
      <c r="GB159" s="152"/>
      <c r="GC159" s="152"/>
      <c r="GD159" s="152"/>
      <c r="GE159" s="152"/>
      <c r="GF159" s="152"/>
      <c r="GG159" s="152"/>
      <c r="GH159" s="152"/>
      <c r="GI159" s="152"/>
      <c r="GJ159" s="152"/>
      <c r="GK159" s="152"/>
      <c r="GL159" s="152"/>
      <c r="GM159" s="152"/>
      <c r="GN159" s="152"/>
      <c r="GO159" s="152"/>
      <c r="GP159" s="152"/>
      <c r="GQ159" s="152"/>
      <c r="GR159" s="152"/>
      <c r="GS159" s="152"/>
      <c r="GT159" s="152"/>
      <c r="GU159" s="152"/>
      <c r="GV159" s="152"/>
      <c r="GW159" s="152"/>
      <c r="GX159" s="152"/>
      <c r="GY159" s="152"/>
      <c r="GZ159" s="152"/>
      <c r="HA159" s="152"/>
      <c r="HB159" s="152"/>
      <c r="HC159" s="152"/>
      <c r="HD159" s="152"/>
      <c r="HE159" s="152"/>
      <c r="HF159" s="152"/>
      <c r="HG159" s="152"/>
      <c r="HH159" s="152"/>
      <c r="HI159" s="152"/>
      <c r="HJ159" s="152"/>
      <c r="HK159" s="152"/>
      <c r="HL159" s="152"/>
      <c r="HM159" s="152"/>
      <c r="HN159" s="152"/>
      <c r="HO159" s="152"/>
      <c r="HP159" s="152"/>
      <c r="HQ159" s="152"/>
      <c r="HR159" s="152"/>
      <c r="HS159" s="152"/>
      <c r="HT159" s="152"/>
      <c r="HU159" s="152"/>
      <c r="HV159" s="152"/>
    </row>
    <row r="160" spans="1:230" s="287" customFormat="1" ht="15" customHeight="1" x14ac:dyDescent="0.25">
      <c r="A160" s="299" t="s">
        <v>44</v>
      </c>
      <c r="B160" s="300"/>
      <c r="C160" s="300"/>
      <c r="D160" s="300"/>
      <c r="E160" s="300"/>
      <c r="F160" s="300"/>
      <c r="G160" s="300"/>
      <c r="H160" s="300"/>
      <c r="I160" s="300"/>
      <c r="J160" s="300"/>
      <c r="K160" s="300"/>
      <c r="L160" s="301"/>
      <c r="M160" s="307">
        <v>0</v>
      </c>
      <c r="T160" s="152"/>
      <c r="U160" s="152"/>
      <c r="V160" s="152"/>
      <c r="W160" s="152"/>
      <c r="X160" s="152"/>
      <c r="Y160" s="152"/>
      <c r="Z160" s="152"/>
      <c r="AA160" s="152"/>
      <c r="AB160" s="152"/>
      <c r="AC160" s="152"/>
      <c r="AD160" s="152"/>
      <c r="AE160" s="152"/>
      <c r="AF160" s="152"/>
      <c r="AG160" s="152"/>
      <c r="AH160" s="152"/>
      <c r="AI160" s="152"/>
      <c r="AJ160" s="152"/>
      <c r="AK160" s="152"/>
      <c r="AL160" s="152"/>
      <c r="AM160" s="152"/>
      <c r="AN160" s="152"/>
      <c r="AO160" s="152"/>
      <c r="AP160" s="152"/>
      <c r="AQ160" s="152"/>
      <c r="AR160" s="152"/>
      <c r="AS160" s="152"/>
      <c r="AT160" s="152"/>
      <c r="AU160" s="152"/>
      <c r="AV160" s="152"/>
      <c r="AW160" s="152"/>
      <c r="AX160" s="152"/>
      <c r="AY160" s="152"/>
      <c r="AZ160" s="152"/>
      <c r="BA160" s="152"/>
      <c r="BB160" s="152"/>
      <c r="BC160" s="152"/>
      <c r="BD160" s="152"/>
      <c r="BE160" s="152"/>
      <c r="BF160" s="152"/>
      <c r="BG160" s="152"/>
      <c r="BH160" s="152"/>
      <c r="BI160" s="152"/>
      <c r="BJ160" s="152"/>
      <c r="BK160" s="152"/>
      <c r="BL160" s="152"/>
      <c r="BM160" s="152"/>
      <c r="BN160" s="152"/>
      <c r="BO160" s="152"/>
      <c r="BP160" s="152"/>
      <c r="BQ160" s="152"/>
      <c r="BR160" s="152"/>
      <c r="BS160" s="152"/>
      <c r="BT160" s="152"/>
      <c r="BU160" s="152"/>
      <c r="BV160" s="152"/>
      <c r="BW160" s="152"/>
      <c r="BX160" s="152"/>
      <c r="BY160" s="152"/>
      <c r="BZ160" s="152"/>
      <c r="CA160" s="152"/>
      <c r="CB160" s="152"/>
      <c r="CC160" s="152"/>
      <c r="CD160" s="152"/>
      <c r="CE160" s="152"/>
      <c r="CF160" s="152"/>
      <c r="CG160" s="152"/>
      <c r="CH160" s="152"/>
      <c r="CI160" s="152"/>
      <c r="CJ160" s="152"/>
      <c r="CK160" s="152"/>
      <c r="CL160" s="152"/>
      <c r="CM160" s="152"/>
      <c r="CN160" s="152"/>
      <c r="CO160" s="152"/>
      <c r="CP160" s="152"/>
      <c r="CQ160" s="152"/>
      <c r="CR160" s="152"/>
      <c r="CS160" s="152"/>
      <c r="CT160" s="152"/>
      <c r="CU160" s="152"/>
      <c r="CV160" s="152"/>
      <c r="CW160" s="152"/>
      <c r="CX160" s="152"/>
      <c r="CY160" s="152"/>
      <c r="CZ160" s="152"/>
      <c r="DA160" s="152"/>
      <c r="DB160" s="152"/>
      <c r="DC160" s="152"/>
      <c r="DD160" s="152"/>
      <c r="DE160" s="152"/>
      <c r="DF160" s="152"/>
      <c r="DG160" s="152"/>
      <c r="DH160" s="152"/>
      <c r="DI160" s="152"/>
      <c r="DJ160" s="152"/>
      <c r="DK160" s="152"/>
      <c r="DL160" s="152"/>
      <c r="DM160" s="152"/>
      <c r="DN160" s="152"/>
      <c r="DO160" s="152"/>
      <c r="DP160" s="152"/>
      <c r="DQ160" s="152"/>
      <c r="DR160" s="152"/>
      <c r="DS160" s="152"/>
      <c r="DT160" s="152"/>
      <c r="DU160" s="152"/>
      <c r="DV160" s="152"/>
      <c r="DW160" s="152"/>
      <c r="DX160" s="152"/>
      <c r="DY160" s="152"/>
      <c r="DZ160" s="152"/>
      <c r="EA160" s="152"/>
      <c r="EB160" s="152"/>
      <c r="EC160" s="152"/>
      <c r="ED160" s="152"/>
      <c r="EE160" s="152"/>
      <c r="EF160" s="152"/>
      <c r="EG160" s="152"/>
      <c r="EH160" s="152"/>
      <c r="EI160" s="152"/>
      <c r="EJ160" s="152"/>
      <c r="EK160" s="152"/>
      <c r="EL160" s="152"/>
      <c r="EM160" s="152"/>
      <c r="EN160" s="152"/>
      <c r="EO160" s="152"/>
      <c r="EP160" s="152"/>
      <c r="EQ160" s="152"/>
      <c r="ER160" s="152"/>
      <c r="ES160" s="152"/>
      <c r="ET160" s="152"/>
      <c r="EU160" s="189"/>
      <c r="EV160" s="190" t="s">
        <v>44</v>
      </c>
      <c r="EW160" s="190"/>
      <c r="EX160" s="190"/>
      <c r="EY160" s="190"/>
      <c r="EZ160" s="152"/>
      <c r="FA160" s="152"/>
      <c r="FB160" s="152"/>
      <c r="FC160" s="152"/>
      <c r="FD160" s="152"/>
      <c r="FE160" s="190"/>
      <c r="FF160" s="152"/>
      <c r="FG160" s="190"/>
      <c r="FH160" s="152"/>
      <c r="FI160" s="152"/>
      <c r="FJ160" s="152"/>
      <c r="FK160" s="152"/>
      <c r="FL160" s="152"/>
      <c r="FM160" s="152"/>
      <c r="FN160" s="152"/>
      <c r="FO160" s="152"/>
      <c r="FP160" s="152"/>
      <c r="FQ160" s="152"/>
      <c r="FR160" s="152"/>
      <c r="FS160" s="152"/>
      <c r="FT160" s="152"/>
      <c r="FU160" s="152"/>
      <c r="FV160" s="152"/>
      <c r="FW160" s="152"/>
      <c r="FX160" s="152"/>
      <c r="FY160" s="152"/>
      <c r="FZ160" s="152"/>
      <c r="GA160" s="152"/>
      <c r="GB160" s="152"/>
      <c r="GC160" s="152"/>
      <c r="GD160" s="152"/>
      <c r="GE160" s="152"/>
      <c r="GF160" s="152"/>
      <c r="GG160" s="152"/>
      <c r="GH160" s="152"/>
      <c r="GI160" s="152"/>
      <c r="GJ160" s="152"/>
      <c r="GK160" s="152"/>
      <c r="GL160" s="152"/>
      <c r="GM160" s="152"/>
      <c r="GN160" s="152"/>
      <c r="GO160" s="152"/>
      <c r="GP160" s="152"/>
      <c r="GQ160" s="152"/>
      <c r="GR160" s="152"/>
      <c r="GS160" s="152"/>
      <c r="GT160" s="152"/>
      <c r="GU160" s="152"/>
      <c r="GV160" s="152"/>
      <c r="GW160" s="152"/>
      <c r="GX160" s="152"/>
      <c r="GY160" s="152"/>
      <c r="GZ160" s="152"/>
      <c r="HA160" s="152"/>
      <c r="HB160" s="152"/>
      <c r="HC160" s="152"/>
      <c r="HD160" s="152"/>
      <c r="HE160" s="152"/>
      <c r="HF160" s="152"/>
      <c r="HG160" s="152"/>
      <c r="HH160" s="152"/>
      <c r="HI160" s="152"/>
      <c r="HJ160" s="152"/>
      <c r="HK160" s="152"/>
      <c r="HL160" s="152"/>
      <c r="HM160" s="152"/>
      <c r="HN160" s="152"/>
      <c r="HO160" s="152"/>
      <c r="HP160" s="152"/>
      <c r="HQ160" s="152"/>
      <c r="HR160" s="152"/>
      <c r="HS160" s="152"/>
      <c r="HT160" s="152"/>
      <c r="HU160" s="152"/>
      <c r="HV160" s="152"/>
    </row>
    <row r="161" spans="1:230" s="287" customFormat="1" ht="68.25" customHeight="1" x14ac:dyDescent="0.25">
      <c r="A161" s="290" t="s">
        <v>708</v>
      </c>
      <c r="B161" s="291" t="s">
        <v>443</v>
      </c>
      <c r="C161" s="281" t="s">
        <v>444</v>
      </c>
      <c r="D161" s="282" t="s">
        <v>16</v>
      </c>
      <c r="E161" s="283">
        <v>4</v>
      </c>
      <c r="F161" s="292">
        <v>1</v>
      </c>
      <c r="G161" s="292">
        <v>4</v>
      </c>
      <c r="H161" s="284"/>
      <c r="I161" s="283"/>
      <c r="J161" s="284"/>
      <c r="K161" s="283"/>
      <c r="L161" s="294"/>
      <c r="M161" s="307">
        <v>18762.05</v>
      </c>
      <c r="T161" s="152"/>
      <c r="U161" s="152"/>
      <c r="V161" s="152"/>
      <c r="W161" s="152"/>
      <c r="X161" s="152"/>
      <c r="Y161" s="152"/>
      <c r="Z161" s="152"/>
      <c r="AA161" s="152"/>
      <c r="AB161" s="152"/>
      <c r="AC161" s="152"/>
      <c r="AD161" s="152"/>
      <c r="AE161" s="152"/>
      <c r="AF161" s="152"/>
      <c r="AG161" s="152"/>
      <c r="AH161" s="152"/>
      <c r="AI161" s="152"/>
      <c r="AJ161" s="152"/>
      <c r="AK161" s="152"/>
      <c r="AL161" s="152"/>
      <c r="AM161" s="152"/>
      <c r="AN161" s="152"/>
      <c r="AO161" s="152"/>
      <c r="AP161" s="152"/>
      <c r="AQ161" s="152"/>
      <c r="AR161" s="152"/>
      <c r="AS161" s="152"/>
      <c r="AT161" s="152"/>
      <c r="AU161" s="152"/>
      <c r="AV161" s="152"/>
      <c r="AW161" s="152"/>
      <c r="AX161" s="152"/>
      <c r="AY161" s="152"/>
      <c r="AZ161" s="152"/>
      <c r="BA161" s="152"/>
      <c r="BB161" s="152"/>
      <c r="BC161" s="152"/>
      <c r="BD161" s="152"/>
      <c r="BE161" s="152"/>
      <c r="BF161" s="152"/>
      <c r="BG161" s="152"/>
      <c r="BH161" s="152"/>
      <c r="BI161" s="152"/>
      <c r="BJ161" s="152"/>
      <c r="BK161" s="152"/>
      <c r="BL161" s="152"/>
      <c r="BM161" s="152"/>
      <c r="BN161" s="152"/>
      <c r="BO161" s="152"/>
      <c r="BP161" s="152"/>
      <c r="BQ161" s="152"/>
      <c r="BR161" s="152"/>
      <c r="BS161" s="152"/>
      <c r="BT161" s="152"/>
      <c r="BU161" s="152"/>
      <c r="BV161" s="152"/>
      <c r="BW161" s="152"/>
      <c r="BX161" s="152"/>
      <c r="BY161" s="152"/>
      <c r="BZ161" s="152"/>
      <c r="CA161" s="152"/>
      <c r="CB161" s="152"/>
      <c r="CC161" s="152"/>
      <c r="CD161" s="152"/>
      <c r="CE161" s="152"/>
      <c r="CF161" s="152"/>
      <c r="CG161" s="152"/>
      <c r="CH161" s="152"/>
      <c r="CI161" s="152"/>
      <c r="CJ161" s="152"/>
      <c r="CK161" s="152"/>
      <c r="CL161" s="152"/>
      <c r="CM161" s="152"/>
      <c r="CN161" s="152"/>
      <c r="CO161" s="152"/>
      <c r="CP161" s="152"/>
      <c r="CQ161" s="152"/>
      <c r="CR161" s="152"/>
      <c r="CS161" s="152"/>
      <c r="CT161" s="152"/>
      <c r="CU161" s="152"/>
      <c r="CV161" s="152"/>
      <c r="CW161" s="152"/>
      <c r="CX161" s="152"/>
      <c r="CY161" s="152"/>
      <c r="CZ161" s="152"/>
      <c r="DA161" s="152"/>
      <c r="DB161" s="152"/>
      <c r="DC161" s="152"/>
      <c r="DD161" s="152"/>
      <c r="DE161" s="152"/>
      <c r="DF161" s="152"/>
      <c r="DG161" s="152"/>
      <c r="DH161" s="152"/>
      <c r="DI161" s="152"/>
      <c r="DJ161" s="152"/>
      <c r="DK161" s="152"/>
      <c r="DL161" s="152"/>
      <c r="DM161" s="152"/>
      <c r="DN161" s="152"/>
      <c r="DO161" s="152"/>
      <c r="DP161" s="152"/>
      <c r="DQ161" s="152"/>
      <c r="DR161" s="152"/>
      <c r="DS161" s="152"/>
      <c r="DT161" s="152"/>
      <c r="DU161" s="152"/>
      <c r="DV161" s="152"/>
      <c r="DW161" s="152"/>
      <c r="DX161" s="152"/>
      <c r="DY161" s="152"/>
      <c r="DZ161" s="152"/>
      <c r="EA161" s="152"/>
      <c r="EB161" s="152"/>
      <c r="EC161" s="152"/>
      <c r="ED161" s="152"/>
      <c r="EE161" s="152"/>
      <c r="EF161" s="152"/>
      <c r="EG161" s="152"/>
      <c r="EH161" s="152"/>
      <c r="EI161" s="152"/>
      <c r="EJ161" s="152"/>
      <c r="EK161" s="152"/>
      <c r="EL161" s="152"/>
      <c r="EM161" s="152"/>
      <c r="EN161" s="152"/>
      <c r="EO161" s="152"/>
      <c r="EP161" s="152"/>
      <c r="EQ161" s="152"/>
      <c r="ER161" s="152"/>
      <c r="ES161" s="152"/>
      <c r="ET161" s="152"/>
      <c r="EU161" s="189"/>
      <c r="EV161" s="190"/>
      <c r="EW161" s="190" t="s">
        <v>444</v>
      </c>
      <c r="EX161" s="190" t="s">
        <v>285</v>
      </c>
      <c r="EY161" s="190" t="s">
        <v>285</v>
      </c>
      <c r="EZ161" s="152"/>
      <c r="FA161" s="152"/>
      <c r="FB161" s="152"/>
      <c r="FC161" s="152"/>
      <c r="FD161" s="152"/>
      <c r="FE161" s="190"/>
      <c r="FF161" s="152"/>
      <c r="FG161" s="190"/>
      <c r="FH161" s="152"/>
      <c r="FI161" s="152"/>
      <c r="FJ161" s="152"/>
      <c r="FK161" s="152"/>
      <c r="FL161" s="152"/>
      <c r="FM161" s="152"/>
      <c r="FN161" s="152"/>
      <c r="FO161" s="152"/>
      <c r="FP161" s="152"/>
      <c r="FQ161" s="152"/>
      <c r="FR161" s="152"/>
      <c r="FS161" s="152"/>
      <c r="FT161" s="152"/>
      <c r="FU161" s="152"/>
      <c r="FV161" s="152"/>
      <c r="FW161" s="152"/>
      <c r="FX161" s="152"/>
      <c r="FY161" s="152"/>
      <c r="FZ161" s="152"/>
      <c r="GA161" s="152"/>
      <c r="GB161" s="152"/>
      <c r="GC161" s="152"/>
      <c r="GD161" s="152"/>
      <c r="GE161" s="152"/>
      <c r="GF161" s="152"/>
      <c r="GG161" s="152"/>
      <c r="GH161" s="152"/>
      <c r="GI161" s="152"/>
      <c r="GJ161" s="152"/>
      <c r="GK161" s="152"/>
      <c r="GL161" s="152"/>
      <c r="GM161" s="152"/>
      <c r="GN161" s="152"/>
      <c r="GO161" s="152"/>
      <c r="GP161" s="152"/>
      <c r="GQ161" s="152"/>
      <c r="GR161" s="152"/>
      <c r="GS161" s="152"/>
      <c r="GT161" s="152"/>
      <c r="GU161" s="152"/>
      <c r="GV161" s="152"/>
      <c r="GW161" s="152"/>
      <c r="GX161" s="152"/>
      <c r="GY161" s="152"/>
      <c r="GZ161" s="152"/>
      <c r="HA161" s="152"/>
      <c r="HB161" s="152"/>
      <c r="HC161" s="152"/>
      <c r="HD161" s="152"/>
      <c r="HE161" s="152"/>
      <c r="HF161" s="152"/>
      <c r="HG161" s="152"/>
      <c r="HH161" s="152"/>
      <c r="HI161" s="152"/>
      <c r="HJ161" s="152"/>
      <c r="HK161" s="152"/>
      <c r="HL161" s="152"/>
      <c r="HM161" s="152"/>
      <c r="HN161" s="152"/>
      <c r="HO161" s="152"/>
      <c r="HP161" s="152"/>
      <c r="HQ161" s="152"/>
      <c r="HR161" s="152"/>
      <c r="HS161" s="152"/>
      <c r="HT161" s="152"/>
      <c r="HU161" s="152"/>
      <c r="HV161" s="152"/>
    </row>
    <row r="162" spans="1:230" s="287" customFormat="1" ht="33.75" customHeight="1" x14ac:dyDescent="0.25">
      <c r="A162" s="290" t="s">
        <v>709</v>
      </c>
      <c r="B162" s="291" t="s">
        <v>446</v>
      </c>
      <c r="C162" s="281" t="s">
        <v>447</v>
      </c>
      <c r="D162" s="282" t="s">
        <v>16</v>
      </c>
      <c r="E162" s="283">
        <v>4</v>
      </c>
      <c r="F162" s="292">
        <v>1</v>
      </c>
      <c r="G162" s="292">
        <v>4</v>
      </c>
      <c r="H162" s="285">
        <v>450.93</v>
      </c>
      <c r="I162" s="295">
        <v>1.04236</v>
      </c>
      <c r="J162" s="288">
        <v>1880.13</v>
      </c>
      <c r="K162" s="296">
        <v>9.1199999999999992</v>
      </c>
      <c r="L162" s="286">
        <v>17146.79</v>
      </c>
      <c r="M162" s="307">
        <v>17146.79</v>
      </c>
      <c r="T162" s="152"/>
      <c r="U162" s="152"/>
      <c r="V162" s="152"/>
      <c r="W162" s="152"/>
      <c r="X162" s="152"/>
      <c r="Y162" s="152"/>
      <c r="Z162" s="152"/>
      <c r="AA162" s="152"/>
      <c r="AB162" s="152"/>
      <c r="AC162" s="152"/>
      <c r="AD162" s="152"/>
      <c r="AE162" s="152"/>
      <c r="AF162" s="152"/>
      <c r="AG162" s="152"/>
      <c r="AH162" s="152"/>
      <c r="AI162" s="152"/>
      <c r="AJ162" s="152"/>
      <c r="AK162" s="152"/>
      <c r="AL162" s="152"/>
      <c r="AM162" s="152"/>
      <c r="AN162" s="152"/>
      <c r="AO162" s="152"/>
      <c r="AP162" s="152"/>
      <c r="AQ162" s="152"/>
      <c r="AR162" s="152"/>
      <c r="AS162" s="152"/>
      <c r="AT162" s="152"/>
      <c r="AU162" s="152"/>
      <c r="AV162" s="152"/>
      <c r="AW162" s="152"/>
      <c r="AX162" s="152"/>
      <c r="AY162" s="152"/>
      <c r="AZ162" s="152"/>
      <c r="BA162" s="152"/>
      <c r="BB162" s="152"/>
      <c r="BC162" s="152"/>
      <c r="BD162" s="152"/>
      <c r="BE162" s="152"/>
      <c r="BF162" s="152"/>
      <c r="BG162" s="152"/>
      <c r="BH162" s="152"/>
      <c r="BI162" s="152"/>
      <c r="BJ162" s="152"/>
      <c r="BK162" s="152"/>
      <c r="BL162" s="152"/>
      <c r="BM162" s="152"/>
      <c r="BN162" s="152"/>
      <c r="BO162" s="152"/>
      <c r="BP162" s="152"/>
      <c r="BQ162" s="152"/>
      <c r="BR162" s="152"/>
      <c r="BS162" s="152"/>
      <c r="BT162" s="152"/>
      <c r="BU162" s="152"/>
      <c r="BV162" s="152"/>
      <c r="BW162" s="152"/>
      <c r="BX162" s="152"/>
      <c r="BY162" s="152"/>
      <c r="BZ162" s="152"/>
      <c r="CA162" s="152"/>
      <c r="CB162" s="152"/>
      <c r="CC162" s="152"/>
      <c r="CD162" s="152"/>
      <c r="CE162" s="152"/>
      <c r="CF162" s="152"/>
      <c r="CG162" s="152"/>
      <c r="CH162" s="152"/>
      <c r="CI162" s="152"/>
      <c r="CJ162" s="152"/>
      <c r="CK162" s="152"/>
      <c r="CL162" s="152"/>
      <c r="CM162" s="152"/>
      <c r="CN162" s="152"/>
      <c r="CO162" s="152"/>
      <c r="CP162" s="152"/>
      <c r="CQ162" s="152"/>
      <c r="CR162" s="152"/>
      <c r="CS162" s="152"/>
      <c r="CT162" s="152"/>
      <c r="CU162" s="152"/>
      <c r="CV162" s="152"/>
      <c r="CW162" s="152"/>
      <c r="CX162" s="152"/>
      <c r="CY162" s="152"/>
      <c r="CZ162" s="152"/>
      <c r="DA162" s="152"/>
      <c r="DB162" s="152"/>
      <c r="DC162" s="152"/>
      <c r="DD162" s="152"/>
      <c r="DE162" s="152"/>
      <c r="DF162" s="152"/>
      <c r="DG162" s="152"/>
      <c r="DH162" s="152"/>
      <c r="DI162" s="152"/>
      <c r="DJ162" s="152"/>
      <c r="DK162" s="152"/>
      <c r="DL162" s="152"/>
      <c r="DM162" s="152"/>
      <c r="DN162" s="152"/>
      <c r="DO162" s="152"/>
      <c r="DP162" s="152"/>
      <c r="DQ162" s="152"/>
      <c r="DR162" s="152"/>
      <c r="DS162" s="152"/>
      <c r="DT162" s="152"/>
      <c r="DU162" s="152"/>
      <c r="DV162" s="152"/>
      <c r="DW162" s="152"/>
      <c r="DX162" s="152"/>
      <c r="DY162" s="152"/>
      <c r="DZ162" s="152"/>
      <c r="EA162" s="152"/>
      <c r="EB162" s="152"/>
      <c r="EC162" s="152"/>
      <c r="ED162" s="152"/>
      <c r="EE162" s="152"/>
      <c r="EF162" s="152"/>
      <c r="EG162" s="152"/>
      <c r="EH162" s="152"/>
      <c r="EI162" s="152"/>
      <c r="EJ162" s="152"/>
      <c r="EK162" s="152"/>
      <c r="EL162" s="152"/>
      <c r="EM162" s="152"/>
      <c r="EN162" s="152"/>
      <c r="EO162" s="152"/>
      <c r="EP162" s="152"/>
      <c r="EQ162" s="152"/>
      <c r="ER162" s="152"/>
      <c r="ES162" s="152"/>
      <c r="ET162" s="152"/>
      <c r="EU162" s="189"/>
      <c r="EV162" s="190"/>
      <c r="EW162" s="190" t="s">
        <v>447</v>
      </c>
      <c r="EX162" s="190" t="s">
        <v>285</v>
      </c>
      <c r="EY162" s="190" t="s">
        <v>285</v>
      </c>
      <c r="EZ162" s="152"/>
      <c r="FA162" s="152"/>
      <c r="FB162" s="152"/>
      <c r="FC162" s="152"/>
      <c r="FD162" s="152"/>
      <c r="FE162" s="190"/>
      <c r="FF162" s="152"/>
      <c r="FG162" s="190"/>
      <c r="FH162" s="152"/>
      <c r="FI162" s="152"/>
      <c r="FJ162" s="152"/>
      <c r="FK162" s="152"/>
      <c r="FL162" s="152"/>
      <c r="FM162" s="152"/>
      <c r="FN162" s="152"/>
      <c r="FO162" s="152"/>
      <c r="FP162" s="152"/>
      <c r="FQ162" s="152"/>
      <c r="FR162" s="152"/>
      <c r="FS162" s="152"/>
      <c r="FT162" s="152"/>
      <c r="FU162" s="152"/>
      <c r="FV162" s="152"/>
      <c r="FW162" s="152"/>
      <c r="FX162" s="152"/>
      <c r="FY162" s="152"/>
      <c r="FZ162" s="152"/>
      <c r="GA162" s="152"/>
      <c r="GB162" s="152"/>
      <c r="GC162" s="152"/>
      <c r="GD162" s="152"/>
      <c r="GE162" s="152"/>
      <c r="GF162" s="152"/>
      <c r="GG162" s="152"/>
      <c r="GH162" s="152"/>
      <c r="GI162" s="152"/>
      <c r="GJ162" s="152"/>
      <c r="GK162" s="152"/>
      <c r="GL162" s="152"/>
      <c r="GM162" s="152"/>
      <c r="GN162" s="152"/>
      <c r="GO162" s="152"/>
      <c r="GP162" s="152"/>
      <c r="GQ162" s="152"/>
      <c r="GR162" s="152"/>
      <c r="GS162" s="152"/>
      <c r="GT162" s="152"/>
      <c r="GU162" s="152"/>
      <c r="GV162" s="152"/>
      <c r="GW162" s="152"/>
      <c r="GX162" s="152"/>
      <c r="GY162" s="152"/>
      <c r="GZ162" s="152"/>
      <c r="HA162" s="152"/>
      <c r="HB162" s="152"/>
      <c r="HC162" s="152"/>
      <c r="HD162" s="152"/>
      <c r="HE162" s="152"/>
      <c r="HF162" s="152"/>
      <c r="HG162" s="152"/>
      <c r="HH162" s="152"/>
      <c r="HI162" s="152"/>
      <c r="HJ162" s="152"/>
      <c r="HK162" s="152"/>
      <c r="HL162" s="152"/>
      <c r="HM162" s="152"/>
      <c r="HN162" s="152"/>
      <c r="HO162" s="152"/>
      <c r="HP162" s="152"/>
      <c r="HQ162" s="152"/>
      <c r="HR162" s="152"/>
      <c r="HS162" s="152"/>
      <c r="HT162" s="152"/>
      <c r="HU162" s="152"/>
      <c r="HV162" s="152"/>
    </row>
    <row r="163" spans="1:230" s="287" customFormat="1" ht="34.5" customHeight="1" x14ac:dyDescent="0.25">
      <c r="A163" s="290" t="s">
        <v>710</v>
      </c>
      <c r="B163" s="291" t="s">
        <v>711</v>
      </c>
      <c r="C163" s="281" t="s">
        <v>712</v>
      </c>
      <c r="D163" s="282" t="s">
        <v>16</v>
      </c>
      <c r="E163" s="283">
        <v>2</v>
      </c>
      <c r="F163" s="292">
        <v>1</v>
      </c>
      <c r="G163" s="292">
        <v>2</v>
      </c>
      <c r="H163" s="284"/>
      <c r="I163" s="283"/>
      <c r="J163" s="284"/>
      <c r="K163" s="283"/>
      <c r="L163" s="294"/>
      <c r="M163" s="307">
        <v>51371.49</v>
      </c>
      <c r="T163" s="152"/>
      <c r="U163" s="152"/>
      <c r="V163" s="152"/>
      <c r="W163" s="152"/>
      <c r="X163" s="152"/>
      <c r="Y163" s="152"/>
      <c r="Z163" s="152"/>
      <c r="AA163" s="152"/>
      <c r="AB163" s="152"/>
      <c r="AC163" s="152"/>
      <c r="AD163" s="152"/>
      <c r="AE163" s="152"/>
      <c r="AF163" s="152"/>
      <c r="AG163" s="152"/>
      <c r="AH163" s="152"/>
      <c r="AI163" s="152"/>
      <c r="AJ163" s="152"/>
      <c r="AK163" s="152"/>
      <c r="AL163" s="152"/>
      <c r="AM163" s="152"/>
      <c r="AN163" s="152"/>
      <c r="AO163" s="152"/>
      <c r="AP163" s="152"/>
      <c r="AQ163" s="152"/>
      <c r="AR163" s="152"/>
      <c r="AS163" s="152"/>
      <c r="AT163" s="152"/>
      <c r="AU163" s="152"/>
      <c r="AV163" s="152"/>
      <c r="AW163" s="152"/>
      <c r="AX163" s="152"/>
      <c r="AY163" s="152"/>
      <c r="AZ163" s="152"/>
      <c r="BA163" s="152"/>
      <c r="BB163" s="152"/>
      <c r="BC163" s="152"/>
      <c r="BD163" s="152"/>
      <c r="BE163" s="152"/>
      <c r="BF163" s="152"/>
      <c r="BG163" s="152"/>
      <c r="BH163" s="152"/>
      <c r="BI163" s="152"/>
      <c r="BJ163" s="152"/>
      <c r="BK163" s="152"/>
      <c r="BL163" s="152"/>
      <c r="BM163" s="152"/>
      <c r="BN163" s="152"/>
      <c r="BO163" s="152"/>
      <c r="BP163" s="152"/>
      <c r="BQ163" s="152"/>
      <c r="BR163" s="152"/>
      <c r="BS163" s="152"/>
      <c r="BT163" s="152"/>
      <c r="BU163" s="152"/>
      <c r="BV163" s="152"/>
      <c r="BW163" s="152"/>
      <c r="BX163" s="152"/>
      <c r="BY163" s="152"/>
      <c r="BZ163" s="152"/>
      <c r="CA163" s="152"/>
      <c r="CB163" s="152"/>
      <c r="CC163" s="152"/>
      <c r="CD163" s="152"/>
      <c r="CE163" s="152"/>
      <c r="CF163" s="152"/>
      <c r="CG163" s="152"/>
      <c r="CH163" s="152"/>
      <c r="CI163" s="152"/>
      <c r="CJ163" s="152"/>
      <c r="CK163" s="152"/>
      <c r="CL163" s="152"/>
      <c r="CM163" s="152"/>
      <c r="CN163" s="152"/>
      <c r="CO163" s="152"/>
      <c r="CP163" s="152"/>
      <c r="CQ163" s="152"/>
      <c r="CR163" s="152"/>
      <c r="CS163" s="152"/>
      <c r="CT163" s="152"/>
      <c r="CU163" s="152"/>
      <c r="CV163" s="152"/>
      <c r="CW163" s="152"/>
      <c r="CX163" s="152"/>
      <c r="CY163" s="152"/>
      <c r="CZ163" s="152"/>
      <c r="DA163" s="152"/>
      <c r="DB163" s="152"/>
      <c r="DC163" s="152"/>
      <c r="DD163" s="152"/>
      <c r="DE163" s="152"/>
      <c r="DF163" s="152"/>
      <c r="DG163" s="152"/>
      <c r="DH163" s="152"/>
      <c r="DI163" s="152"/>
      <c r="DJ163" s="152"/>
      <c r="DK163" s="152"/>
      <c r="DL163" s="152"/>
      <c r="DM163" s="152"/>
      <c r="DN163" s="152"/>
      <c r="DO163" s="152"/>
      <c r="DP163" s="152"/>
      <c r="DQ163" s="152"/>
      <c r="DR163" s="152"/>
      <c r="DS163" s="152"/>
      <c r="DT163" s="152"/>
      <c r="DU163" s="152"/>
      <c r="DV163" s="152"/>
      <c r="DW163" s="152"/>
      <c r="DX163" s="152"/>
      <c r="DY163" s="152"/>
      <c r="DZ163" s="152"/>
      <c r="EA163" s="152"/>
      <c r="EB163" s="152"/>
      <c r="EC163" s="152"/>
      <c r="ED163" s="152"/>
      <c r="EE163" s="152"/>
      <c r="EF163" s="152"/>
      <c r="EG163" s="152"/>
      <c r="EH163" s="152"/>
      <c r="EI163" s="152"/>
      <c r="EJ163" s="152"/>
      <c r="EK163" s="152"/>
      <c r="EL163" s="152"/>
      <c r="EM163" s="152"/>
      <c r="EN163" s="152"/>
      <c r="EO163" s="152"/>
      <c r="EP163" s="152"/>
      <c r="EQ163" s="152"/>
      <c r="ER163" s="152"/>
      <c r="ES163" s="152"/>
      <c r="ET163" s="152"/>
      <c r="EU163" s="189"/>
      <c r="EV163" s="190"/>
      <c r="EW163" s="190" t="s">
        <v>712</v>
      </c>
      <c r="EX163" s="190" t="s">
        <v>285</v>
      </c>
      <c r="EY163" s="190" t="s">
        <v>285</v>
      </c>
      <c r="EZ163" s="152"/>
      <c r="FA163" s="152"/>
      <c r="FB163" s="152"/>
      <c r="FC163" s="152"/>
      <c r="FD163" s="152"/>
      <c r="FE163" s="190"/>
      <c r="FF163" s="152"/>
      <c r="FG163" s="190"/>
      <c r="FH163" s="152"/>
      <c r="FI163" s="152"/>
      <c r="FJ163" s="152"/>
      <c r="FK163" s="152"/>
      <c r="FL163" s="152"/>
      <c r="FM163" s="152"/>
      <c r="FN163" s="152"/>
      <c r="FO163" s="152"/>
      <c r="FP163" s="152"/>
      <c r="FQ163" s="152"/>
      <c r="FR163" s="152"/>
      <c r="FS163" s="152"/>
      <c r="FT163" s="152"/>
      <c r="FU163" s="152"/>
      <c r="FV163" s="152"/>
      <c r="FW163" s="152"/>
      <c r="FX163" s="152"/>
      <c r="FY163" s="152"/>
      <c r="FZ163" s="152"/>
      <c r="GA163" s="152"/>
      <c r="GB163" s="152"/>
      <c r="GC163" s="152"/>
      <c r="GD163" s="152"/>
      <c r="GE163" s="152"/>
      <c r="GF163" s="152"/>
      <c r="GG163" s="152"/>
      <c r="GH163" s="152"/>
      <c r="GI163" s="152"/>
      <c r="GJ163" s="152"/>
      <c r="GK163" s="152"/>
      <c r="GL163" s="152"/>
      <c r="GM163" s="152"/>
      <c r="GN163" s="152"/>
      <c r="GO163" s="152"/>
      <c r="GP163" s="152"/>
      <c r="GQ163" s="152"/>
      <c r="GR163" s="152"/>
      <c r="GS163" s="152"/>
      <c r="GT163" s="152"/>
      <c r="GU163" s="152"/>
      <c r="GV163" s="152"/>
      <c r="GW163" s="152"/>
      <c r="GX163" s="152"/>
      <c r="GY163" s="152"/>
      <c r="GZ163" s="152"/>
      <c r="HA163" s="152"/>
      <c r="HB163" s="152"/>
      <c r="HC163" s="152"/>
      <c r="HD163" s="152"/>
      <c r="HE163" s="152"/>
      <c r="HF163" s="152"/>
      <c r="HG163" s="152"/>
      <c r="HH163" s="152"/>
      <c r="HI163" s="152"/>
      <c r="HJ163" s="152"/>
      <c r="HK163" s="152"/>
      <c r="HL163" s="152"/>
      <c r="HM163" s="152"/>
      <c r="HN163" s="152"/>
      <c r="HO163" s="152"/>
      <c r="HP163" s="152"/>
      <c r="HQ163" s="152"/>
      <c r="HR163" s="152"/>
      <c r="HS163" s="152"/>
      <c r="HT163" s="152"/>
      <c r="HU163" s="152"/>
      <c r="HV163" s="152"/>
    </row>
    <row r="164" spans="1:230" s="287" customFormat="1" ht="34.5" customHeight="1" x14ac:dyDescent="0.25">
      <c r="A164" s="290" t="s">
        <v>713</v>
      </c>
      <c r="B164" s="291" t="s">
        <v>714</v>
      </c>
      <c r="C164" s="281" t="s">
        <v>715</v>
      </c>
      <c r="D164" s="282" t="s">
        <v>16</v>
      </c>
      <c r="E164" s="283">
        <v>2</v>
      </c>
      <c r="F164" s="292">
        <v>1</v>
      </c>
      <c r="G164" s="292">
        <v>2</v>
      </c>
      <c r="H164" s="285">
        <v>888.93</v>
      </c>
      <c r="I164" s="295">
        <v>1.04236</v>
      </c>
      <c r="J164" s="288">
        <v>1853.17</v>
      </c>
      <c r="K164" s="296">
        <v>9.1199999999999992</v>
      </c>
      <c r="L164" s="286">
        <v>16900.91</v>
      </c>
      <c r="M164" s="307">
        <v>16900.91</v>
      </c>
      <c r="T164" s="152"/>
      <c r="U164" s="152"/>
      <c r="V164" s="152"/>
      <c r="W164" s="152"/>
      <c r="X164" s="152"/>
      <c r="Y164" s="152"/>
      <c r="Z164" s="152"/>
      <c r="AA164" s="152"/>
      <c r="AB164" s="152"/>
      <c r="AC164" s="152"/>
      <c r="AD164" s="152"/>
      <c r="AE164" s="152"/>
      <c r="AF164" s="152"/>
      <c r="AG164" s="152"/>
      <c r="AH164" s="152"/>
      <c r="AI164" s="152"/>
      <c r="AJ164" s="152"/>
      <c r="AK164" s="152"/>
      <c r="AL164" s="152"/>
      <c r="AM164" s="152"/>
      <c r="AN164" s="152"/>
      <c r="AO164" s="152"/>
      <c r="AP164" s="152"/>
      <c r="AQ164" s="152"/>
      <c r="AR164" s="152"/>
      <c r="AS164" s="152"/>
      <c r="AT164" s="152"/>
      <c r="AU164" s="152"/>
      <c r="AV164" s="152"/>
      <c r="AW164" s="152"/>
      <c r="AX164" s="152"/>
      <c r="AY164" s="152"/>
      <c r="AZ164" s="152"/>
      <c r="BA164" s="152"/>
      <c r="BB164" s="152"/>
      <c r="BC164" s="152"/>
      <c r="BD164" s="152"/>
      <c r="BE164" s="152"/>
      <c r="BF164" s="152"/>
      <c r="BG164" s="152"/>
      <c r="BH164" s="152"/>
      <c r="BI164" s="152"/>
      <c r="BJ164" s="152"/>
      <c r="BK164" s="152"/>
      <c r="BL164" s="152"/>
      <c r="BM164" s="152"/>
      <c r="BN164" s="152"/>
      <c r="BO164" s="152"/>
      <c r="BP164" s="152"/>
      <c r="BQ164" s="152"/>
      <c r="BR164" s="152"/>
      <c r="BS164" s="152"/>
      <c r="BT164" s="152"/>
      <c r="BU164" s="152"/>
      <c r="BV164" s="152"/>
      <c r="BW164" s="152"/>
      <c r="BX164" s="152"/>
      <c r="BY164" s="152"/>
      <c r="BZ164" s="152"/>
      <c r="CA164" s="152"/>
      <c r="CB164" s="152"/>
      <c r="CC164" s="152"/>
      <c r="CD164" s="152"/>
      <c r="CE164" s="152"/>
      <c r="CF164" s="152"/>
      <c r="CG164" s="152"/>
      <c r="CH164" s="152"/>
      <c r="CI164" s="152"/>
      <c r="CJ164" s="152"/>
      <c r="CK164" s="152"/>
      <c r="CL164" s="152"/>
      <c r="CM164" s="152"/>
      <c r="CN164" s="152"/>
      <c r="CO164" s="152"/>
      <c r="CP164" s="152"/>
      <c r="CQ164" s="152"/>
      <c r="CR164" s="152"/>
      <c r="CS164" s="152"/>
      <c r="CT164" s="152"/>
      <c r="CU164" s="152"/>
      <c r="CV164" s="152"/>
      <c r="CW164" s="152"/>
      <c r="CX164" s="152"/>
      <c r="CY164" s="152"/>
      <c r="CZ164" s="152"/>
      <c r="DA164" s="152"/>
      <c r="DB164" s="152"/>
      <c r="DC164" s="152"/>
      <c r="DD164" s="152"/>
      <c r="DE164" s="152"/>
      <c r="DF164" s="152"/>
      <c r="DG164" s="152"/>
      <c r="DH164" s="152"/>
      <c r="DI164" s="152"/>
      <c r="DJ164" s="152"/>
      <c r="DK164" s="152"/>
      <c r="DL164" s="152"/>
      <c r="DM164" s="152"/>
      <c r="DN164" s="152"/>
      <c r="DO164" s="152"/>
      <c r="DP164" s="152"/>
      <c r="DQ164" s="152"/>
      <c r="DR164" s="152"/>
      <c r="DS164" s="152"/>
      <c r="DT164" s="152"/>
      <c r="DU164" s="152"/>
      <c r="DV164" s="152"/>
      <c r="DW164" s="152"/>
      <c r="DX164" s="152"/>
      <c r="DY164" s="152"/>
      <c r="DZ164" s="152"/>
      <c r="EA164" s="152"/>
      <c r="EB164" s="152"/>
      <c r="EC164" s="152"/>
      <c r="ED164" s="152"/>
      <c r="EE164" s="152"/>
      <c r="EF164" s="152"/>
      <c r="EG164" s="152"/>
      <c r="EH164" s="152"/>
      <c r="EI164" s="152"/>
      <c r="EJ164" s="152"/>
      <c r="EK164" s="152"/>
      <c r="EL164" s="152"/>
      <c r="EM164" s="152"/>
      <c r="EN164" s="152"/>
      <c r="EO164" s="152"/>
      <c r="EP164" s="152"/>
      <c r="EQ164" s="152"/>
      <c r="ER164" s="152"/>
      <c r="ES164" s="152"/>
      <c r="ET164" s="152"/>
      <c r="EU164" s="189"/>
      <c r="EV164" s="190"/>
      <c r="EW164" s="190" t="s">
        <v>715</v>
      </c>
      <c r="EX164" s="190" t="s">
        <v>285</v>
      </c>
      <c r="EY164" s="190" t="s">
        <v>285</v>
      </c>
      <c r="EZ164" s="152"/>
      <c r="FA164" s="152"/>
      <c r="FB164" s="152"/>
      <c r="FC164" s="152"/>
      <c r="FD164" s="152"/>
      <c r="FE164" s="190"/>
      <c r="FF164" s="152"/>
      <c r="FG164" s="190"/>
      <c r="FH164" s="152"/>
      <c r="FI164" s="152"/>
      <c r="FJ164" s="152"/>
      <c r="FK164" s="152"/>
      <c r="FL164" s="152"/>
      <c r="FM164" s="152"/>
      <c r="FN164" s="152"/>
      <c r="FO164" s="152"/>
      <c r="FP164" s="152"/>
      <c r="FQ164" s="152"/>
      <c r="FR164" s="152"/>
      <c r="FS164" s="152"/>
      <c r="FT164" s="152"/>
      <c r="FU164" s="152"/>
      <c r="FV164" s="152"/>
      <c r="FW164" s="152"/>
      <c r="FX164" s="152"/>
      <c r="FY164" s="152"/>
      <c r="FZ164" s="152"/>
      <c r="GA164" s="152"/>
      <c r="GB164" s="152"/>
      <c r="GC164" s="152"/>
      <c r="GD164" s="152"/>
      <c r="GE164" s="152"/>
      <c r="GF164" s="152"/>
      <c r="GG164" s="152"/>
      <c r="GH164" s="152"/>
      <c r="GI164" s="152"/>
      <c r="GJ164" s="152"/>
      <c r="GK164" s="152"/>
      <c r="GL164" s="152"/>
      <c r="GM164" s="152"/>
      <c r="GN164" s="152"/>
      <c r="GO164" s="152"/>
      <c r="GP164" s="152"/>
      <c r="GQ164" s="152"/>
      <c r="GR164" s="152"/>
      <c r="GS164" s="152"/>
      <c r="GT164" s="152"/>
      <c r="GU164" s="152"/>
      <c r="GV164" s="152"/>
      <c r="GW164" s="152"/>
      <c r="GX164" s="152"/>
      <c r="GY164" s="152"/>
      <c r="GZ164" s="152"/>
      <c r="HA164" s="152"/>
      <c r="HB164" s="152"/>
      <c r="HC164" s="152"/>
      <c r="HD164" s="152"/>
      <c r="HE164" s="152"/>
      <c r="HF164" s="152"/>
      <c r="HG164" s="152"/>
      <c r="HH164" s="152"/>
      <c r="HI164" s="152"/>
      <c r="HJ164" s="152"/>
      <c r="HK164" s="152"/>
      <c r="HL164" s="152"/>
      <c r="HM164" s="152"/>
      <c r="HN164" s="152"/>
      <c r="HO164" s="152"/>
      <c r="HP164" s="152"/>
      <c r="HQ164" s="152"/>
      <c r="HR164" s="152"/>
      <c r="HS164" s="152"/>
      <c r="HT164" s="152"/>
      <c r="HU164" s="152"/>
      <c r="HV164" s="152"/>
    </row>
    <row r="165" spans="1:230" s="287" customFormat="1" ht="34.5" customHeight="1" x14ac:dyDescent="0.25">
      <c r="A165" s="290" t="s">
        <v>717</v>
      </c>
      <c r="B165" s="291" t="s">
        <v>450</v>
      </c>
      <c r="C165" s="281" t="s">
        <v>451</v>
      </c>
      <c r="D165" s="282" t="s">
        <v>388</v>
      </c>
      <c r="E165" s="283">
        <v>0.3</v>
      </c>
      <c r="F165" s="292">
        <v>1</v>
      </c>
      <c r="G165" s="298">
        <v>0.3</v>
      </c>
      <c r="H165" s="284"/>
      <c r="I165" s="283"/>
      <c r="J165" s="284"/>
      <c r="K165" s="283"/>
      <c r="L165" s="294"/>
      <c r="M165" s="307">
        <v>30774.57</v>
      </c>
      <c r="T165" s="152"/>
      <c r="U165" s="152"/>
      <c r="V165" s="152"/>
      <c r="W165" s="152"/>
      <c r="X165" s="152"/>
      <c r="Y165" s="152"/>
      <c r="Z165" s="152"/>
      <c r="AA165" s="152"/>
      <c r="AB165" s="152"/>
      <c r="AC165" s="152"/>
      <c r="AD165" s="152"/>
      <c r="AE165" s="152"/>
      <c r="AF165" s="152"/>
      <c r="AG165" s="152"/>
      <c r="AH165" s="152"/>
      <c r="AI165" s="152"/>
      <c r="AJ165" s="152"/>
      <c r="AK165" s="152"/>
      <c r="AL165" s="152"/>
      <c r="AM165" s="152"/>
      <c r="AN165" s="152"/>
      <c r="AO165" s="152"/>
      <c r="AP165" s="152"/>
      <c r="AQ165" s="152"/>
      <c r="AR165" s="152"/>
      <c r="AS165" s="152"/>
      <c r="AT165" s="152"/>
      <c r="AU165" s="152"/>
      <c r="AV165" s="152"/>
      <c r="AW165" s="152"/>
      <c r="AX165" s="152"/>
      <c r="AY165" s="152"/>
      <c r="AZ165" s="152"/>
      <c r="BA165" s="152"/>
      <c r="BB165" s="152"/>
      <c r="BC165" s="152"/>
      <c r="BD165" s="152"/>
      <c r="BE165" s="152"/>
      <c r="BF165" s="152"/>
      <c r="BG165" s="152"/>
      <c r="BH165" s="152"/>
      <c r="BI165" s="152"/>
      <c r="BJ165" s="152"/>
      <c r="BK165" s="152"/>
      <c r="BL165" s="152"/>
      <c r="BM165" s="152"/>
      <c r="BN165" s="152"/>
      <c r="BO165" s="152"/>
      <c r="BP165" s="152"/>
      <c r="BQ165" s="152"/>
      <c r="BR165" s="152"/>
      <c r="BS165" s="152"/>
      <c r="BT165" s="152"/>
      <c r="BU165" s="152"/>
      <c r="BV165" s="152"/>
      <c r="BW165" s="152"/>
      <c r="BX165" s="152"/>
      <c r="BY165" s="152"/>
      <c r="BZ165" s="152"/>
      <c r="CA165" s="152"/>
      <c r="CB165" s="152"/>
      <c r="CC165" s="152"/>
      <c r="CD165" s="152"/>
      <c r="CE165" s="152"/>
      <c r="CF165" s="152"/>
      <c r="CG165" s="152"/>
      <c r="CH165" s="152"/>
      <c r="CI165" s="152"/>
      <c r="CJ165" s="152"/>
      <c r="CK165" s="152"/>
      <c r="CL165" s="152"/>
      <c r="CM165" s="152"/>
      <c r="CN165" s="152"/>
      <c r="CO165" s="152"/>
      <c r="CP165" s="152"/>
      <c r="CQ165" s="152"/>
      <c r="CR165" s="152"/>
      <c r="CS165" s="152"/>
      <c r="CT165" s="152"/>
      <c r="CU165" s="152"/>
      <c r="CV165" s="152"/>
      <c r="CW165" s="152"/>
      <c r="CX165" s="152"/>
      <c r="CY165" s="152"/>
      <c r="CZ165" s="152"/>
      <c r="DA165" s="152"/>
      <c r="DB165" s="152"/>
      <c r="DC165" s="152"/>
      <c r="DD165" s="152"/>
      <c r="DE165" s="152"/>
      <c r="DF165" s="152"/>
      <c r="DG165" s="152"/>
      <c r="DH165" s="152"/>
      <c r="DI165" s="152"/>
      <c r="DJ165" s="152"/>
      <c r="DK165" s="152"/>
      <c r="DL165" s="152"/>
      <c r="DM165" s="152"/>
      <c r="DN165" s="152"/>
      <c r="DO165" s="152"/>
      <c r="DP165" s="152"/>
      <c r="DQ165" s="152"/>
      <c r="DR165" s="152"/>
      <c r="DS165" s="152"/>
      <c r="DT165" s="152"/>
      <c r="DU165" s="152"/>
      <c r="DV165" s="152"/>
      <c r="DW165" s="152"/>
      <c r="DX165" s="152"/>
      <c r="DY165" s="152"/>
      <c r="DZ165" s="152"/>
      <c r="EA165" s="152"/>
      <c r="EB165" s="152"/>
      <c r="EC165" s="152"/>
      <c r="ED165" s="152"/>
      <c r="EE165" s="152"/>
      <c r="EF165" s="152"/>
      <c r="EG165" s="152"/>
      <c r="EH165" s="152"/>
      <c r="EI165" s="152"/>
      <c r="EJ165" s="152"/>
      <c r="EK165" s="152"/>
      <c r="EL165" s="152"/>
      <c r="EM165" s="152"/>
      <c r="EN165" s="152"/>
      <c r="EO165" s="152"/>
      <c r="EP165" s="152"/>
      <c r="EQ165" s="152"/>
      <c r="ER165" s="152"/>
      <c r="ES165" s="152"/>
      <c r="ET165" s="152"/>
      <c r="EU165" s="189"/>
      <c r="EV165" s="190"/>
      <c r="EW165" s="190" t="s">
        <v>451</v>
      </c>
      <c r="EX165" s="190" t="s">
        <v>285</v>
      </c>
      <c r="EY165" s="190" t="s">
        <v>285</v>
      </c>
      <c r="EZ165" s="152"/>
      <c r="FA165" s="152"/>
      <c r="FB165" s="152"/>
      <c r="FC165" s="152"/>
      <c r="FD165" s="152"/>
      <c r="FE165" s="190"/>
      <c r="FF165" s="152"/>
      <c r="FG165" s="190"/>
      <c r="FH165" s="152"/>
      <c r="FI165" s="152"/>
      <c r="FJ165" s="152"/>
      <c r="FK165" s="152"/>
      <c r="FL165" s="152"/>
      <c r="FM165" s="152"/>
      <c r="FN165" s="152"/>
      <c r="FO165" s="152"/>
      <c r="FP165" s="152"/>
      <c r="FQ165" s="152"/>
      <c r="FR165" s="152"/>
      <c r="FS165" s="152"/>
      <c r="FT165" s="152"/>
      <c r="FU165" s="152"/>
      <c r="FV165" s="152"/>
      <c r="FW165" s="152"/>
      <c r="FX165" s="152"/>
      <c r="FY165" s="152"/>
      <c r="FZ165" s="152"/>
      <c r="GA165" s="152"/>
      <c r="GB165" s="152"/>
      <c r="GC165" s="152"/>
      <c r="GD165" s="152"/>
      <c r="GE165" s="152"/>
      <c r="GF165" s="152"/>
      <c r="GG165" s="152"/>
      <c r="GH165" s="152"/>
      <c r="GI165" s="152"/>
      <c r="GJ165" s="152"/>
      <c r="GK165" s="152"/>
      <c r="GL165" s="152"/>
      <c r="GM165" s="152"/>
      <c r="GN165" s="152"/>
      <c r="GO165" s="152"/>
      <c r="GP165" s="152"/>
      <c r="GQ165" s="152"/>
      <c r="GR165" s="152"/>
      <c r="GS165" s="152"/>
      <c r="GT165" s="152"/>
      <c r="GU165" s="152"/>
      <c r="GV165" s="152"/>
      <c r="GW165" s="152"/>
      <c r="GX165" s="152"/>
      <c r="GY165" s="152"/>
      <c r="GZ165" s="152"/>
      <c r="HA165" s="152"/>
      <c r="HB165" s="152"/>
      <c r="HC165" s="152"/>
      <c r="HD165" s="152"/>
      <c r="HE165" s="152"/>
      <c r="HF165" s="152"/>
      <c r="HG165" s="152"/>
      <c r="HH165" s="152"/>
      <c r="HI165" s="152"/>
      <c r="HJ165" s="152"/>
      <c r="HK165" s="152"/>
      <c r="HL165" s="152"/>
      <c r="HM165" s="152"/>
      <c r="HN165" s="152"/>
      <c r="HO165" s="152"/>
      <c r="HP165" s="152"/>
      <c r="HQ165" s="152"/>
      <c r="HR165" s="152"/>
      <c r="HS165" s="152"/>
      <c r="HT165" s="152"/>
      <c r="HU165" s="152"/>
      <c r="HV165" s="152"/>
    </row>
    <row r="166" spans="1:230" s="287" customFormat="1" ht="45" x14ac:dyDescent="0.25">
      <c r="A166" s="290" t="s">
        <v>718</v>
      </c>
      <c r="B166" s="291" t="s">
        <v>454</v>
      </c>
      <c r="C166" s="281" t="s">
        <v>455</v>
      </c>
      <c r="D166" s="282" t="s">
        <v>37</v>
      </c>
      <c r="E166" s="283">
        <v>30.6</v>
      </c>
      <c r="F166" s="292">
        <v>1</v>
      </c>
      <c r="G166" s="298">
        <v>30.6</v>
      </c>
      <c r="H166" s="285">
        <v>169.63</v>
      </c>
      <c r="I166" s="295">
        <v>1.04236</v>
      </c>
      <c r="J166" s="288">
        <v>5410.56</v>
      </c>
      <c r="K166" s="296">
        <v>9.1199999999999992</v>
      </c>
      <c r="L166" s="286">
        <v>49344.31</v>
      </c>
      <c r="M166" s="307">
        <v>49344.31</v>
      </c>
      <c r="T166" s="152"/>
      <c r="U166" s="152"/>
      <c r="V166" s="152"/>
      <c r="W166" s="152"/>
      <c r="X166" s="152"/>
      <c r="Y166" s="152"/>
      <c r="Z166" s="152"/>
      <c r="AA166" s="152"/>
      <c r="AB166" s="152"/>
      <c r="AC166" s="152"/>
      <c r="AD166" s="152"/>
      <c r="AE166" s="152"/>
      <c r="AF166" s="152"/>
      <c r="AG166" s="152"/>
      <c r="AH166" s="152"/>
      <c r="AI166" s="152"/>
      <c r="AJ166" s="152"/>
      <c r="AK166" s="152"/>
      <c r="AL166" s="152"/>
      <c r="AM166" s="152"/>
      <c r="AN166" s="152"/>
      <c r="AO166" s="152"/>
      <c r="AP166" s="152"/>
      <c r="AQ166" s="152"/>
      <c r="AR166" s="152"/>
      <c r="AS166" s="152"/>
      <c r="AT166" s="152"/>
      <c r="AU166" s="152"/>
      <c r="AV166" s="152"/>
      <c r="AW166" s="152"/>
      <c r="AX166" s="152"/>
      <c r="AY166" s="152"/>
      <c r="AZ166" s="152"/>
      <c r="BA166" s="152"/>
      <c r="BB166" s="152"/>
      <c r="BC166" s="152"/>
      <c r="BD166" s="152"/>
      <c r="BE166" s="152"/>
      <c r="BF166" s="152"/>
      <c r="BG166" s="152"/>
      <c r="BH166" s="152"/>
      <c r="BI166" s="152"/>
      <c r="BJ166" s="152"/>
      <c r="BK166" s="152"/>
      <c r="BL166" s="152"/>
      <c r="BM166" s="152"/>
      <c r="BN166" s="152"/>
      <c r="BO166" s="152"/>
      <c r="BP166" s="152"/>
      <c r="BQ166" s="152"/>
      <c r="BR166" s="152"/>
      <c r="BS166" s="152"/>
      <c r="BT166" s="152"/>
      <c r="BU166" s="152"/>
      <c r="BV166" s="152"/>
      <c r="BW166" s="152"/>
      <c r="BX166" s="152"/>
      <c r="BY166" s="152"/>
      <c r="BZ166" s="152"/>
      <c r="CA166" s="152"/>
      <c r="CB166" s="152"/>
      <c r="CC166" s="152"/>
      <c r="CD166" s="152"/>
      <c r="CE166" s="152"/>
      <c r="CF166" s="152"/>
      <c r="CG166" s="152"/>
      <c r="CH166" s="152"/>
      <c r="CI166" s="152"/>
      <c r="CJ166" s="152"/>
      <c r="CK166" s="152"/>
      <c r="CL166" s="152"/>
      <c r="CM166" s="152"/>
      <c r="CN166" s="152"/>
      <c r="CO166" s="152"/>
      <c r="CP166" s="152"/>
      <c r="CQ166" s="152"/>
      <c r="CR166" s="152"/>
      <c r="CS166" s="152"/>
      <c r="CT166" s="152"/>
      <c r="CU166" s="152"/>
      <c r="CV166" s="152"/>
      <c r="CW166" s="152"/>
      <c r="CX166" s="152"/>
      <c r="CY166" s="152"/>
      <c r="CZ166" s="152"/>
      <c r="DA166" s="152"/>
      <c r="DB166" s="152"/>
      <c r="DC166" s="152"/>
      <c r="DD166" s="152"/>
      <c r="DE166" s="152"/>
      <c r="DF166" s="152"/>
      <c r="DG166" s="152"/>
      <c r="DH166" s="152"/>
      <c r="DI166" s="152"/>
      <c r="DJ166" s="152"/>
      <c r="DK166" s="152"/>
      <c r="DL166" s="152"/>
      <c r="DM166" s="152"/>
      <c r="DN166" s="152"/>
      <c r="DO166" s="152"/>
      <c r="DP166" s="152"/>
      <c r="DQ166" s="152"/>
      <c r="DR166" s="152"/>
      <c r="DS166" s="152"/>
      <c r="DT166" s="152"/>
      <c r="DU166" s="152"/>
      <c r="DV166" s="152"/>
      <c r="DW166" s="152"/>
      <c r="DX166" s="152"/>
      <c r="DY166" s="152"/>
      <c r="DZ166" s="152"/>
      <c r="EA166" s="152"/>
      <c r="EB166" s="152"/>
      <c r="EC166" s="152"/>
      <c r="ED166" s="152"/>
      <c r="EE166" s="152"/>
      <c r="EF166" s="152"/>
      <c r="EG166" s="152"/>
      <c r="EH166" s="152"/>
      <c r="EI166" s="152"/>
      <c r="EJ166" s="152"/>
      <c r="EK166" s="152"/>
      <c r="EL166" s="152"/>
      <c r="EM166" s="152"/>
      <c r="EN166" s="152"/>
      <c r="EO166" s="152"/>
      <c r="EP166" s="152"/>
      <c r="EQ166" s="152"/>
      <c r="ER166" s="152"/>
      <c r="ES166" s="152"/>
      <c r="ET166" s="152"/>
      <c r="EU166" s="189"/>
      <c r="EV166" s="190"/>
      <c r="EW166" s="190" t="s">
        <v>455</v>
      </c>
      <c r="EX166" s="190" t="s">
        <v>285</v>
      </c>
      <c r="EY166" s="190" t="s">
        <v>285</v>
      </c>
      <c r="EZ166" s="152"/>
      <c r="FA166" s="152"/>
      <c r="FB166" s="152"/>
      <c r="FC166" s="152"/>
      <c r="FD166" s="152"/>
      <c r="FE166" s="190"/>
      <c r="FF166" s="152"/>
      <c r="FG166" s="190"/>
      <c r="FH166" s="152"/>
      <c r="FI166" s="152"/>
      <c r="FJ166" s="152"/>
      <c r="FK166" s="152"/>
      <c r="FL166" s="152"/>
      <c r="FM166" s="152"/>
      <c r="FN166" s="152"/>
      <c r="FO166" s="152"/>
      <c r="FP166" s="152"/>
      <c r="FQ166" s="152"/>
      <c r="FR166" s="152"/>
      <c r="FS166" s="152"/>
      <c r="FT166" s="152"/>
      <c r="FU166" s="152"/>
      <c r="FV166" s="152"/>
      <c r="FW166" s="152"/>
      <c r="FX166" s="152"/>
      <c r="FY166" s="152"/>
      <c r="FZ166" s="152"/>
      <c r="GA166" s="152"/>
      <c r="GB166" s="152"/>
      <c r="GC166" s="152"/>
      <c r="GD166" s="152"/>
      <c r="GE166" s="152"/>
      <c r="GF166" s="152"/>
      <c r="GG166" s="152"/>
      <c r="GH166" s="152"/>
      <c r="GI166" s="152"/>
      <c r="GJ166" s="152"/>
      <c r="GK166" s="152"/>
      <c r="GL166" s="152"/>
      <c r="GM166" s="152"/>
      <c r="GN166" s="152"/>
      <c r="GO166" s="152"/>
      <c r="GP166" s="152"/>
      <c r="GQ166" s="152"/>
      <c r="GR166" s="152"/>
      <c r="GS166" s="152"/>
      <c r="GT166" s="152"/>
      <c r="GU166" s="152"/>
      <c r="GV166" s="152"/>
      <c r="GW166" s="152"/>
      <c r="GX166" s="152"/>
      <c r="GY166" s="152"/>
      <c r="GZ166" s="152"/>
      <c r="HA166" s="152"/>
      <c r="HB166" s="152"/>
      <c r="HC166" s="152"/>
      <c r="HD166" s="152"/>
      <c r="HE166" s="152"/>
      <c r="HF166" s="152"/>
      <c r="HG166" s="152"/>
      <c r="HH166" s="152"/>
      <c r="HI166" s="152"/>
      <c r="HJ166" s="152"/>
      <c r="HK166" s="152"/>
      <c r="HL166" s="152"/>
      <c r="HM166" s="152"/>
      <c r="HN166" s="152"/>
      <c r="HO166" s="152"/>
      <c r="HP166" s="152"/>
      <c r="HQ166" s="152"/>
      <c r="HR166" s="152"/>
      <c r="HS166" s="152"/>
      <c r="HT166" s="152"/>
      <c r="HU166" s="152"/>
      <c r="HV166" s="152"/>
    </row>
    <row r="167" spans="1:230" s="287" customFormat="1" ht="23.25" customHeight="1" x14ac:dyDescent="0.25">
      <c r="A167" s="290" t="s">
        <v>719</v>
      </c>
      <c r="B167" s="291" t="s">
        <v>459</v>
      </c>
      <c r="C167" s="281" t="s">
        <v>460</v>
      </c>
      <c r="D167" s="282" t="s">
        <v>370</v>
      </c>
      <c r="E167" s="283">
        <v>4.2000000000000003E-2</v>
      </c>
      <c r="F167" s="292">
        <v>1</v>
      </c>
      <c r="G167" s="297">
        <v>4.2000000000000003E-2</v>
      </c>
      <c r="H167" s="284"/>
      <c r="I167" s="283"/>
      <c r="J167" s="284"/>
      <c r="K167" s="283"/>
      <c r="L167" s="294"/>
      <c r="M167" s="307">
        <v>8768.14</v>
      </c>
      <c r="T167" s="152"/>
      <c r="U167" s="152"/>
      <c r="V167" s="152"/>
      <c r="W167" s="152"/>
      <c r="X167" s="152"/>
      <c r="Y167" s="152"/>
      <c r="Z167" s="152"/>
      <c r="AA167" s="152"/>
      <c r="AB167" s="152"/>
      <c r="AC167" s="152"/>
      <c r="AD167" s="152"/>
      <c r="AE167" s="152"/>
      <c r="AF167" s="152"/>
      <c r="AG167" s="152"/>
      <c r="AH167" s="152"/>
      <c r="AI167" s="152"/>
      <c r="AJ167" s="152"/>
      <c r="AK167" s="152"/>
      <c r="AL167" s="152"/>
      <c r="AM167" s="152"/>
      <c r="AN167" s="152"/>
      <c r="AO167" s="152"/>
      <c r="AP167" s="152"/>
      <c r="AQ167" s="152"/>
      <c r="AR167" s="152"/>
      <c r="AS167" s="152"/>
      <c r="AT167" s="152"/>
      <c r="AU167" s="152"/>
      <c r="AV167" s="152"/>
      <c r="AW167" s="152"/>
      <c r="AX167" s="152"/>
      <c r="AY167" s="152"/>
      <c r="AZ167" s="152"/>
      <c r="BA167" s="152"/>
      <c r="BB167" s="152"/>
      <c r="BC167" s="152"/>
      <c r="BD167" s="152"/>
      <c r="BE167" s="152"/>
      <c r="BF167" s="152"/>
      <c r="BG167" s="152"/>
      <c r="BH167" s="152"/>
      <c r="BI167" s="152"/>
      <c r="BJ167" s="152"/>
      <c r="BK167" s="152"/>
      <c r="BL167" s="152"/>
      <c r="BM167" s="152"/>
      <c r="BN167" s="152"/>
      <c r="BO167" s="152"/>
      <c r="BP167" s="152"/>
      <c r="BQ167" s="152"/>
      <c r="BR167" s="152"/>
      <c r="BS167" s="152"/>
      <c r="BT167" s="152"/>
      <c r="BU167" s="152"/>
      <c r="BV167" s="152"/>
      <c r="BW167" s="152"/>
      <c r="BX167" s="152"/>
      <c r="BY167" s="152"/>
      <c r="BZ167" s="152"/>
      <c r="CA167" s="152"/>
      <c r="CB167" s="152"/>
      <c r="CC167" s="152"/>
      <c r="CD167" s="152"/>
      <c r="CE167" s="152"/>
      <c r="CF167" s="152"/>
      <c r="CG167" s="152"/>
      <c r="CH167" s="152"/>
      <c r="CI167" s="152"/>
      <c r="CJ167" s="152"/>
      <c r="CK167" s="152"/>
      <c r="CL167" s="152"/>
      <c r="CM167" s="152"/>
      <c r="CN167" s="152"/>
      <c r="CO167" s="152"/>
      <c r="CP167" s="152"/>
      <c r="CQ167" s="152"/>
      <c r="CR167" s="152"/>
      <c r="CS167" s="152"/>
      <c r="CT167" s="152"/>
      <c r="CU167" s="152"/>
      <c r="CV167" s="152"/>
      <c r="CW167" s="152"/>
      <c r="CX167" s="152"/>
      <c r="CY167" s="152"/>
      <c r="CZ167" s="152"/>
      <c r="DA167" s="152"/>
      <c r="DB167" s="152"/>
      <c r="DC167" s="152"/>
      <c r="DD167" s="152"/>
      <c r="DE167" s="152"/>
      <c r="DF167" s="152"/>
      <c r="DG167" s="152"/>
      <c r="DH167" s="152"/>
      <c r="DI167" s="152"/>
      <c r="DJ167" s="152"/>
      <c r="DK167" s="152"/>
      <c r="DL167" s="152"/>
      <c r="DM167" s="152"/>
      <c r="DN167" s="152"/>
      <c r="DO167" s="152"/>
      <c r="DP167" s="152"/>
      <c r="DQ167" s="152"/>
      <c r="DR167" s="152"/>
      <c r="DS167" s="152"/>
      <c r="DT167" s="152"/>
      <c r="DU167" s="152"/>
      <c r="DV167" s="152"/>
      <c r="DW167" s="152"/>
      <c r="DX167" s="152"/>
      <c r="DY167" s="152"/>
      <c r="DZ167" s="152"/>
      <c r="EA167" s="152"/>
      <c r="EB167" s="152"/>
      <c r="EC167" s="152"/>
      <c r="ED167" s="152"/>
      <c r="EE167" s="152"/>
      <c r="EF167" s="152"/>
      <c r="EG167" s="152"/>
      <c r="EH167" s="152"/>
      <c r="EI167" s="152"/>
      <c r="EJ167" s="152"/>
      <c r="EK167" s="152"/>
      <c r="EL167" s="152"/>
      <c r="EM167" s="152"/>
      <c r="EN167" s="152"/>
      <c r="EO167" s="152"/>
      <c r="EP167" s="152"/>
      <c r="EQ167" s="152"/>
      <c r="ER167" s="152"/>
      <c r="ES167" s="152"/>
      <c r="ET167" s="152"/>
      <c r="EU167" s="189"/>
      <c r="EV167" s="190"/>
      <c r="EW167" s="190" t="s">
        <v>460</v>
      </c>
      <c r="EX167" s="190" t="s">
        <v>285</v>
      </c>
      <c r="EY167" s="190" t="s">
        <v>285</v>
      </c>
      <c r="EZ167" s="152"/>
      <c r="FA167" s="152"/>
      <c r="FB167" s="152"/>
      <c r="FC167" s="152"/>
      <c r="FD167" s="152"/>
      <c r="FE167" s="190"/>
      <c r="FF167" s="152"/>
      <c r="FG167" s="190"/>
      <c r="FH167" s="152"/>
      <c r="FI167" s="152"/>
      <c r="FJ167" s="152"/>
      <c r="FK167" s="152"/>
      <c r="FL167" s="152"/>
      <c r="FM167" s="152"/>
      <c r="FN167" s="152"/>
      <c r="FO167" s="152"/>
      <c r="FP167" s="152"/>
      <c r="FQ167" s="152"/>
      <c r="FR167" s="152"/>
      <c r="FS167" s="152"/>
      <c r="FT167" s="152"/>
      <c r="FU167" s="152"/>
      <c r="FV167" s="152"/>
      <c r="FW167" s="152"/>
      <c r="FX167" s="152"/>
      <c r="FY167" s="152"/>
      <c r="FZ167" s="152"/>
      <c r="GA167" s="152"/>
      <c r="GB167" s="152"/>
      <c r="GC167" s="152"/>
      <c r="GD167" s="152"/>
      <c r="GE167" s="152"/>
      <c r="GF167" s="152"/>
      <c r="GG167" s="152"/>
      <c r="GH167" s="152"/>
      <c r="GI167" s="152"/>
      <c r="GJ167" s="152"/>
      <c r="GK167" s="152"/>
      <c r="GL167" s="152"/>
      <c r="GM167" s="152"/>
      <c r="GN167" s="152"/>
      <c r="GO167" s="152"/>
      <c r="GP167" s="152"/>
      <c r="GQ167" s="152"/>
      <c r="GR167" s="152"/>
      <c r="GS167" s="152"/>
      <c r="GT167" s="152"/>
      <c r="GU167" s="152"/>
      <c r="GV167" s="152"/>
      <c r="GW167" s="152"/>
      <c r="GX167" s="152"/>
      <c r="GY167" s="152"/>
      <c r="GZ167" s="152"/>
      <c r="HA167" s="152"/>
      <c r="HB167" s="152"/>
      <c r="HC167" s="152"/>
      <c r="HD167" s="152"/>
      <c r="HE167" s="152"/>
      <c r="HF167" s="152"/>
      <c r="HG167" s="152"/>
      <c r="HH167" s="152"/>
      <c r="HI167" s="152"/>
      <c r="HJ167" s="152"/>
      <c r="HK167" s="152"/>
      <c r="HL167" s="152"/>
      <c r="HM167" s="152"/>
      <c r="HN167" s="152"/>
      <c r="HO167" s="152"/>
      <c r="HP167" s="152"/>
      <c r="HQ167" s="152"/>
      <c r="HR167" s="152"/>
      <c r="HS167" s="152"/>
      <c r="HT167" s="152"/>
      <c r="HU167" s="152"/>
      <c r="HV167" s="152"/>
    </row>
    <row r="168" spans="1:230" s="287" customFormat="1" ht="33.75" customHeight="1" x14ac:dyDescent="0.25">
      <c r="A168" s="290" t="s">
        <v>720</v>
      </c>
      <c r="B168" s="291" t="s">
        <v>467</v>
      </c>
      <c r="C168" s="281" t="s">
        <v>54</v>
      </c>
      <c r="D168" s="282" t="s">
        <v>55</v>
      </c>
      <c r="E168" s="283">
        <v>6.3</v>
      </c>
      <c r="F168" s="292">
        <v>1</v>
      </c>
      <c r="G168" s="298">
        <v>6.3</v>
      </c>
      <c r="H168" s="285">
        <v>174.98</v>
      </c>
      <c r="I168" s="295">
        <v>1.04236</v>
      </c>
      <c r="J168" s="288">
        <v>1149.07</v>
      </c>
      <c r="K168" s="296">
        <v>9.1199999999999992</v>
      </c>
      <c r="L168" s="286">
        <v>10479.52</v>
      </c>
      <c r="M168" s="307">
        <v>10479.52</v>
      </c>
      <c r="T168" s="152"/>
      <c r="U168" s="152"/>
      <c r="V168" s="152"/>
      <c r="W168" s="152"/>
      <c r="X168" s="152"/>
      <c r="Y168" s="152"/>
      <c r="Z168" s="152"/>
      <c r="AA168" s="152"/>
      <c r="AB168" s="152"/>
      <c r="AC168" s="152"/>
      <c r="AD168" s="152"/>
      <c r="AE168" s="152"/>
      <c r="AF168" s="152"/>
      <c r="AG168" s="152"/>
      <c r="AH168" s="152"/>
      <c r="AI168" s="152"/>
      <c r="AJ168" s="152"/>
      <c r="AK168" s="152"/>
      <c r="AL168" s="152"/>
      <c r="AM168" s="152"/>
      <c r="AN168" s="152"/>
      <c r="AO168" s="152"/>
      <c r="AP168" s="152"/>
      <c r="AQ168" s="152"/>
      <c r="AR168" s="152"/>
      <c r="AS168" s="152"/>
      <c r="AT168" s="152"/>
      <c r="AU168" s="152"/>
      <c r="AV168" s="152"/>
      <c r="AW168" s="152"/>
      <c r="AX168" s="152"/>
      <c r="AY168" s="152"/>
      <c r="AZ168" s="152"/>
      <c r="BA168" s="152"/>
      <c r="BB168" s="152"/>
      <c r="BC168" s="152"/>
      <c r="BD168" s="152"/>
      <c r="BE168" s="152"/>
      <c r="BF168" s="152"/>
      <c r="BG168" s="152"/>
      <c r="BH168" s="152"/>
      <c r="BI168" s="152"/>
      <c r="BJ168" s="152"/>
      <c r="BK168" s="152"/>
      <c r="BL168" s="152"/>
      <c r="BM168" s="152"/>
      <c r="BN168" s="152"/>
      <c r="BO168" s="152"/>
      <c r="BP168" s="152"/>
      <c r="BQ168" s="152"/>
      <c r="BR168" s="152"/>
      <c r="BS168" s="152"/>
      <c r="BT168" s="152"/>
      <c r="BU168" s="152"/>
      <c r="BV168" s="152"/>
      <c r="BW168" s="152"/>
      <c r="BX168" s="152"/>
      <c r="BY168" s="152"/>
      <c r="BZ168" s="152"/>
      <c r="CA168" s="152"/>
      <c r="CB168" s="152"/>
      <c r="CC168" s="152"/>
      <c r="CD168" s="152"/>
      <c r="CE168" s="152"/>
      <c r="CF168" s="152"/>
      <c r="CG168" s="152"/>
      <c r="CH168" s="152"/>
      <c r="CI168" s="152"/>
      <c r="CJ168" s="152"/>
      <c r="CK168" s="152"/>
      <c r="CL168" s="152"/>
      <c r="CM168" s="152"/>
      <c r="CN168" s="152"/>
      <c r="CO168" s="152"/>
      <c r="CP168" s="152"/>
      <c r="CQ168" s="152"/>
      <c r="CR168" s="152"/>
      <c r="CS168" s="152"/>
      <c r="CT168" s="152"/>
      <c r="CU168" s="152"/>
      <c r="CV168" s="152"/>
      <c r="CW168" s="152"/>
      <c r="CX168" s="152"/>
      <c r="CY168" s="152"/>
      <c r="CZ168" s="152"/>
      <c r="DA168" s="152"/>
      <c r="DB168" s="152"/>
      <c r="DC168" s="152"/>
      <c r="DD168" s="152"/>
      <c r="DE168" s="152"/>
      <c r="DF168" s="152"/>
      <c r="DG168" s="152"/>
      <c r="DH168" s="152"/>
      <c r="DI168" s="152"/>
      <c r="DJ168" s="152"/>
      <c r="DK168" s="152"/>
      <c r="DL168" s="152"/>
      <c r="DM168" s="152"/>
      <c r="DN168" s="152"/>
      <c r="DO168" s="152"/>
      <c r="DP168" s="152"/>
      <c r="DQ168" s="152"/>
      <c r="DR168" s="152"/>
      <c r="DS168" s="152"/>
      <c r="DT168" s="152"/>
      <c r="DU168" s="152"/>
      <c r="DV168" s="152"/>
      <c r="DW168" s="152"/>
      <c r="DX168" s="152"/>
      <c r="DY168" s="152"/>
      <c r="DZ168" s="152"/>
      <c r="EA168" s="152"/>
      <c r="EB168" s="152"/>
      <c r="EC168" s="152"/>
      <c r="ED168" s="152"/>
      <c r="EE168" s="152"/>
      <c r="EF168" s="152"/>
      <c r="EG168" s="152"/>
      <c r="EH168" s="152"/>
      <c r="EI168" s="152"/>
      <c r="EJ168" s="152"/>
      <c r="EK168" s="152"/>
      <c r="EL168" s="152"/>
      <c r="EM168" s="152"/>
      <c r="EN168" s="152"/>
      <c r="EO168" s="152"/>
      <c r="EP168" s="152"/>
      <c r="EQ168" s="152"/>
      <c r="ER168" s="152"/>
      <c r="ES168" s="152"/>
      <c r="ET168" s="152"/>
      <c r="EU168" s="189"/>
      <c r="EV168" s="190"/>
      <c r="EW168" s="190" t="s">
        <v>54</v>
      </c>
      <c r="EX168" s="190" t="s">
        <v>285</v>
      </c>
      <c r="EY168" s="190" t="s">
        <v>285</v>
      </c>
      <c r="EZ168" s="152"/>
      <c r="FA168" s="152"/>
      <c r="FB168" s="152"/>
      <c r="FC168" s="152"/>
      <c r="FD168" s="152"/>
      <c r="FE168" s="190"/>
      <c r="FF168" s="152"/>
      <c r="FG168" s="190"/>
      <c r="FH168" s="152"/>
      <c r="FI168" s="152"/>
      <c r="FJ168" s="152"/>
      <c r="FK168" s="152"/>
      <c r="FL168" s="152"/>
      <c r="FM168" s="152"/>
      <c r="FN168" s="152"/>
      <c r="FO168" s="152"/>
      <c r="FP168" s="152"/>
      <c r="FQ168" s="152"/>
      <c r="FR168" s="152"/>
      <c r="FS168" s="152"/>
      <c r="FT168" s="152"/>
      <c r="FU168" s="152"/>
      <c r="FV168" s="152"/>
      <c r="FW168" s="152"/>
      <c r="FX168" s="152"/>
      <c r="FY168" s="152"/>
      <c r="FZ168" s="152"/>
      <c r="GA168" s="152"/>
      <c r="GB168" s="152"/>
      <c r="GC168" s="152"/>
      <c r="GD168" s="152"/>
      <c r="GE168" s="152"/>
      <c r="GF168" s="152"/>
      <c r="GG168" s="152"/>
      <c r="GH168" s="152"/>
      <c r="GI168" s="152"/>
      <c r="GJ168" s="152"/>
      <c r="GK168" s="152"/>
      <c r="GL168" s="152"/>
      <c r="GM168" s="152"/>
      <c r="GN168" s="152"/>
      <c r="GO168" s="152"/>
      <c r="GP168" s="152"/>
      <c r="GQ168" s="152"/>
      <c r="GR168" s="152"/>
      <c r="GS168" s="152"/>
      <c r="GT168" s="152"/>
      <c r="GU168" s="152"/>
      <c r="GV168" s="152"/>
      <c r="GW168" s="152"/>
      <c r="GX168" s="152"/>
      <c r="GY168" s="152"/>
      <c r="GZ168" s="152"/>
      <c r="HA168" s="152"/>
      <c r="HB168" s="152"/>
      <c r="HC168" s="152"/>
      <c r="HD168" s="152"/>
      <c r="HE168" s="152"/>
      <c r="HF168" s="152"/>
      <c r="HG168" s="152"/>
      <c r="HH168" s="152"/>
      <c r="HI168" s="152"/>
      <c r="HJ168" s="152"/>
      <c r="HK168" s="152"/>
      <c r="HL168" s="152"/>
      <c r="HM168" s="152"/>
      <c r="HN168" s="152"/>
      <c r="HO168" s="152"/>
      <c r="HP168" s="152"/>
      <c r="HQ168" s="152"/>
      <c r="HR168" s="152"/>
      <c r="HS168" s="152"/>
      <c r="HT168" s="152"/>
      <c r="HU168" s="152"/>
      <c r="HV168" s="152"/>
    </row>
    <row r="169" spans="1:230" s="287" customFormat="1" ht="45.75" customHeight="1" x14ac:dyDescent="0.25">
      <c r="A169" s="290" t="s">
        <v>721</v>
      </c>
      <c r="B169" s="291" t="s">
        <v>450</v>
      </c>
      <c r="C169" s="281" t="s">
        <v>671</v>
      </c>
      <c r="D169" s="282" t="s">
        <v>388</v>
      </c>
      <c r="E169" s="283">
        <v>2.16</v>
      </c>
      <c r="F169" s="292">
        <v>1</v>
      </c>
      <c r="G169" s="296">
        <v>2.16</v>
      </c>
      <c r="H169" s="284"/>
      <c r="I169" s="283"/>
      <c r="J169" s="284"/>
      <c r="K169" s="283"/>
      <c r="L169" s="294"/>
      <c r="M169" s="307">
        <v>243197.74</v>
      </c>
      <c r="T169" s="152"/>
      <c r="U169" s="152"/>
      <c r="V169" s="152"/>
      <c r="W169" s="152"/>
      <c r="X169" s="152"/>
      <c r="Y169" s="152"/>
      <c r="Z169" s="152"/>
      <c r="AA169" s="152"/>
      <c r="AB169" s="152"/>
      <c r="AC169" s="152"/>
      <c r="AD169" s="152"/>
      <c r="AE169" s="152"/>
      <c r="AF169" s="152"/>
      <c r="AG169" s="152"/>
      <c r="AH169" s="152"/>
      <c r="AI169" s="152"/>
      <c r="AJ169" s="152"/>
      <c r="AK169" s="152"/>
      <c r="AL169" s="152"/>
      <c r="AM169" s="152"/>
      <c r="AN169" s="152"/>
      <c r="AO169" s="152"/>
      <c r="AP169" s="152"/>
      <c r="AQ169" s="152"/>
      <c r="AR169" s="152"/>
      <c r="AS169" s="152"/>
      <c r="AT169" s="152"/>
      <c r="AU169" s="152"/>
      <c r="AV169" s="152"/>
      <c r="AW169" s="152"/>
      <c r="AX169" s="152"/>
      <c r="AY169" s="152"/>
      <c r="AZ169" s="152"/>
      <c r="BA169" s="152"/>
      <c r="BB169" s="152"/>
      <c r="BC169" s="152"/>
      <c r="BD169" s="152"/>
      <c r="BE169" s="152"/>
      <c r="BF169" s="152"/>
      <c r="BG169" s="152"/>
      <c r="BH169" s="152"/>
      <c r="BI169" s="152"/>
      <c r="BJ169" s="152"/>
      <c r="BK169" s="152"/>
      <c r="BL169" s="152"/>
      <c r="BM169" s="152"/>
      <c r="BN169" s="152"/>
      <c r="BO169" s="152"/>
      <c r="BP169" s="152"/>
      <c r="BQ169" s="152"/>
      <c r="BR169" s="152"/>
      <c r="BS169" s="152"/>
      <c r="BT169" s="152"/>
      <c r="BU169" s="152"/>
      <c r="BV169" s="152"/>
      <c r="BW169" s="152"/>
      <c r="BX169" s="152"/>
      <c r="BY169" s="152"/>
      <c r="BZ169" s="152"/>
      <c r="CA169" s="152"/>
      <c r="CB169" s="152"/>
      <c r="CC169" s="152"/>
      <c r="CD169" s="152"/>
      <c r="CE169" s="152"/>
      <c r="CF169" s="152"/>
      <c r="CG169" s="152"/>
      <c r="CH169" s="152"/>
      <c r="CI169" s="152"/>
      <c r="CJ169" s="152"/>
      <c r="CK169" s="152"/>
      <c r="CL169" s="152"/>
      <c r="CM169" s="152"/>
      <c r="CN169" s="152"/>
      <c r="CO169" s="152"/>
      <c r="CP169" s="152"/>
      <c r="CQ169" s="152"/>
      <c r="CR169" s="152"/>
      <c r="CS169" s="152"/>
      <c r="CT169" s="152"/>
      <c r="CU169" s="152"/>
      <c r="CV169" s="152"/>
      <c r="CW169" s="152"/>
      <c r="CX169" s="152"/>
      <c r="CY169" s="152"/>
      <c r="CZ169" s="152"/>
      <c r="DA169" s="152"/>
      <c r="DB169" s="152"/>
      <c r="DC169" s="152"/>
      <c r="DD169" s="152"/>
      <c r="DE169" s="152"/>
      <c r="DF169" s="152"/>
      <c r="DG169" s="152"/>
      <c r="DH169" s="152"/>
      <c r="DI169" s="152"/>
      <c r="DJ169" s="152"/>
      <c r="DK169" s="152"/>
      <c r="DL169" s="152"/>
      <c r="DM169" s="152"/>
      <c r="DN169" s="152"/>
      <c r="DO169" s="152"/>
      <c r="DP169" s="152"/>
      <c r="DQ169" s="152"/>
      <c r="DR169" s="152"/>
      <c r="DS169" s="152"/>
      <c r="DT169" s="152"/>
      <c r="DU169" s="152"/>
      <c r="DV169" s="152"/>
      <c r="DW169" s="152"/>
      <c r="DX169" s="152"/>
      <c r="DY169" s="152"/>
      <c r="DZ169" s="152"/>
      <c r="EA169" s="152"/>
      <c r="EB169" s="152"/>
      <c r="EC169" s="152"/>
      <c r="ED169" s="152"/>
      <c r="EE169" s="152"/>
      <c r="EF169" s="152"/>
      <c r="EG169" s="152"/>
      <c r="EH169" s="152"/>
      <c r="EI169" s="152"/>
      <c r="EJ169" s="152"/>
      <c r="EK169" s="152"/>
      <c r="EL169" s="152"/>
      <c r="EM169" s="152"/>
      <c r="EN169" s="152"/>
      <c r="EO169" s="152"/>
      <c r="EP169" s="152"/>
      <c r="EQ169" s="152"/>
      <c r="ER169" s="152"/>
      <c r="ES169" s="152"/>
      <c r="ET169" s="152"/>
      <c r="EU169" s="189"/>
      <c r="EV169" s="190"/>
      <c r="EW169" s="190" t="s">
        <v>671</v>
      </c>
      <c r="EX169" s="190" t="s">
        <v>285</v>
      </c>
      <c r="EY169" s="190" t="s">
        <v>285</v>
      </c>
      <c r="EZ169" s="152"/>
      <c r="FA169" s="152"/>
      <c r="FB169" s="152"/>
      <c r="FC169" s="152"/>
      <c r="FD169" s="152"/>
      <c r="FE169" s="190"/>
      <c r="FF169" s="152"/>
      <c r="FG169" s="190"/>
      <c r="FH169" s="152"/>
      <c r="FI169" s="152"/>
      <c r="FJ169" s="152"/>
      <c r="FK169" s="152"/>
      <c r="FL169" s="152"/>
      <c r="FM169" s="152"/>
      <c r="FN169" s="152"/>
      <c r="FO169" s="152"/>
      <c r="FP169" s="152"/>
      <c r="FQ169" s="152"/>
      <c r="FR169" s="152"/>
      <c r="FS169" s="152"/>
      <c r="FT169" s="152"/>
      <c r="FU169" s="152"/>
      <c r="FV169" s="152"/>
      <c r="FW169" s="152"/>
      <c r="FX169" s="152"/>
      <c r="FY169" s="152"/>
      <c r="FZ169" s="152"/>
      <c r="GA169" s="152"/>
      <c r="GB169" s="152"/>
      <c r="GC169" s="152"/>
      <c r="GD169" s="152"/>
      <c r="GE169" s="152"/>
      <c r="GF169" s="152"/>
      <c r="GG169" s="152"/>
      <c r="GH169" s="152"/>
      <c r="GI169" s="152"/>
      <c r="GJ169" s="152"/>
      <c r="GK169" s="152"/>
      <c r="GL169" s="152"/>
      <c r="GM169" s="152"/>
      <c r="GN169" s="152"/>
      <c r="GO169" s="152"/>
      <c r="GP169" s="152"/>
      <c r="GQ169" s="152"/>
      <c r="GR169" s="152"/>
      <c r="GS169" s="152"/>
      <c r="GT169" s="152"/>
      <c r="GU169" s="152"/>
      <c r="GV169" s="152"/>
      <c r="GW169" s="152"/>
      <c r="GX169" s="152"/>
      <c r="GY169" s="152"/>
      <c r="GZ169" s="152"/>
      <c r="HA169" s="152"/>
      <c r="HB169" s="152"/>
      <c r="HC169" s="152"/>
      <c r="HD169" s="152"/>
      <c r="HE169" s="152"/>
      <c r="HF169" s="152"/>
      <c r="HG169" s="152"/>
      <c r="HH169" s="152"/>
      <c r="HI169" s="152"/>
      <c r="HJ169" s="152"/>
      <c r="HK169" s="152"/>
      <c r="HL169" s="152"/>
      <c r="HM169" s="152"/>
      <c r="HN169" s="152"/>
      <c r="HO169" s="152"/>
      <c r="HP169" s="152"/>
      <c r="HQ169" s="152"/>
      <c r="HR169" s="152"/>
      <c r="HS169" s="152"/>
      <c r="HT169" s="152"/>
      <c r="HU169" s="152"/>
      <c r="HV169" s="152"/>
    </row>
    <row r="170" spans="1:230" s="287" customFormat="1" ht="45" x14ac:dyDescent="0.25">
      <c r="A170" s="290" t="s">
        <v>722</v>
      </c>
      <c r="B170" s="291" t="s">
        <v>454</v>
      </c>
      <c r="C170" s="281" t="s">
        <v>455</v>
      </c>
      <c r="D170" s="282" t="s">
        <v>37</v>
      </c>
      <c r="E170" s="283">
        <v>220.32</v>
      </c>
      <c r="F170" s="292">
        <v>1</v>
      </c>
      <c r="G170" s="296">
        <v>220.32</v>
      </c>
      <c r="H170" s="285">
        <v>169.63</v>
      </c>
      <c r="I170" s="295">
        <v>1.04236</v>
      </c>
      <c r="J170" s="288">
        <v>38956</v>
      </c>
      <c r="K170" s="296">
        <v>9.1199999999999992</v>
      </c>
      <c r="L170" s="286">
        <v>355278.72</v>
      </c>
      <c r="M170" s="307">
        <v>355278.72</v>
      </c>
      <c r="T170" s="152"/>
      <c r="U170" s="152"/>
      <c r="V170" s="152"/>
      <c r="W170" s="152"/>
      <c r="X170" s="152"/>
      <c r="Y170" s="152"/>
      <c r="Z170" s="152"/>
      <c r="AA170" s="152"/>
      <c r="AB170" s="152"/>
      <c r="AC170" s="152"/>
      <c r="AD170" s="152"/>
      <c r="AE170" s="152"/>
      <c r="AF170" s="152"/>
      <c r="AG170" s="152"/>
      <c r="AH170" s="152"/>
      <c r="AI170" s="152"/>
      <c r="AJ170" s="152"/>
      <c r="AK170" s="152"/>
      <c r="AL170" s="152"/>
      <c r="AM170" s="152"/>
      <c r="AN170" s="152"/>
      <c r="AO170" s="152"/>
      <c r="AP170" s="152"/>
      <c r="AQ170" s="152"/>
      <c r="AR170" s="152"/>
      <c r="AS170" s="152"/>
      <c r="AT170" s="152"/>
      <c r="AU170" s="152"/>
      <c r="AV170" s="152"/>
      <c r="AW170" s="152"/>
      <c r="AX170" s="152"/>
      <c r="AY170" s="152"/>
      <c r="AZ170" s="152"/>
      <c r="BA170" s="152"/>
      <c r="BB170" s="152"/>
      <c r="BC170" s="152"/>
      <c r="BD170" s="152"/>
      <c r="BE170" s="152"/>
      <c r="BF170" s="152"/>
      <c r="BG170" s="152"/>
      <c r="BH170" s="152"/>
      <c r="BI170" s="152"/>
      <c r="BJ170" s="152"/>
      <c r="BK170" s="152"/>
      <c r="BL170" s="152"/>
      <c r="BM170" s="152"/>
      <c r="BN170" s="152"/>
      <c r="BO170" s="152"/>
      <c r="BP170" s="152"/>
      <c r="BQ170" s="152"/>
      <c r="BR170" s="152"/>
      <c r="BS170" s="152"/>
      <c r="BT170" s="152"/>
      <c r="BU170" s="152"/>
      <c r="BV170" s="152"/>
      <c r="BW170" s="152"/>
      <c r="BX170" s="152"/>
      <c r="BY170" s="152"/>
      <c r="BZ170" s="152"/>
      <c r="CA170" s="152"/>
      <c r="CB170" s="152"/>
      <c r="CC170" s="152"/>
      <c r="CD170" s="152"/>
      <c r="CE170" s="152"/>
      <c r="CF170" s="152"/>
      <c r="CG170" s="152"/>
      <c r="CH170" s="152"/>
      <c r="CI170" s="152"/>
      <c r="CJ170" s="152"/>
      <c r="CK170" s="152"/>
      <c r="CL170" s="152"/>
      <c r="CM170" s="152"/>
      <c r="CN170" s="152"/>
      <c r="CO170" s="152"/>
      <c r="CP170" s="152"/>
      <c r="CQ170" s="152"/>
      <c r="CR170" s="152"/>
      <c r="CS170" s="152"/>
      <c r="CT170" s="152"/>
      <c r="CU170" s="152"/>
      <c r="CV170" s="152"/>
      <c r="CW170" s="152"/>
      <c r="CX170" s="152"/>
      <c r="CY170" s="152"/>
      <c r="CZ170" s="152"/>
      <c r="DA170" s="152"/>
      <c r="DB170" s="152"/>
      <c r="DC170" s="152"/>
      <c r="DD170" s="152"/>
      <c r="DE170" s="152"/>
      <c r="DF170" s="152"/>
      <c r="DG170" s="152"/>
      <c r="DH170" s="152"/>
      <c r="DI170" s="152"/>
      <c r="DJ170" s="152"/>
      <c r="DK170" s="152"/>
      <c r="DL170" s="152"/>
      <c r="DM170" s="152"/>
      <c r="DN170" s="152"/>
      <c r="DO170" s="152"/>
      <c r="DP170" s="152"/>
      <c r="DQ170" s="152"/>
      <c r="DR170" s="152"/>
      <c r="DS170" s="152"/>
      <c r="DT170" s="152"/>
      <c r="DU170" s="152"/>
      <c r="DV170" s="152"/>
      <c r="DW170" s="152"/>
      <c r="DX170" s="152"/>
      <c r="DY170" s="152"/>
      <c r="DZ170" s="152"/>
      <c r="EA170" s="152"/>
      <c r="EB170" s="152"/>
      <c r="EC170" s="152"/>
      <c r="ED170" s="152"/>
      <c r="EE170" s="152"/>
      <c r="EF170" s="152"/>
      <c r="EG170" s="152"/>
      <c r="EH170" s="152"/>
      <c r="EI170" s="152"/>
      <c r="EJ170" s="152"/>
      <c r="EK170" s="152"/>
      <c r="EL170" s="152"/>
      <c r="EM170" s="152"/>
      <c r="EN170" s="152"/>
      <c r="EO170" s="152"/>
      <c r="EP170" s="152"/>
      <c r="EQ170" s="152"/>
      <c r="ER170" s="152"/>
      <c r="ES170" s="152"/>
      <c r="ET170" s="152"/>
      <c r="EU170" s="189"/>
      <c r="EV170" s="190"/>
      <c r="EW170" s="190" t="s">
        <v>455</v>
      </c>
      <c r="EX170" s="190" t="s">
        <v>285</v>
      </c>
      <c r="EY170" s="190" t="s">
        <v>285</v>
      </c>
      <c r="EZ170" s="152"/>
      <c r="FA170" s="152"/>
      <c r="FB170" s="152"/>
      <c r="FC170" s="152"/>
      <c r="FD170" s="152"/>
      <c r="FE170" s="190"/>
      <c r="FF170" s="152"/>
      <c r="FG170" s="190"/>
      <c r="FH170" s="152"/>
      <c r="FI170" s="152"/>
      <c r="FJ170" s="152"/>
      <c r="FK170" s="152"/>
      <c r="FL170" s="152"/>
      <c r="FM170" s="152"/>
      <c r="FN170" s="152"/>
      <c r="FO170" s="152"/>
      <c r="FP170" s="152"/>
      <c r="FQ170" s="152"/>
      <c r="FR170" s="152"/>
      <c r="FS170" s="152"/>
      <c r="FT170" s="152"/>
      <c r="FU170" s="152"/>
      <c r="FV170" s="152"/>
      <c r="FW170" s="152"/>
      <c r="FX170" s="152"/>
      <c r="FY170" s="152"/>
      <c r="FZ170" s="152"/>
      <c r="GA170" s="152"/>
      <c r="GB170" s="152"/>
      <c r="GC170" s="152"/>
      <c r="GD170" s="152"/>
      <c r="GE170" s="152"/>
      <c r="GF170" s="152"/>
      <c r="GG170" s="152"/>
      <c r="GH170" s="152"/>
      <c r="GI170" s="152"/>
      <c r="GJ170" s="152"/>
      <c r="GK170" s="152"/>
      <c r="GL170" s="152"/>
      <c r="GM170" s="152"/>
      <c r="GN170" s="152"/>
      <c r="GO170" s="152"/>
      <c r="GP170" s="152"/>
      <c r="GQ170" s="152"/>
      <c r="GR170" s="152"/>
      <c r="GS170" s="152"/>
      <c r="GT170" s="152"/>
      <c r="GU170" s="152"/>
      <c r="GV170" s="152"/>
      <c r="GW170" s="152"/>
      <c r="GX170" s="152"/>
      <c r="GY170" s="152"/>
      <c r="GZ170" s="152"/>
      <c r="HA170" s="152"/>
      <c r="HB170" s="152"/>
      <c r="HC170" s="152"/>
      <c r="HD170" s="152"/>
      <c r="HE170" s="152"/>
      <c r="HF170" s="152"/>
      <c r="HG170" s="152"/>
      <c r="HH170" s="152"/>
      <c r="HI170" s="152"/>
      <c r="HJ170" s="152"/>
      <c r="HK170" s="152"/>
      <c r="HL170" s="152"/>
      <c r="HM170" s="152"/>
      <c r="HN170" s="152"/>
      <c r="HO170" s="152"/>
      <c r="HP170" s="152"/>
      <c r="HQ170" s="152"/>
      <c r="HR170" s="152"/>
      <c r="HS170" s="152"/>
      <c r="HT170" s="152"/>
      <c r="HU170" s="152"/>
      <c r="HV170" s="152"/>
    </row>
    <row r="171" spans="1:230" s="287" customFormat="1" ht="45.75" customHeight="1" x14ac:dyDescent="0.25">
      <c r="A171" s="290" t="s">
        <v>723</v>
      </c>
      <c r="B171" s="291" t="s">
        <v>450</v>
      </c>
      <c r="C171" s="281" t="s">
        <v>671</v>
      </c>
      <c r="D171" s="282" t="s">
        <v>388</v>
      </c>
      <c r="E171" s="283">
        <v>0.05</v>
      </c>
      <c r="F171" s="292">
        <v>1</v>
      </c>
      <c r="G171" s="296">
        <v>0.05</v>
      </c>
      <c r="H171" s="284"/>
      <c r="I171" s="283"/>
      <c r="J171" s="284"/>
      <c r="K171" s="283"/>
      <c r="L171" s="294"/>
      <c r="M171" s="307">
        <v>5630.09</v>
      </c>
      <c r="T171" s="152"/>
      <c r="U171" s="152"/>
      <c r="V171" s="152"/>
      <c r="W171" s="152"/>
      <c r="X171" s="152"/>
      <c r="Y171" s="152"/>
      <c r="Z171" s="152"/>
      <c r="AA171" s="152"/>
      <c r="AB171" s="152"/>
      <c r="AC171" s="152"/>
      <c r="AD171" s="152"/>
      <c r="AE171" s="152"/>
      <c r="AF171" s="152"/>
      <c r="AG171" s="152"/>
      <c r="AH171" s="152"/>
      <c r="AI171" s="152"/>
      <c r="AJ171" s="152"/>
      <c r="AK171" s="152"/>
      <c r="AL171" s="152"/>
      <c r="AM171" s="152"/>
      <c r="AN171" s="152"/>
      <c r="AO171" s="152"/>
      <c r="AP171" s="152"/>
      <c r="AQ171" s="152"/>
      <c r="AR171" s="152"/>
      <c r="AS171" s="152"/>
      <c r="AT171" s="152"/>
      <c r="AU171" s="152"/>
      <c r="AV171" s="152"/>
      <c r="AW171" s="152"/>
      <c r="AX171" s="152"/>
      <c r="AY171" s="152"/>
      <c r="AZ171" s="152"/>
      <c r="BA171" s="152"/>
      <c r="BB171" s="152"/>
      <c r="BC171" s="152"/>
      <c r="BD171" s="152"/>
      <c r="BE171" s="152"/>
      <c r="BF171" s="152"/>
      <c r="BG171" s="152"/>
      <c r="BH171" s="152"/>
      <c r="BI171" s="152"/>
      <c r="BJ171" s="152"/>
      <c r="BK171" s="152"/>
      <c r="BL171" s="152"/>
      <c r="BM171" s="152"/>
      <c r="BN171" s="152"/>
      <c r="BO171" s="152"/>
      <c r="BP171" s="152"/>
      <c r="BQ171" s="152"/>
      <c r="BR171" s="152"/>
      <c r="BS171" s="152"/>
      <c r="BT171" s="152"/>
      <c r="BU171" s="152"/>
      <c r="BV171" s="152"/>
      <c r="BW171" s="152"/>
      <c r="BX171" s="152"/>
      <c r="BY171" s="152"/>
      <c r="BZ171" s="152"/>
      <c r="CA171" s="152"/>
      <c r="CB171" s="152"/>
      <c r="CC171" s="152"/>
      <c r="CD171" s="152"/>
      <c r="CE171" s="152"/>
      <c r="CF171" s="152"/>
      <c r="CG171" s="152"/>
      <c r="CH171" s="152"/>
      <c r="CI171" s="152"/>
      <c r="CJ171" s="152"/>
      <c r="CK171" s="152"/>
      <c r="CL171" s="152"/>
      <c r="CM171" s="152"/>
      <c r="CN171" s="152"/>
      <c r="CO171" s="152"/>
      <c r="CP171" s="152"/>
      <c r="CQ171" s="152"/>
      <c r="CR171" s="152"/>
      <c r="CS171" s="152"/>
      <c r="CT171" s="152"/>
      <c r="CU171" s="152"/>
      <c r="CV171" s="152"/>
      <c r="CW171" s="152"/>
      <c r="CX171" s="152"/>
      <c r="CY171" s="152"/>
      <c r="CZ171" s="152"/>
      <c r="DA171" s="152"/>
      <c r="DB171" s="152"/>
      <c r="DC171" s="152"/>
      <c r="DD171" s="152"/>
      <c r="DE171" s="152"/>
      <c r="DF171" s="152"/>
      <c r="DG171" s="152"/>
      <c r="DH171" s="152"/>
      <c r="DI171" s="152"/>
      <c r="DJ171" s="152"/>
      <c r="DK171" s="152"/>
      <c r="DL171" s="152"/>
      <c r="DM171" s="152"/>
      <c r="DN171" s="152"/>
      <c r="DO171" s="152"/>
      <c r="DP171" s="152"/>
      <c r="DQ171" s="152"/>
      <c r="DR171" s="152"/>
      <c r="DS171" s="152"/>
      <c r="DT171" s="152"/>
      <c r="DU171" s="152"/>
      <c r="DV171" s="152"/>
      <c r="DW171" s="152"/>
      <c r="DX171" s="152"/>
      <c r="DY171" s="152"/>
      <c r="DZ171" s="152"/>
      <c r="EA171" s="152"/>
      <c r="EB171" s="152"/>
      <c r="EC171" s="152"/>
      <c r="ED171" s="152"/>
      <c r="EE171" s="152"/>
      <c r="EF171" s="152"/>
      <c r="EG171" s="152"/>
      <c r="EH171" s="152"/>
      <c r="EI171" s="152"/>
      <c r="EJ171" s="152"/>
      <c r="EK171" s="152"/>
      <c r="EL171" s="152"/>
      <c r="EM171" s="152"/>
      <c r="EN171" s="152"/>
      <c r="EO171" s="152"/>
      <c r="EP171" s="152"/>
      <c r="EQ171" s="152"/>
      <c r="ER171" s="152"/>
      <c r="ES171" s="152"/>
      <c r="ET171" s="152"/>
      <c r="EU171" s="189"/>
      <c r="EV171" s="190"/>
      <c r="EW171" s="190" t="s">
        <v>671</v>
      </c>
      <c r="EX171" s="190" t="s">
        <v>285</v>
      </c>
      <c r="EY171" s="190" t="s">
        <v>285</v>
      </c>
      <c r="EZ171" s="152"/>
      <c r="FA171" s="152"/>
      <c r="FB171" s="152"/>
      <c r="FC171" s="152"/>
      <c r="FD171" s="152"/>
      <c r="FE171" s="190"/>
      <c r="FF171" s="152"/>
      <c r="FG171" s="190"/>
      <c r="FH171" s="152"/>
      <c r="FI171" s="152"/>
      <c r="FJ171" s="152"/>
      <c r="FK171" s="152"/>
      <c r="FL171" s="152"/>
      <c r="FM171" s="152"/>
      <c r="FN171" s="152"/>
      <c r="FO171" s="152"/>
      <c r="FP171" s="152"/>
      <c r="FQ171" s="152"/>
      <c r="FR171" s="152"/>
      <c r="FS171" s="152"/>
      <c r="FT171" s="152"/>
      <c r="FU171" s="152"/>
      <c r="FV171" s="152"/>
      <c r="FW171" s="152"/>
      <c r="FX171" s="152"/>
      <c r="FY171" s="152"/>
      <c r="FZ171" s="152"/>
      <c r="GA171" s="152"/>
      <c r="GB171" s="152"/>
      <c r="GC171" s="152"/>
      <c r="GD171" s="152"/>
      <c r="GE171" s="152"/>
      <c r="GF171" s="152"/>
      <c r="GG171" s="152"/>
      <c r="GH171" s="152"/>
      <c r="GI171" s="152"/>
      <c r="GJ171" s="152"/>
      <c r="GK171" s="152"/>
      <c r="GL171" s="152"/>
      <c r="GM171" s="152"/>
      <c r="GN171" s="152"/>
      <c r="GO171" s="152"/>
      <c r="GP171" s="152"/>
      <c r="GQ171" s="152"/>
      <c r="GR171" s="152"/>
      <c r="GS171" s="152"/>
      <c r="GT171" s="152"/>
      <c r="GU171" s="152"/>
      <c r="GV171" s="152"/>
      <c r="GW171" s="152"/>
      <c r="GX171" s="152"/>
      <c r="GY171" s="152"/>
      <c r="GZ171" s="152"/>
      <c r="HA171" s="152"/>
      <c r="HB171" s="152"/>
      <c r="HC171" s="152"/>
      <c r="HD171" s="152"/>
      <c r="HE171" s="152"/>
      <c r="HF171" s="152"/>
      <c r="HG171" s="152"/>
      <c r="HH171" s="152"/>
      <c r="HI171" s="152"/>
      <c r="HJ171" s="152"/>
      <c r="HK171" s="152"/>
      <c r="HL171" s="152"/>
      <c r="HM171" s="152"/>
      <c r="HN171" s="152"/>
      <c r="HO171" s="152"/>
      <c r="HP171" s="152"/>
      <c r="HQ171" s="152"/>
      <c r="HR171" s="152"/>
      <c r="HS171" s="152"/>
      <c r="HT171" s="152"/>
      <c r="HU171" s="152"/>
      <c r="HV171" s="152"/>
    </row>
    <row r="172" spans="1:230" s="287" customFormat="1" ht="45" x14ac:dyDescent="0.25">
      <c r="A172" s="290" t="s">
        <v>724</v>
      </c>
      <c r="B172" s="291" t="s">
        <v>454</v>
      </c>
      <c r="C172" s="281" t="s">
        <v>455</v>
      </c>
      <c r="D172" s="282" t="s">
        <v>37</v>
      </c>
      <c r="E172" s="283">
        <v>5.0999999999999996</v>
      </c>
      <c r="F172" s="292">
        <v>1</v>
      </c>
      <c r="G172" s="298">
        <v>5.0999999999999996</v>
      </c>
      <c r="H172" s="285">
        <v>169.63</v>
      </c>
      <c r="I172" s="295">
        <v>1.04236</v>
      </c>
      <c r="J172" s="285">
        <v>901.76</v>
      </c>
      <c r="K172" s="296">
        <v>9.1199999999999992</v>
      </c>
      <c r="L172" s="286">
        <v>8224.0499999999993</v>
      </c>
      <c r="M172" s="307">
        <v>8224.0499999999993</v>
      </c>
      <c r="T172" s="152"/>
      <c r="U172" s="152"/>
      <c r="V172" s="152"/>
      <c r="W172" s="152"/>
      <c r="X172" s="152"/>
      <c r="Y172" s="152"/>
      <c r="Z172" s="152"/>
      <c r="AA172" s="152"/>
      <c r="AB172" s="152"/>
      <c r="AC172" s="152"/>
      <c r="AD172" s="152"/>
      <c r="AE172" s="152"/>
      <c r="AF172" s="152"/>
      <c r="AG172" s="152"/>
      <c r="AH172" s="152"/>
      <c r="AI172" s="152"/>
      <c r="AJ172" s="152"/>
      <c r="AK172" s="152"/>
      <c r="AL172" s="152"/>
      <c r="AM172" s="152"/>
      <c r="AN172" s="152"/>
      <c r="AO172" s="152"/>
      <c r="AP172" s="152"/>
      <c r="AQ172" s="152"/>
      <c r="AR172" s="152"/>
      <c r="AS172" s="152"/>
      <c r="AT172" s="152"/>
      <c r="AU172" s="152"/>
      <c r="AV172" s="152"/>
      <c r="AW172" s="152"/>
      <c r="AX172" s="152"/>
      <c r="AY172" s="152"/>
      <c r="AZ172" s="152"/>
      <c r="BA172" s="152"/>
      <c r="BB172" s="152"/>
      <c r="BC172" s="152"/>
      <c r="BD172" s="152"/>
      <c r="BE172" s="152"/>
      <c r="BF172" s="152"/>
      <c r="BG172" s="152"/>
      <c r="BH172" s="152"/>
      <c r="BI172" s="152"/>
      <c r="BJ172" s="152"/>
      <c r="BK172" s="152"/>
      <c r="BL172" s="152"/>
      <c r="BM172" s="152"/>
      <c r="BN172" s="152"/>
      <c r="BO172" s="152"/>
      <c r="BP172" s="152"/>
      <c r="BQ172" s="152"/>
      <c r="BR172" s="152"/>
      <c r="BS172" s="152"/>
      <c r="BT172" s="152"/>
      <c r="BU172" s="152"/>
      <c r="BV172" s="152"/>
      <c r="BW172" s="152"/>
      <c r="BX172" s="152"/>
      <c r="BY172" s="152"/>
      <c r="BZ172" s="152"/>
      <c r="CA172" s="152"/>
      <c r="CB172" s="152"/>
      <c r="CC172" s="152"/>
      <c r="CD172" s="152"/>
      <c r="CE172" s="152"/>
      <c r="CF172" s="152"/>
      <c r="CG172" s="152"/>
      <c r="CH172" s="152"/>
      <c r="CI172" s="152"/>
      <c r="CJ172" s="152"/>
      <c r="CK172" s="152"/>
      <c r="CL172" s="152"/>
      <c r="CM172" s="152"/>
      <c r="CN172" s="152"/>
      <c r="CO172" s="152"/>
      <c r="CP172" s="152"/>
      <c r="CQ172" s="152"/>
      <c r="CR172" s="152"/>
      <c r="CS172" s="152"/>
      <c r="CT172" s="152"/>
      <c r="CU172" s="152"/>
      <c r="CV172" s="152"/>
      <c r="CW172" s="152"/>
      <c r="CX172" s="152"/>
      <c r="CY172" s="152"/>
      <c r="CZ172" s="152"/>
      <c r="DA172" s="152"/>
      <c r="DB172" s="152"/>
      <c r="DC172" s="152"/>
      <c r="DD172" s="152"/>
      <c r="DE172" s="152"/>
      <c r="DF172" s="152"/>
      <c r="DG172" s="152"/>
      <c r="DH172" s="152"/>
      <c r="DI172" s="152"/>
      <c r="DJ172" s="152"/>
      <c r="DK172" s="152"/>
      <c r="DL172" s="152"/>
      <c r="DM172" s="152"/>
      <c r="DN172" s="152"/>
      <c r="DO172" s="152"/>
      <c r="DP172" s="152"/>
      <c r="DQ172" s="152"/>
      <c r="DR172" s="152"/>
      <c r="DS172" s="152"/>
      <c r="DT172" s="152"/>
      <c r="DU172" s="152"/>
      <c r="DV172" s="152"/>
      <c r="DW172" s="152"/>
      <c r="DX172" s="152"/>
      <c r="DY172" s="152"/>
      <c r="DZ172" s="152"/>
      <c r="EA172" s="152"/>
      <c r="EB172" s="152"/>
      <c r="EC172" s="152"/>
      <c r="ED172" s="152"/>
      <c r="EE172" s="152"/>
      <c r="EF172" s="152"/>
      <c r="EG172" s="152"/>
      <c r="EH172" s="152"/>
      <c r="EI172" s="152"/>
      <c r="EJ172" s="152"/>
      <c r="EK172" s="152"/>
      <c r="EL172" s="152"/>
      <c r="EM172" s="152"/>
      <c r="EN172" s="152"/>
      <c r="EO172" s="152"/>
      <c r="EP172" s="152"/>
      <c r="EQ172" s="152"/>
      <c r="ER172" s="152"/>
      <c r="ES172" s="152"/>
      <c r="ET172" s="152"/>
      <c r="EU172" s="189"/>
      <c r="EV172" s="190"/>
      <c r="EW172" s="190" t="s">
        <v>455</v>
      </c>
      <c r="EX172" s="190" t="s">
        <v>285</v>
      </c>
      <c r="EY172" s="190" t="s">
        <v>285</v>
      </c>
      <c r="EZ172" s="152"/>
      <c r="FA172" s="152"/>
      <c r="FB172" s="152"/>
      <c r="FC172" s="152"/>
      <c r="FD172" s="152"/>
      <c r="FE172" s="190"/>
      <c r="FF172" s="152"/>
      <c r="FG172" s="190"/>
      <c r="FH172" s="152"/>
      <c r="FI172" s="152"/>
      <c r="FJ172" s="152"/>
      <c r="FK172" s="152"/>
      <c r="FL172" s="152"/>
      <c r="FM172" s="152"/>
      <c r="FN172" s="152"/>
      <c r="FO172" s="152"/>
      <c r="FP172" s="152"/>
      <c r="FQ172" s="152"/>
      <c r="FR172" s="152"/>
      <c r="FS172" s="152"/>
      <c r="FT172" s="152"/>
      <c r="FU172" s="152"/>
      <c r="FV172" s="152"/>
      <c r="FW172" s="152"/>
      <c r="FX172" s="152"/>
      <c r="FY172" s="152"/>
      <c r="FZ172" s="152"/>
      <c r="GA172" s="152"/>
      <c r="GB172" s="152"/>
      <c r="GC172" s="152"/>
      <c r="GD172" s="152"/>
      <c r="GE172" s="152"/>
      <c r="GF172" s="152"/>
      <c r="GG172" s="152"/>
      <c r="GH172" s="152"/>
      <c r="GI172" s="152"/>
      <c r="GJ172" s="152"/>
      <c r="GK172" s="152"/>
      <c r="GL172" s="152"/>
      <c r="GM172" s="152"/>
      <c r="GN172" s="152"/>
      <c r="GO172" s="152"/>
      <c r="GP172" s="152"/>
      <c r="GQ172" s="152"/>
      <c r="GR172" s="152"/>
      <c r="GS172" s="152"/>
      <c r="GT172" s="152"/>
      <c r="GU172" s="152"/>
      <c r="GV172" s="152"/>
      <c r="GW172" s="152"/>
      <c r="GX172" s="152"/>
      <c r="GY172" s="152"/>
      <c r="GZ172" s="152"/>
      <c r="HA172" s="152"/>
      <c r="HB172" s="152"/>
      <c r="HC172" s="152"/>
      <c r="HD172" s="152"/>
      <c r="HE172" s="152"/>
      <c r="HF172" s="152"/>
      <c r="HG172" s="152"/>
      <c r="HH172" s="152"/>
      <c r="HI172" s="152"/>
      <c r="HJ172" s="152"/>
      <c r="HK172" s="152"/>
      <c r="HL172" s="152"/>
      <c r="HM172" s="152"/>
      <c r="HN172" s="152"/>
      <c r="HO172" s="152"/>
      <c r="HP172" s="152"/>
      <c r="HQ172" s="152"/>
      <c r="HR172" s="152"/>
      <c r="HS172" s="152"/>
      <c r="HT172" s="152"/>
      <c r="HU172" s="152"/>
      <c r="HV172" s="152"/>
    </row>
    <row r="173" spans="1:230" s="287" customFormat="1" ht="45.75" customHeight="1" x14ac:dyDescent="0.25">
      <c r="A173" s="290" t="s">
        <v>725</v>
      </c>
      <c r="B173" s="291" t="s">
        <v>450</v>
      </c>
      <c r="C173" s="281" t="s">
        <v>676</v>
      </c>
      <c r="D173" s="282" t="s">
        <v>388</v>
      </c>
      <c r="E173" s="283">
        <v>0.1</v>
      </c>
      <c r="F173" s="292">
        <v>1</v>
      </c>
      <c r="G173" s="298">
        <v>0.1</v>
      </c>
      <c r="H173" s="284"/>
      <c r="I173" s="283"/>
      <c r="J173" s="284"/>
      <c r="K173" s="283"/>
      <c r="L173" s="294"/>
      <c r="M173" s="307">
        <v>11258.92</v>
      </c>
      <c r="T173" s="152"/>
      <c r="U173" s="152"/>
      <c r="V173" s="152"/>
      <c r="W173" s="152"/>
      <c r="X173" s="152"/>
      <c r="Y173" s="152"/>
      <c r="Z173" s="152"/>
      <c r="AA173" s="152"/>
      <c r="AB173" s="152"/>
      <c r="AC173" s="152"/>
      <c r="AD173" s="152"/>
      <c r="AE173" s="152"/>
      <c r="AF173" s="152"/>
      <c r="AG173" s="152"/>
      <c r="AH173" s="152"/>
      <c r="AI173" s="152"/>
      <c r="AJ173" s="152"/>
      <c r="AK173" s="152"/>
      <c r="AL173" s="152"/>
      <c r="AM173" s="152"/>
      <c r="AN173" s="152"/>
      <c r="AO173" s="152"/>
      <c r="AP173" s="152"/>
      <c r="AQ173" s="152"/>
      <c r="AR173" s="152"/>
      <c r="AS173" s="152"/>
      <c r="AT173" s="152"/>
      <c r="AU173" s="152"/>
      <c r="AV173" s="152"/>
      <c r="AW173" s="152"/>
      <c r="AX173" s="152"/>
      <c r="AY173" s="152"/>
      <c r="AZ173" s="152"/>
      <c r="BA173" s="152"/>
      <c r="BB173" s="152"/>
      <c r="BC173" s="152"/>
      <c r="BD173" s="152"/>
      <c r="BE173" s="152"/>
      <c r="BF173" s="152"/>
      <c r="BG173" s="152"/>
      <c r="BH173" s="152"/>
      <c r="BI173" s="152"/>
      <c r="BJ173" s="152"/>
      <c r="BK173" s="152"/>
      <c r="BL173" s="152"/>
      <c r="BM173" s="152"/>
      <c r="BN173" s="152"/>
      <c r="BO173" s="152"/>
      <c r="BP173" s="152"/>
      <c r="BQ173" s="152"/>
      <c r="BR173" s="152"/>
      <c r="BS173" s="152"/>
      <c r="BT173" s="152"/>
      <c r="BU173" s="152"/>
      <c r="BV173" s="152"/>
      <c r="BW173" s="152"/>
      <c r="BX173" s="152"/>
      <c r="BY173" s="152"/>
      <c r="BZ173" s="152"/>
      <c r="CA173" s="152"/>
      <c r="CB173" s="152"/>
      <c r="CC173" s="152"/>
      <c r="CD173" s="152"/>
      <c r="CE173" s="152"/>
      <c r="CF173" s="152"/>
      <c r="CG173" s="152"/>
      <c r="CH173" s="152"/>
      <c r="CI173" s="152"/>
      <c r="CJ173" s="152"/>
      <c r="CK173" s="152"/>
      <c r="CL173" s="152"/>
      <c r="CM173" s="152"/>
      <c r="CN173" s="152"/>
      <c r="CO173" s="152"/>
      <c r="CP173" s="152"/>
      <c r="CQ173" s="152"/>
      <c r="CR173" s="152"/>
      <c r="CS173" s="152"/>
      <c r="CT173" s="152"/>
      <c r="CU173" s="152"/>
      <c r="CV173" s="152"/>
      <c r="CW173" s="152"/>
      <c r="CX173" s="152"/>
      <c r="CY173" s="152"/>
      <c r="CZ173" s="152"/>
      <c r="DA173" s="152"/>
      <c r="DB173" s="152"/>
      <c r="DC173" s="152"/>
      <c r="DD173" s="152"/>
      <c r="DE173" s="152"/>
      <c r="DF173" s="152"/>
      <c r="DG173" s="152"/>
      <c r="DH173" s="152"/>
      <c r="DI173" s="152"/>
      <c r="DJ173" s="152"/>
      <c r="DK173" s="152"/>
      <c r="DL173" s="152"/>
      <c r="DM173" s="152"/>
      <c r="DN173" s="152"/>
      <c r="DO173" s="152"/>
      <c r="DP173" s="152"/>
      <c r="DQ173" s="152"/>
      <c r="DR173" s="152"/>
      <c r="DS173" s="152"/>
      <c r="DT173" s="152"/>
      <c r="DU173" s="152"/>
      <c r="DV173" s="152"/>
      <c r="DW173" s="152"/>
      <c r="DX173" s="152"/>
      <c r="DY173" s="152"/>
      <c r="DZ173" s="152"/>
      <c r="EA173" s="152"/>
      <c r="EB173" s="152"/>
      <c r="EC173" s="152"/>
      <c r="ED173" s="152"/>
      <c r="EE173" s="152"/>
      <c r="EF173" s="152"/>
      <c r="EG173" s="152"/>
      <c r="EH173" s="152"/>
      <c r="EI173" s="152"/>
      <c r="EJ173" s="152"/>
      <c r="EK173" s="152"/>
      <c r="EL173" s="152"/>
      <c r="EM173" s="152"/>
      <c r="EN173" s="152"/>
      <c r="EO173" s="152"/>
      <c r="EP173" s="152"/>
      <c r="EQ173" s="152"/>
      <c r="ER173" s="152"/>
      <c r="ES173" s="152"/>
      <c r="ET173" s="152"/>
      <c r="EU173" s="189"/>
      <c r="EV173" s="190"/>
      <c r="EW173" s="190" t="s">
        <v>676</v>
      </c>
      <c r="EX173" s="190" t="s">
        <v>285</v>
      </c>
      <c r="EY173" s="190" t="s">
        <v>285</v>
      </c>
      <c r="EZ173" s="152"/>
      <c r="FA173" s="152"/>
      <c r="FB173" s="152"/>
      <c r="FC173" s="152"/>
      <c r="FD173" s="152"/>
      <c r="FE173" s="190"/>
      <c r="FF173" s="152"/>
      <c r="FG173" s="190"/>
      <c r="FH173" s="152"/>
      <c r="FI173" s="152"/>
      <c r="FJ173" s="152"/>
      <c r="FK173" s="152"/>
      <c r="FL173" s="152"/>
      <c r="FM173" s="152"/>
      <c r="FN173" s="152"/>
      <c r="FO173" s="152"/>
      <c r="FP173" s="152"/>
      <c r="FQ173" s="152"/>
      <c r="FR173" s="152"/>
      <c r="FS173" s="152"/>
      <c r="FT173" s="152"/>
      <c r="FU173" s="152"/>
      <c r="FV173" s="152"/>
      <c r="FW173" s="152"/>
      <c r="FX173" s="152"/>
      <c r="FY173" s="152"/>
      <c r="FZ173" s="152"/>
      <c r="GA173" s="152"/>
      <c r="GB173" s="152"/>
      <c r="GC173" s="152"/>
      <c r="GD173" s="152"/>
      <c r="GE173" s="152"/>
      <c r="GF173" s="152"/>
      <c r="GG173" s="152"/>
      <c r="GH173" s="152"/>
      <c r="GI173" s="152"/>
      <c r="GJ173" s="152"/>
      <c r="GK173" s="152"/>
      <c r="GL173" s="152"/>
      <c r="GM173" s="152"/>
      <c r="GN173" s="152"/>
      <c r="GO173" s="152"/>
      <c r="GP173" s="152"/>
      <c r="GQ173" s="152"/>
      <c r="GR173" s="152"/>
      <c r="GS173" s="152"/>
      <c r="GT173" s="152"/>
      <c r="GU173" s="152"/>
      <c r="GV173" s="152"/>
      <c r="GW173" s="152"/>
      <c r="GX173" s="152"/>
      <c r="GY173" s="152"/>
      <c r="GZ173" s="152"/>
      <c r="HA173" s="152"/>
      <c r="HB173" s="152"/>
      <c r="HC173" s="152"/>
      <c r="HD173" s="152"/>
      <c r="HE173" s="152"/>
      <c r="HF173" s="152"/>
      <c r="HG173" s="152"/>
      <c r="HH173" s="152"/>
      <c r="HI173" s="152"/>
      <c r="HJ173" s="152"/>
      <c r="HK173" s="152"/>
      <c r="HL173" s="152"/>
      <c r="HM173" s="152"/>
      <c r="HN173" s="152"/>
      <c r="HO173" s="152"/>
      <c r="HP173" s="152"/>
      <c r="HQ173" s="152"/>
      <c r="HR173" s="152"/>
      <c r="HS173" s="152"/>
      <c r="HT173" s="152"/>
      <c r="HU173" s="152"/>
      <c r="HV173" s="152"/>
    </row>
    <row r="174" spans="1:230" s="287" customFormat="1" ht="45" x14ac:dyDescent="0.25">
      <c r="A174" s="290" t="s">
        <v>726</v>
      </c>
      <c r="B174" s="291" t="s">
        <v>454</v>
      </c>
      <c r="C174" s="281" t="s">
        <v>455</v>
      </c>
      <c r="D174" s="282" t="s">
        <v>37</v>
      </c>
      <c r="E174" s="283">
        <v>10.199999999999999</v>
      </c>
      <c r="F174" s="292">
        <v>1</v>
      </c>
      <c r="G174" s="298">
        <v>10.199999999999999</v>
      </c>
      <c r="H174" s="285">
        <v>169.63</v>
      </c>
      <c r="I174" s="295">
        <v>1.04236</v>
      </c>
      <c r="J174" s="288">
        <v>1803.52</v>
      </c>
      <c r="K174" s="296">
        <v>9.1199999999999992</v>
      </c>
      <c r="L174" s="286">
        <v>16448.099999999999</v>
      </c>
      <c r="M174" s="307">
        <v>16448.099999999999</v>
      </c>
      <c r="T174" s="152"/>
      <c r="U174" s="152"/>
      <c r="V174" s="152"/>
      <c r="W174" s="152"/>
      <c r="X174" s="152"/>
      <c r="Y174" s="152"/>
      <c r="Z174" s="152"/>
      <c r="AA174" s="152"/>
      <c r="AB174" s="152"/>
      <c r="AC174" s="152"/>
      <c r="AD174" s="152"/>
      <c r="AE174" s="152"/>
      <c r="AF174" s="152"/>
      <c r="AG174" s="152"/>
      <c r="AH174" s="152"/>
      <c r="AI174" s="152"/>
      <c r="AJ174" s="152"/>
      <c r="AK174" s="152"/>
      <c r="AL174" s="152"/>
      <c r="AM174" s="152"/>
      <c r="AN174" s="152"/>
      <c r="AO174" s="152"/>
      <c r="AP174" s="152"/>
      <c r="AQ174" s="152"/>
      <c r="AR174" s="152"/>
      <c r="AS174" s="152"/>
      <c r="AT174" s="152"/>
      <c r="AU174" s="152"/>
      <c r="AV174" s="152"/>
      <c r="AW174" s="152"/>
      <c r="AX174" s="152"/>
      <c r="AY174" s="152"/>
      <c r="AZ174" s="152"/>
      <c r="BA174" s="152"/>
      <c r="BB174" s="152"/>
      <c r="BC174" s="152"/>
      <c r="BD174" s="152"/>
      <c r="BE174" s="152"/>
      <c r="BF174" s="152"/>
      <c r="BG174" s="152"/>
      <c r="BH174" s="152"/>
      <c r="BI174" s="152"/>
      <c r="BJ174" s="152"/>
      <c r="BK174" s="152"/>
      <c r="BL174" s="152"/>
      <c r="BM174" s="152"/>
      <c r="BN174" s="152"/>
      <c r="BO174" s="152"/>
      <c r="BP174" s="152"/>
      <c r="BQ174" s="152"/>
      <c r="BR174" s="152"/>
      <c r="BS174" s="152"/>
      <c r="BT174" s="152"/>
      <c r="BU174" s="152"/>
      <c r="BV174" s="152"/>
      <c r="BW174" s="152"/>
      <c r="BX174" s="152"/>
      <c r="BY174" s="152"/>
      <c r="BZ174" s="152"/>
      <c r="CA174" s="152"/>
      <c r="CB174" s="152"/>
      <c r="CC174" s="152"/>
      <c r="CD174" s="152"/>
      <c r="CE174" s="152"/>
      <c r="CF174" s="152"/>
      <c r="CG174" s="152"/>
      <c r="CH174" s="152"/>
      <c r="CI174" s="152"/>
      <c r="CJ174" s="152"/>
      <c r="CK174" s="152"/>
      <c r="CL174" s="152"/>
      <c r="CM174" s="152"/>
      <c r="CN174" s="152"/>
      <c r="CO174" s="152"/>
      <c r="CP174" s="152"/>
      <c r="CQ174" s="152"/>
      <c r="CR174" s="152"/>
      <c r="CS174" s="152"/>
      <c r="CT174" s="152"/>
      <c r="CU174" s="152"/>
      <c r="CV174" s="152"/>
      <c r="CW174" s="152"/>
      <c r="CX174" s="152"/>
      <c r="CY174" s="152"/>
      <c r="CZ174" s="152"/>
      <c r="DA174" s="152"/>
      <c r="DB174" s="152"/>
      <c r="DC174" s="152"/>
      <c r="DD174" s="152"/>
      <c r="DE174" s="152"/>
      <c r="DF174" s="152"/>
      <c r="DG174" s="152"/>
      <c r="DH174" s="152"/>
      <c r="DI174" s="152"/>
      <c r="DJ174" s="152"/>
      <c r="DK174" s="152"/>
      <c r="DL174" s="152"/>
      <c r="DM174" s="152"/>
      <c r="DN174" s="152"/>
      <c r="DO174" s="152"/>
      <c r="DP174" s="152"/>
      <c r="DQ174" s="152"/>
      <c r="DR174" s="152"/>
      <c r="DS174" s="152"/>
      <c r="DT174" s="152"/>
      <c r="DU174" s="152"/>
      <c r="DV174" s="152"/>
      <c r="DW174" s="152"/>
      <c r="DX174" s="152"/>
      <c r="DY174" s="152"/>
      <c r="DZ174" s="152"/>
      <c r="EA174" s="152"/>
      <c r="EB174" s="152"/>
      <c r="EC174" s="152"/>
      <c r="ED174" s="152"/>
      <c r="EE174" s="152"/>
      <c r="EF174" s="152"/>
      <c r="EG174" s="152"/>
      <c r="EH174" s="152"/>
      <c r="EI174" s="152"/>
      <c r="EJ174" s="152"/>
      <c r="EK174" s="152"/>
      <c r="EL174" s="152"/>
      <c r="EM174" s="152"/>
      <c r="EN174" s="152"/>
      <c r="EO174" s="152"/>
      <c r="EP174" s="152"/>
      <c r="EQ174" s="152"/>
      <c r="ER174" s="152"/>
      <c r="ES174" s="152"/>
      <c r="ET174" s="152"/>
      <c r="EU174" s="189"/>
      <c r="EV174" s="190"/>
      <c r="EW174" s="190" t="s">
        <v>455</v>
      </c>
      <c r="EX174" s="190" t="s">
        <v>285</v>
      </c>
      <c r="EY174" s="190" t="s">
        <v>285</v>
      </c>
      <c r="EZ174" s="152"/>
      <c r="FA174" s="152"/>
      <c r="FB174" s="152"/>
      <c r="FC174" s="152"/>
      <c r="FD174" s="152"/>
      <c r="FE174" s="190"/>
      <c r="FF174" s="152"/>
      <c r="FG174" s="190"/>
      <c r="FH174" s="152"/>
      <c r="FI174" s="152"/>
      <c r="FJ174" s="152"/>
      <c r="FK174" s="152"/>
      <c r="FL174" s="152"/>
      <c r="FM174" s="152"/>
      <c r="FN174" s="152"/>
      <c r="FO174" s="152"/>
      <c r="FP174" s="152"/>
      <c r="FQ174" s="152"/>
      <c r="FR174" s="152"/>
      <c r="FS174" s="152"/>
      <c r="FT174" s="152"/>
      <c r="FU174" s="152"/>
      <c r="FV174" s="152"/>
      <c r="FW174" s="152"/>
      <c r="FX174" s="152"/>
      <c r="FY174" s="152"/>
      <c r="FZ174" s="152"/>
      <c r="GA174" s="152"/>
      <c r="GB174" s="152"/>
      <c r="GC174" s="152"/>
      <c r="GD174" s="152"/>
      <c r="GE174" s="152"/>
      <c r="GF174" s="152"/>
      <c r="GG174" s="152"/>
      <c r="GH174" s="152"/>
      <c r="GI174" s="152"/>
      <c r="GJ174" s="152"/>
      <c r="GK174" s="152"/>
      <c r="GL174" s="152"/>
      <c r="GM174" s="152"/>
      <c r="GN174" s="152"/>
      <c r="GO174" s="152"/>
      <c r="GP174" s="152"/>
      <c r="GQ174" s="152"/>
      <c r="GR174" s="152"/>
      <c r="GS174" s="152"/>
      <c r="GT174" s="152"/>
      <c r="GU174" s="152"/>
      <c r="GV174" s="152"/>
      <c r="GW174" s="152"/>
      <c r="GX174" s="152"/>
      <c r="GY174" s="152"/>
      <c r="GZ174" s="152"/>
      <c r="HA174" s="152"/>
      <c r="HB174" s="152"/>
      <c r="HC174" s="152"/>
      <c r="HD174" s="152"/>
      <c r="HE174" s="152"/>
      <c r="HF174" s="152"/>
      <c r="HG174" s="152"/>
      <c r="HH174" s="152"/>
      <c r="HI174" s="152"/>
      <c r="HJ174" s="152"/>
      <c r="HK174" s="152"/>
      <c r="HL174" s="152"/>
      <c r="HM174" s="152"/>
      <c r="HN174" s="152"/>
      <c r="HO174" s="152"/>
      <c r="HP174" s="152"/>
      <c r="HQ174" s="152"/>
      <c r="HR174" s="152"/>
      <c r="HS174" s="152"/>
      <c r="HT174" s="152"/>
      <c r="HU174" s="152"/>
      <c r="HV174" s="152"/>
    </row>
    <row r="175" spans="1:230" s="287" customFormat="1" ht="34.5" customHeight="1" x14ac:dyDescent="0.25">
      <c r="A175" s="290" t="s">
        <v>727</v>
      </c>
      <c r="B175" s="291" t="s">
        <v>450</v>
      </c>
      <c r="C175" s="281" t="s">
        <v>451</v>
      </c>
      <c r="D175" s="282" t="s">
        <v>388</v>
      </c>
      <c r="E175" s="283">
        <v>0.16</v>
      </c>
      <c r="F175" s="292">
        <v>1</v>
      </c>
      <c r="G175" s="296">
        <v>0.16</v>
      </c>
      <c r="H175" s="284"/>
      <c r="I175" s="283"/>
      <c r="J175" s="284"/>
      <c r="K175" s="283"/>
      <c r="L175" s="294"/>
      <c r="M175" s="307">
        <v>16413.650000000001</v>
      </c>
      <c r="T175" s="152"/>
      <c r="U175" s="152"/>
      <c r="V175" s="152"/>
      <c r="W175" s="152"/>
      <c r="X175" s="152"/>
      <c r="Y175" s="152"/>
      <c r="Z175" s="152"/>
      <c r="AA175" s="152"/>
      <c r="AB175" s="152"/>
      <c r="AC175" s="152"/>
      <c r="AD175" s="152"/>
      <c r="AE175" s="152"/>
      <c r="AF175" s="152"/>
      <c r="AG175" s="152"/>
      <c r="AH175" s="152"/>
      <c r="AI175" s="152"/>
      <c r="AJ175" s="152"/>
      <c r="AK175" s="152"/>
      <c r="AL175" s="152"/>
      <c r="AM175" s="152"/>
      <c r="AN175" s="152"/>
      <c r="AO175" s="152"/>
      <c r="AP175" s="152"/>
      <c r="AQ175" s="152"/>
      <c r="AR175" s="152"/>
      <c r="AS175" s="152"/>
      <c r="AT175" s="152"/>
      <c r="AU175" s="152"/>
      <c r="AV175" s="152"/>
      <c r="AW175" s="152"/>
      <c r="AX175" s="152"/>
      <c r="AY175" s="152"/>
      <c r="AZ175" s="152"/>
      <c r="BA175" s="152"/>
      <c r="BB175" s="152"/>
      <c r="BC175" s="152"/>
      <c r="BD175" s="152"/>
      <c r="BE175" s="152"/>
      <c r="BF175" s="152"/>
      <c r="BG175" s="152"/>
      <c r="BH175" s="152"/>
      <c r="BI175" s="152"/>
      <c r="BJ175" s="152"/>
      <c r="BK175" s="152"/>
      <c r="BL175" s="152"/>
      <c r="BM175" s="152"/>
      <c r="BN175" s="152"/>
      <c r="BO175" s="152"/>
      <c r="BP175" s="152"/>
      <c r="BQ175" s="152"/>
      <c r="BR175" s="152"/>
      <c r="BS175" s="152"/>
      <c r="BT175" s="152"/>
      <c r="BU175" s="152"/>
      <c r="BV175" s="152"/>
      <c r="BW175" s="152"/>
      <c r="BX175" s="152"/>
      <c r="BY175" s="152"/>
      <c r="BZ175" s="152"/>
      <c r="CA175" s="152"/>
      <c r="CB175" s="152"/>
      <c r="CC175" s="152"/>
      <c r="CD175" s="152"/>
      <c r="CE175" s="152"/>
      <c r="CF175" s="152"/>
      <c r="CG175" s="152"/>
      <c r="CH175" s="152"/>
      <c r="CI175" s="152"/>
      <c r="CJ175" s="152"/>
      <c r="CK175" s="152"/>
      <c r="CL175" s="152"/>
      <c r="CM175" s="152"/>
      <c r="CN175" s="152"/>
      <c r="CO175" s="152"/>
      <c r="CP175" s="152"/>
      <c r="CQ175" s="152"/>
      <c r="CR175" s="152"/>
      <c r="CS175" s="152"/>
      <c r="CT175" s="152"/>
      <c r="CU175" s="152"/>
      <c r="CV175" s="152"/>
      <c r="CW175" s="152"/>
      <c r="CX175" s="152"/>
      <c r="CY175" s="152"/>
      <c r="CZ175" s="152"/>
      <c r="DA175" s="152"/>
      <c r="DB175" s="152"/>
      <c r="DC175" s="152"/>
      <c r="DD175" s="152"/>
      <c r="DE175" s="152"/>
      <c r="DF175" s="152"/>
      <c r="DG175" s="152"/>
      <c r="DH175" s="152"/>
      <c r="DI175" s="152"/>
      <c r="DJ175" s="152"/>
      <c r="DK175" s="152"/>
      <c r="DL175" s="152"/>
      <c r="DM175" s="152"/>
      <c r="DN175" s="152"/>
      <c r="DO175" s="152"/>
      <c r="DP175" s="152"/>
      <c r="DQ175" s="152"/>
      <c r="DR175" s="152"/>
      <c r="DS175" s="152"/>
      <c r="DT175" s="152"/>
      <c r="DU175" s="152"/>
      <c r="DV175" s="152"/>
      <c r="DW175" s="152"/>
      <c r="DX175" s="152"/>
      <c r="DY175" s="152"/>
      <c r="DZ175" s="152"/>
      <c r="EA175" s="152"/>
      <c r="EB175" s="152"/>
      <c r="EC175" s="152"/>
      <c r="ED175" s="152"/>
      <c r="EE175" s="152"/>
      <c r="EF175" s="152"/>
      <c r="EG175" s="152"/>
      <c r="EH175" s="152"/>
      <c r="EI175" s="152"/>
      <c r="EJ175" s="152"/>
      <c r="EK175" s="152"/>
      <c r="EL175" s="152"/>
      <c r="EM175" s="152"/>
      <c r="EN175" s="152"/>
      <c r="EO175" s="152"/>
      <c r="EP175" s="152"/>
      <c r="EQ175" s="152"/>
      <c r="ER175" s="152"/>
      <c r="ES175" s="152"/>
      <c r="ET175" s="152"/>
      <c r="EU175" s="189"/>
      <c r="EV175" s="190"/>
      <c r="EW175" s="190" t="s">
        <v>451</v>
      </c>
      <c r="EX175" s="190" t="s">
        <v>285</v>
      </c>
      <c r="EY175" s="190" t="s">
        <v>285</v>
      </c>
      <c r="EZ175" s="152"/>
      <c r="FA175" s="152"/>
      <c r="FB175" s="152"/>
      <c r="FC175" s="152"/>
      <c r="FD175" s="152"/>
      <c r="FE175" s="190"/>
      <c r="FF175" s="152"/>
      <c r="FG175" s="190"/>
      <c r="FH175" s="152"/>
      <c r="FI175" s="152"/>
      <c r="FJ175" s="152"/>
      <c r="FK175" s="152"/>
      <c r="FL175" s="152"/>
      <c r="FM175" s="152"/>
      <c r="FN175" s="152"/>
      <c r="FO175" s="152"/>
      <c r="FP175" s="152"/>
      <c r="FQ175" s="152"/>
      <c r="FR175" s="152"/>
      <c r="FS175" s="152"/>
      <c r="FT175" s="152"/>
      <c r="FU175" s="152"/>
      <c r="FV175" s="152"/>
      <c r="FW175" s="152"/>
      <c r="FX175" s="152"/>
      <c r="FY175" s="152"/>
      <c r="FZ175" s="152"/>
      <c r="GA175" s="152"/>
      <c r="GB175" s="152"/>
      <c r="GC175" s="152"/>
      <c r="GD175" s="152"/>
      <c r="GE175" s="152"/>
      <c r="GF175" s="152"/>
      <c r="GG175" s="152"/>
      <c r="GH175" s="152"/>
      <c r="GI175" s="152"/>
      <c r="GJ175" s="152"/>
      <c r="GK175" s="152"/>
      <c r="GL175" s="152"/>
      <c r="GM175" s="152"/>
      <c r="GN175" s="152"/>
      <c r="GO175" s="152"/>
      <c r="GP175" s="152"/>
      <c r="GQ175" s="152"/>
      <c r="GR175" s="152"/>
      <c r="GS175" s="152"/>
      <c r="GT175" s="152"/>
      <c r="GU175" s="152"/>
      <c r="GV175" s="152"/>
      <c r="GW175" s="152"/>
      <c r="GX175" s="152"/>
      <c r="GY175" s="152"/>
      <c r="GZ175" s="152"/>
      <c r="HA175" s="152"/>
      <c r="HB175" s="152"/>
      <c r="HC175" s="152"/>
      <c r="HD175" s="152"/>
      <c r="HE175" s="152"/>
      <c r="HF175" s="152"/>
      <c r="HG175" s="152"/>
      <c r="HH175" s="152"/>
      <c r="HI175" s="152"/>
      <c r="HJ175" s="152"/>
      <c r="HK175" s="152"/>
      <c r="HL175" s="152"/>
      <c r="HM175" s="152"/>
      <c r="HN175" s="152"/>
      <c r="HO175" s="152"/>
      <c r="HP175" s="152"/>
      <c r="HQ175" s="152"/>
      <c r="HR175" s="152"/>
      <c r="HS175" s="152"/>
      <c r="HT175" s="152"/>
      <c r="HU175" s="152"/>
      <c r="HV175" s="152"/>
    </row>
    <row r="176" spans="1:230" s="287" customFormat="1" ht="45" x14ac:dyDescent="0.25">
      <c r="A176" s="290" t="s">
        <v>728</v>
      </c>
      <c r="B176" s="291" t="s">
        <v>454</v>
      </c>
      <c r="C176" s="281" t="s">
        <v>455</v>
      </c>
      <c r="D176" s="282" t="s">
        <v>37</v>
      </c>
      <c r="E176" s="283">
        <v>16.32</v>
      </c>
      <c r="F176" s="292">
        <v>1</v>
      </c>
      <c r="G176" s="296">
        <v>16.32</v>
      </c>
      <c r="H176" s="285">
        <v>169.63</v>
      </c>
      <c r="I176" s="295">
        <v>1.04236</v>
      </c>
      <c r="J176" s="288">
        <v>2885.63</v>
      </c>
      <c r="K176" s="296">
        <v>9.1199999999999992</v>
      </c>
      <c r="L176" s="286">
        <v>26316.95</v>
      </c>
      <c r="M176" s="307">
        <v>26316.95</v>
      </c>
      <c r="T176" s="152"/>
      <c r="U176" s="152"/>
      <c r="V176" s="152"/>
      <c r="W176" s="152"/>
      <c r="X176" s="152"/>
      <c r="Y176" s="152"/>
      <c r="Z176" s="152"/>
      <c r="AA176" s="152"/>
      <c r="AB176" s="152"/>
      <c r="AC176" s="152"/>
      <c r="AD176" s="152"/>
      <c r="AE176" s="152"/>
      <c r="AF176" s="152"/>
      <c r="AG176" s="152"/>
      <c r="AH176" s="152"/>
      <c r="AI176" s="152"/>
      <c r="AJ176" s="152"/>
      <c r="AK176" s="152"/>
      <c r="AL176" s="152"/>
      <c r="AM176" s="152"/>
      <c r="AN176" s="152"/>
      <c r="AO176" s="152"/>
      <c r="AP176" s="152"/>
      <c r="AQ176" s="152"/>
      <c r="AR176" s="152"/>
      <c r="AS176" s="152"/>
      <c r="AT176" s="152"/>
      <c r="AU176" s="152"/>
      <c r="AV176" s="152"/>
      <c r="AW176" s="152"/>
      <c r="AX176" s="152"/>
      <c r="AY176" s="152"/>
      <c r="AZ176" s="152"/>
      <c r="BA176" s="152"/>
      <c r="BB176" s="152"/>
      <c r="BC176" s="152"/>
      <c r="BD176" s="152"/>
      <c r="BE176" s="152"/>
      <c r="BF176" s="152"/>
      <c r="BG176" s="152"/>
      <c r="BH176" s="152"/>
      <c r="BI176" s="152"/>
      <c r="BJ176" s="152"/>
      <c r="BK176" s="152"/>
      <c r="BL176" s="152"/>
      <c r="BM176" s="152"/>
      <c r="BN176" s="152"/>
      <c r="BO176" s="152"/>
      <c r="BP176" s="152"/>
      <c r="BQ176" s="152"/>
      <c r="BR176" s="152"/>
      <c r="BS176" s="152"/>
      <c r="BT176" s="152"/>
      <c r="BU176" s="152"/>
      <c r="BV176" s="152"/>
      <c r="BW176" s="152"/>
      <c r="BX176" s="152"/>
      <c r="BY176" s="152"/>
      <c r="BZ176" s="152"/>
      <c r="CA176" s="152"/>
      <c r="CB176" s="152"/>
      <c r="CC176" s="152"/>
      <c r="CD176" s="152"/>
      <c r="CE176" s="152"/>
      <c r="CF176" s="152"/>
      <c r="CG176" s="152"/>
      <c r="CH176" s="152"/>
      <c r="CI176" s="152"/>
      <c r="CJ176" s="152"/>
      <c r="CK176" s="152"/>
      <c r="CL176" s="152"/>
      <c r="CM176" s="152"/>
      <c r="CN176" s="152"/>
      <c r="CO176" s="152"/>
      <c r="CP176" s="152"/>
      <c r="CQ176" s="152"/>
      <c r="CR176" s="152"/>
      <c r="CS176" s="152"/>
      <c r="CT176" s="152"/>
      <c r="CU176" s="152"/>
      <c r="CV176" s="152"/>
      <c r="CW176" s="152"/>
      <c r="CX176" s="152"/>
      <c r="CY176" s="152"/>
      <c r="CZ176" s="152"/>
      <c r="DA176" s="152"/>
      <c r="DB176" s="152"/>
      <c r="DC176" s="152"/>
      <c r="DD176" s="152"/>
      <c r="DE176" s="152"/>
      <c r="DF176" s="152"/>
      <c r="DG176" s="152"/>
      <c r="DH176" s="152"/>
      <c r="DI176" s="152"/>
      <c r="DJ176" s="152"/>
      <c r="DK176" s="152"/>
      <c r="DL176" s="152"/>
      <c r="DM176" s="152"/>
      <c r="DN176" s="152"/>
      <c r="DO176" s="152"/>
      <c r="DP176" s="152"/>
      <c r="DQ176" s="152"/>
      <c r="DR176" s="152"/>
      <c r="DS176" s="152"/>
      <c r="DT176" s="152"/>
      <c r="DU176" s="152"/>
      <c r="DV176" s="152"/>
      <c r="DW176" s="152"/>
      <c r="DX176" s="152"/>
      <c r="DY176" s="152"/>
      <c r="DZ176" s="152"/>
      <c r="EA176" s="152"/>
      <c r="EB176" s="152"/>
      <c r="EC176" s="152"/>
      <c r="ED176" s="152"/>
      <c r="EE176" s="152"/>
      <c r="EF176" s="152"/>
      <c r="EG176" s="152"/>
      <c r="EH176" s="152"/>
      <c r="EI176" s="152"/>
      <c r="EJ176" s="152"/>
      <c r="EK176" s="152"/>
      <c r="EL176" s="152"/>
      <c r="EM176" s="152"/>
      <c r="EN176" s="152"/>
      <c r="EO176" s="152"/>
      <c r="EP176" s="152"/>
      <c r="EQ176" s="152"/>
      <c r="ER176" s="152"/>
      <c r="ES176" s="152"/>
      <c r="ET176" s="152"/>
      <c r="EU176" s="189"/>
      <c r="EV176" s="190"/>
      <c r="EW176" s="190" t="s">
        <v>455</v>
      </c>
      <c r="EX176" s="190" t="s">
        <v>285</v>
      </c>
      <c r="EY176" s="190" t="s">
        <v>285</v>
      </c>
      <c r="EZ176" s="152"/>
      <c r="FA176" s="152"/>
      <c r="FB176" s="152"/>
      <c r="FC176" s="152"/>
      <c r="FD176" s="152"/>
      <c r="FE176" s="190"/>
      <c r="FF176" s="152"/>
      <c r="FG176" s="190"/>
      <c r="FH176" s="152"/>
      <c r="FI176" s="152"/>
      <c r="FJ176" s="152"/>
      <c r="FK176" s="152"/>
      <c r="FL176" s="152"/>
      <c r="FM176" s="152"/>
      <c r="FN176" s="152"/>
      <c r="FO176" s="152"/>
      <c r="FP176" s="152"/>
      <c r="FQ176" s="152"/>
      <c r="FR176" s="152"/>
      <c r="FS176" s="152"/>
      <c r="FT176" s="152"/>
      <c r="FU176" s="152"/>
      <c r="FV176" s="152"/>
      <c r="FW176" s="152"/>
      <c r="FX176" s="152"/>
      <c r="FY176" s="152"/>
      <c r="FZ176" s="152"/>
      <c r="GA176" s="152"/>
      <c r="GB176" s="152"/>
      <c r="GC176" s="152"/>
      <c r="GD176" s="152"/>
      <c r="GE176" s="152"/>
      <c r="GF176" s="152"/>
      <c r="GG176" s="152"/>
      <c r="GH176" s="152"/>
      <c r="GI176" s="152"/>
      <c r="GJ176" s="152"/>
      <c r="GK176" s="152"/>
      <c r="GL176" s="152"/>
      <c r="GM176" s="152"/>
      <c r="GN176" s="152"/>
      <c r="GO176" s="152"/>
      <c r="GP176" s="152"/>
      <c r="GQ176" s="152"/>
      <c r="GR176" s="152"/>
      <c r="GS176" s="152"/>
      <c r="GT176" s="152"/>
      <c r="GU176" s="152"/>
      <c r="GV176" s="152"/>
      <c r="GW176" s="152"/>
      <c r="GX176" s="152"/>
      <c r="GY176" s="152"/>
      <c r="GZ176" s="152"/>
      <c r="HA176" s="152"/>
      <c r="HB176" s="152"/>
      <c r="HC176" s="152"/>
      <c r="HD176" s="152"/>
      <c r="HE176" s="152"/>
      <c r="HF176" s="152"/>
      <c r="HG176" s="152"/>
      <c r="HH176" s="152"/>
      <c r="HI176" s="152"/>
      <c r="HJ176" s="152"/>
      <c r="HK176" s="152"/>
      <c r="HL176" s="152"/>
      <c r="HM176" s="152"/>
      <c r="HN176" s="152"/>
      <c r="HO176" s="152"/>
      <c r="HP176" s="152"/>
      <c r="HQ176" s="152"/>
      <c r="HR176" s="152"/>
      <c r="HS176" s="152"/>
      <c r="HT176" s="152"/>
      <c r="HU176" s="152"/>
      <c r="HV176" s="152"/>
    </row>
    <row r="177" spans="1:230" s="287" customFormat="1" ht="34.5" customHeight="1" x14ac:dyDescent="0.25">
      <c r="A177" s="290" t="s">
        <v>729</v>
      </c>
      <c r="B177" s="291" t="s">
        <v>450</v>
      </c>
      <c r="C177" s="281" t="s">
        <v>451</v>
      </c>
      <c r="D177" s="282" t="s">
        <v>388</v>
      </c>
      <c r="E177" s="283">
        <v>0.6</v>
      </c>
      <c r="F177" s="292">
        <v>1</v>
      </c>
      <c r="G177" s="298">
        <v>0.6</v>
      </c>
      <c r="H177" s="284"/>
      <c r="I177" s="283"/>
      <c r="J177" s="284"/>
      <c r="K177" s="283"/>
      <c r="L177" s="294"/>
      <c r="M177" s="307">
        <v>61551.25</v>
      </c>
      <c r="T177" s="152"/>
      <c r="U177" s="152"/>
      <c r="V177" s="152"/>
      <c r="W177" s="152"/>
      <c r="X177" s="152"/>
      <c r="Y177" s="152"/>
      <c r="Z177" s="152"/>
      <c r="AA177" s="152"/>
      <c r="AB177" s="152"/>
      <c r="AC177" s="152"/>
      <c r="AD177" s="152"/>
      <c r="AE177" s="152"/>
      <c r="AF177" s="152"/>
      <c r="AG177" s="152"/>
      <c r="AH177" s="152"/>
      <c r="AI177" s="152"/>
      <c r="AJ177" s="152"/>
      <c r="AK177" s="152"/>
      <c r="AL177" s="152"/>
      <c r="AM177" s="152"/>
      <c r="AN177" s="152"/>
      <c r="AO177" s="152"/>
      <c r="AP177" s="152"/>
      <c r="AQ177" s="152"/>
      <c r="AR177" s="152"/>
      <c r="AS177" s="152"/>
      <c r="AT177" s="152"/>
      <c r="AU177" s="152"/>
      <c r="AV177" s="152"/>
      <c r="AW177" s="152"/>
      <c r="AX177" s="152"/>
      <c r="AY177" s="152"/>
      <c r="AZ177" s="152"/>
      <c r="BA177" s="152"/>
      <c r="BB177" s="152"/>
      <c r="BC177" s="152"/>
      <c r="BD177" s="152"/>
      <c r="BE177" s="152"/>
      <c r="BF177" s="152"/>
      <c r="BG177" s="152"/>
      <c r="BH177" s="152"/>
      <c r="BI177" s="152"/>
      <c r="BJ177" s="152"/>
      <c r="BK177" s="152"/>
      <c r="BL177" s="152"/>
      <c r="BM177" s="152"/>
      <c r="BN177" s="152"/>
      <c r="BO177" s="152"/>
      <c r="BP177" s="152"/>
      <c r="BQ177" s="152"/>
      <c r="BR177" s="152"/>
      <c r="BS177" s="152"/>
      <c r="BT177" s="152"/>
      <c r="BU177" s="152"/>
      <c r="BV177" s="152"/>
      <c r="BW177" s="152"/>
      <c r="BX177" s="152"/>
      <c r="BY177" s="152"/>
      <c r="BZ177" s="152"/>
      <c r="CA177" s="152"/>
      <c r="CB177" s="152"/>
      <c r="CC177" s="152"/>
      <c r="CD177" s="152"/>
      <c r="CE177" s="152"/>
      <c r="CF177" s="152"/>
      <c r="CG177" s="152"/>
      <c r="CH177" s="152"/>
      <c r="CI177" s="152"/>
      <c r="CJ177" s="152"/>
      <c r="CK177" s="152"/>
      <c r="CL177" s="152"/>
      <c r="CM177" s="152"/>
      <c r="CN177" s="152"/>
      <c r="CO177" s="152"/>
      <c r="CP177" s="152"/>
      <c r="CQ177" s="152"/>
      <c r="CR177" s="152"/>
      <c r="CS177" s="152"/>
      <c r="CT177" s="152"/>
      <c r="CU177" s="152"/>
      <c r="CV177" s="152"/>
      <c r="CW177" s="152"/>
      <c r="CX177" s="152"/>
      <c r="CY177" s="152"/>
      <c r="CZ177" s="152"/>
      <c r="DA177" s="152"/>
      <c r="DB177" s="152"/>
      <c r="DC177" s="152"/>
      <c r="DD177" s="152"/>
      <c r="DE177" s="152"/>
      <c r="DF177" s="152"/>
      <c r="DG177" s="152"/>
      <c r="DH177" s="152"/>
      <c r="DI177" s="152"/>
      <c r="DJ177" s="152"/>
      <c r="DK177" s="152"/>
      <c r="DL177" s="152"/>
      <c r="DM177" s="152"/>
      <c r="DN177" s="152"/>
      <c r="DO177" s="152"/>
      <c r="DP177" s="152"/>
      <c r="DQ177" s="152"/>
      <c r="DR177" s="152"/>
      <c r="DS177" s="152"/>
      <c r="DT177" s="152"/>
      <c r="DU177" s="152"/>
      <c r="DV177" s="152"/>
      <c r="DW177" s="152"/>
      <c r="DX177" s="152"/>
      <c r="DY177" s="152"/>
      <c r="DZ177" s="152"/>
      <c r="EA177" s="152"/>
      <c r="EB177" s="152"/>
      <c r="EC177" s="152"/>
      <c r="ED177" s="152"/>
      <c r="EE177" s="152"/>
      <c r="EF177" s="152"/>
      <c r="EG177" s="152"/>
      <c r="EH177" s="152"/>
      <c r="EI177" s="152"/>
      <c r="EJ177" s="152"/>
      <c r="EK177" s="152"/>
      <c r="EL177" s="152"/>
      <c r="EM177" s="152"/>
      <c r="EN177" s="152"/>
      <c r="EO177" s="152"/>
      <c r="EP177" s="152"/>
      <c r="EQ177" s="152"/>
      <c r="ER177" s="152"/>
      <c r="ES177" s="152"/>
      <c r="ET177" s="152"/>
      <c r="EU177" s="189"/>
      <c r="EV177" s="190"/>
      <c r="EW177" s="190" t="s">
        <v>451</v>
      </c>
      <c r="EX177" s="190" t="s">
        <v>285</v>
      </c>
      <c r="EY177" s="190" t="s">
        <v>285</v>
      </c>
      <c r="EZ177" s="152"/>
      <c r="FA177" s="152"/>
      <c r="FB177" s="152"/>
      <c r="FC177" s="152"/>
      <c r="FD177" s="152"/>
      <c r="FE177" s="190"/>
      <c r="FF177" s="152"/>
      <c r="FG177" s="190"/>
      <c r="FH177" s="152"/>
      <c r="FI177" s="152"/>
      <c r="FJ177" s="152"/>
      <c r="FK177" s="152"/>
      <c r="FL177" s="152"/>
      <c r="FM177" s="152"/>
      <c r="FN177" s="152"/>
      <c r="FO177" s="152"/>
      <c r="FP177" s="152"/>
      <c r="FQ177" s="152"/>
      <c r="FR177" s="152"/>
      <c r="FS177" s="152"/>
      <c r="FT177" s="152"/>
      <c r="FU177" s="152"/>
      <c r="FV177" s="152"/>
      <c r="FW177" s="152"/>
      <c r="FX177" s="152"/>
      <c r="FY177" s="152"/>
      <c r="FZ177" s="152"/>
      <c r="GA177" s="152"/>
      <c r="GB177" s="152"/>
      <c r="GC177" s="152"/>
      <c r="GD177" s="152"/>
      <c r="GE177" s="152"/>
      <c r="GF177" s="152"/>
      <c r="GG177" s="152"/>
      <c r="GH177" s="152"/>
      <c r="GI177" s="152"/>
      <c r="GJ177" s="152"/>
      <c r="GK177" s="152"/>
      <c r="GL177" s="152"/>
      <c r="GM177" s="152"/>
      <c r="GN177" s="152"/>
      <c r="GO177" s="152"/>
      <c r="GP177" s="152"/>
      <c r="GQ177" s="152"/>
      <c r="GR177" s="152"/>
      <c r="GS177" s="152"/>
      <c r="GT177" s="152"/>
      <c r="GU177" s="152"/>
      <c r="GV177" s="152"/>
      <c r="GW177" s="152"/>
      <c r="GX177" s="152"/>
      <c r="GY177" s="152"/>
      <c r="GZ177" s="152"/>
      <c r="HA177" s="152"/>
      <c r="HB177" s="152"/>
      <c r="HC177" s="152"/>
      <c r="HD177" s="152"/>
      <c r="HE177" s="152"/>
      <c r="HF177" s="152"/>
      <c r="HG177" s="152"/>
      <c r="HH177" s="152"/>
      <c r="HI177" s="152"/>
      <c r="HJ177" s="152"/>
      <c r="HK177" s="152"/>
      <c r="HL177" s="152"/>
      <c r="HM177" s="152"/>
      <c r="HN177" s="152"/>
      <c r="HO177" s="152"/>
      <c r="HP177" s="152"/>
      <c r="HQ177" s="152"/>
      <c r="HR177" s="152"/>
      <c r="HS177" s="152"/>
      <c r="HT177" s="152"/>
      <c r="HU177" s="152"/>
      <c r="HV177" s="152"/>
    </row>
    <row r="178" spans="1:230" s="287" customFormat="1" ht="45" x14ac:dyDescent="0.25">
      <c r="A178" s="290" t="s">
        <v>730</v>
      </c>
      <c r="B178" s="291" t="s">
        <v>454</v>
      </c>
      <c r="C178" s="281" t="s">
        <v>455</v>
      </c>
      <c r="D178" s="282" t="s">
        <v>37</v>
      </c>
      <c r="E178" s="283">
        <v>61.2</v>
      </c>
      <c r="F178" s="292">
        <v>1</v>
      </c>
      <c r="G178" s="298">
        <v>61.2</v>
      </c>
      <c r="H178" s="285">
        <v>169.63</v>
      </c>
      <c r="I178" s="295">
        <v>1.04236</v>
      </c>
      <c r="J178" s="288">
        <v>10821.11</v>
      </c>
      <c r="K178" s="296">
        <v>9.1199999999999992</v>
      </c>
      <c r="L178" s="286">
        <v>98688.52</v>
      </c>
      <c r="M178" s="307">
        <v>98688.52</v>
      </c>
      <c r="T178" s="152"/>
      <c r="U178" s="152"/>
      <c r="V178" s="152"/>
      <c r="W178" s="152"/>
      <c r="X178" s="152"/>
      <c r="Y178" s="152"/>
      <c r="Z178" s="152"/>
      <c r="AA178" s="152"/>
      <c r="AB178" s="152"/>
      <c r="AC178" s="152"/>
      <c r="AD178" s="152"/>
      <c r="AE178" s="152"/>
      <c r="AF178" s="152"/>
      <c r="AG178" s="152"/>
      <c r="AH178" s="152"/>
      <c r="AI178" s="152"/>
      <c r="AJ178" s="152"/>
      <c r="AK178" s="152"/>
      <c r="AL178" s="152"/>
      <c r="AM178" s="152"/>
      <c r="AN178" s="152"/>
      <c r="AO178" s="152"/>
      <c r="AP178" s="152"/>
      <c r="AQ178" s="152"/>
      <c r="AR178" s="152"/>
      <c r="AS178" s="152"/>
      <c r="AT178" s="152"/>
      <c r="AU178" s="152"/>
      <c r="AV178" s="152"/>
      <c r="AW178" s="152"/>
      <c r="AX178" s="152"/>
      <c r="AY178" s="152"/>
      <c r="AZ178" s="152"/>
      <c r="BA178" s="152"/>
      <c r="BB178" s="152"/>
      <c r="BC178" s="152"/>
      <c r="BD178" s="152"/>
      <c r="BE178" s="152"/>
      <c r="BF178" s="152"/>
      <c r="BG178" s="152"/>
      <c r="BH178" s="152"/>
      <c r="BI178" s="152"/>
      <c r="BJ178" s="152"/>
      <c r="BK178" s="152"/>
      <c r="BL178" s="152"/>
      <c r="BM178" s="152"/>
      <c r="BN178" s="152"/>
      <c r="BO178" s="152"/>
      <c r="BP178" s="152"/>
      <c r="BQ178" s="152"/>
      <c r="BR178" s="152"/>
      <c r="BS178" s="152"/>
      <c r="BT178" s="152"/>
      <c r="BU178" s="152"/>
      <c r="BV178" s="152"/>
      <c r="BW178" s="152"/>
      <c r="BX178" s="152"/>
      <c r="BY178" s="152"/>
      <c r="BZ178" s="152"/>
      <c r="CA178" s="152"/>
      <c r="CB178" s="152"/>
      <c r="CC178" s="152"/>
      <c r="CD178" s="152"/>
      <c r="CE178" s="152"/>
      <c r="CF178" s="152"/>
      <c r="CG178" s="152"/>
      <c r="CH178" s="152"/>
      <c r="CI178" s="152"/>
      <c r="CJ178" s="152"/>
      <c r="CK178" s="152"/>
      <c r="CL178" s="152"/>
      <c r="CM178" s="152"/>
      <c r="CN178" s="152"/>
      <c r="CO178" s="152"/>
      <c r="CP178" s="152"/>
      <c r="CQ178" s="152"/>
      <c r="CR178" s="152"/>
      <c r="CS178" s="152"/>
      <c r="CT178" s="152"/>
      <c r="CU178" s="152"/>
      <c r="CV178" s="152"/>
      <c r="CW178" s="152"/>
      <c r="CX178" s="152"/>
      <c r="CY178" s="152"/>
      <c r="CZ178" s="152"/>
      <c r="DA178" s="152"/>
      <c r="DB178" s="152"/>
      <c r="DC178" s="152"/>
      <c r="DD178" s="152"/>
      <c r="DE178" s="152"/>
      <c r="DF178" s="152"/>
      <c r="DG178" s="152"/>
      <c r="DH178" s="152"/>
      <c r="DI178" s="152"/>
      <c r="DJ178" s="152"/>
      <c r="DK178" s="152"/>
      <c r="DL178" s="152"/>
      <c r="DM178" s="152"/>
      <c r="DN178" s="152"/>
      <c r="DO178" s="152"/>
      <c r="DP178" s="152"/>
      <c r="DQ178" s="152"/>
      <c r="DR178" s="152"/>
      <c r="DS178" s="152"/>
      <c r="DT178" s="152"/>
      <c r="DU178" s="152"/>
      <c r="DV178" s="152"/>
      <c r="DW178" s="152"/>
      <c r="DX178" s="152"/>
      <c r="DY178" s="152"/>
      <c r="DZ178" s="152"/>
      <c r="EA178" s="152"/>
      <c r="EB178" s="152"/>
      <c r="EC178" s="152"/>
      <c r="ED178" s="152"/>
      <c r="EE178" s="152"/>
      <c r="EF178" s="152"/>
      <c r="EG178" s="152"/>
      <c r="EH178" s="152"/>
      <c r="EI178" s="152"/>
      <c r="EJ178" s="152"/>
      <c r="EK178" s="152"/>
      <c r="EL178" s="152"/>
      <c r="EM178" s="152"/>
      <c r="EN178" s="152"/>
      <c r="EO178" s="152"/>
      <c r="EP178" s="152"/>
      <c r="EQ178" s="152"/>
      <c r="ER178" s="152"/>
      <c r="ES178" s="152"/>
      <c r="ET178" s="152"/>
      <c r="EU178" s="189"/>
      <c r="EV178" s="190"/>
      <c r="EW178" s="190" t="s">
        <v>455</v>
      </c>
      <c r="EX178" s="190" t="s">
        <v>285</v>
      </c>
      <c r="EY178" s="190" t="s">
        <v>285</v>
      </c>
      <c r="EZ178" s="152"/>
      <c r="FA178" s="152"/>
      <c r="FB178" s="152"/>
      <c r="FC178" s="152"/>
      <c r="FD178" s="152"/>
      <c r="FE178" s="190"/>
      <c r="FF178" s="152"/>
      <c r="FG178" s="190"/>
      <c r="FH178" s="152"/>
      <c r="FI178" s="152"/>
      <c r="FJ178" s="152"/>
      <c r="FK178" s="152"/>
      <c r="FL178" s="152"/>
      <c r="FM178" s="152"/>
      <c r="FN178" s="152"/>
      <c r="FO178" s="152"/>
      <c r="FP178" s="152"/>
      <c r="FQ178" s="152"/>
      <c r="FR178" s="152"/>
      <c r="FS178" s="152"/>
      <c r="FT178" s="152"/>
      <c r="FU178" s="152"/>
      <c r="FV178" s="152"/>
      <c r="FW178" s="152"/>
      <c r="FX178" s="152"/>
      <c r="FY178" s="152"/>
      <c r="FZ178" s="152"/>
      <c r="GA178" s="152"/>
      <c r="GB178" s="152"/>
      <c r="GC178" s="152"/>
      <c r="GD178" s="152"/>
      <c r="GE178" s="152"/>
      <c r="GF178" s="152"/>
      <c r="GG178" s="152"/>
      <c r="GH178" s="152"/>
      <c r="GI178" s="152"/>
      <c r="GJ178" s="152"/>
      <c r="GK178" s="152"/>
      <c r="GL178" s="152"/>
      <c r="GM178" s="152"/>
      <c r="GN178" s="152"/>
      <c r="GO178" s="152"/>
      <c r="GP178" s="152"/>
      <c r="GQ178" s="152"/>
      <c r="GR178" s="152"/>
      <c r="GS178" s="152"/>
      <c r="GT178" s="152"/>
      <c r="GU178" s="152"/>
      <c r="GV178" s="152"/>
      <c r="GW178" s="152"/>
      <c r="GX178" s="152"/>
      <c r="GY178" s="152"/>
      <c r="GZ178" s="152"/>
      <c r="HA178" s="152"/>
      <c r="HB178" s="152"/>
      <c r="HC178" s="152"/>
      <c r="HD178" s="152"/>
      <c r="HE178" s="152"/>
      <c r="HF178" s="152"/>
      <c r="HG178" s="152"/>
      <c r="HH178" s="152"/>
      <c r="HI178" s="152"/>
      <c r="HJ178" s="152"/>
      <c r="HK178" s="152"/>
      <c r="HL178" s="152"/>
      <c r="HM178" s="152"/>
      <c r="HN178" s="152"/>
      <c r="HO178" s="152"/>
      <c r="HP178" s="152"/>
      <c r="HQ178" s="152"/>
      <c r="HR178" s="152"/>
      <c r="HS178" s="152"/>
      <c r="HT178" s="152"/>
      <c r="HU178" s="152"/>
      <c r="HV178" s="152"/>
    </row>
    <row r="179" spans="1:230" s="287" customFormat="1" ht="34.5" customHeight="1" x14ac:dyDescent="0.25">
      <c r="A179" s="290" t="s">
        <v>731</v>
      </c>
      <c r="B179" s="291" t="s">
        <v>450</v>
      </c>
      <c r="C179" s="281" t="s">
        <v>451</v>
      </c>
      <c r="D179" s="282" t="s">
        <v>388</v>
      </c>
      <c r="E179" s="283">
        <v>3.6</v>
      </c>
      <c r="F179" s="292">
        <v>1</v>
      </c>
      <c r="G179" s="298">
        <v>3.6</v>
      </c>
      <c r="H179" s="284"/>
      <c r="I179" s="283"/>
      <c r="J179" s="284"/>
      <c r="K179" s="283"/>
      <c r="L179" s="294"/>
      <c r="M179" s="307">
        <v>369307.08</v>
      </c>
      <c r="T179" s="152"/>
      <c r="U179" s="152"/>
      <c r="V179" s="152"/>
      <c r="W179" s="152"/>
      <c r="X179" s="152"/>
      <c r="Y179" s="152"/>
      <c r="Z179" s="152"/>
      <c r="AA179" s="152"/>
      <c r="AB179" s="152"/>
      <c r="AC179" s="152"/>
      <c r="AD179" s="152"/>
      <c r="AE179" s="152"/>
      <c r="AF179" s="152"/>
      <c r="AG179" s="152"/>
      <c r="AH179" s="152"/>
      <c r="AI179" s="152"/>
      <c r="AJ179" s="152"/>
      <c r="AK179" s="152"/>
      <c r="AL179" s="152"/>
      <c r="AM179" s="152"/>
      <c r="AN179" s="152"/>
      <c r="AO179" s="152"/>
      <c r="AP179" s="152"/>
      <c r="AQ179" s="152"/>
      <c r="AR179" s="152"/>
      <c r="AS179" s="152"/>
      <c r="AT179" s="152"/>
      <c r="AU179" s="152"/>
      <c r="AV179" s="152"/>
      <c r="AW179" s="152"/>
      <c r="AX179" s="152"/>
      <c r="AY179" s="152"/>
      <c r="AZ179" s="152"/>
      <c r="BA179" s="152"/>
      <c r="BB179" s="152"/>
      <c r="BC179" s="152"/>
      <c r="BD179" s="152"/>
      <c r="BE179" s="152"/>
      <c r="BF179" s="152"/>
      <c r="BG179" s="152"/>
      <c r="BH179" s="152"/>
      <c r="BI179" s="152"/>
      <c r="BJ179" s="152"/>
      <c r="BK179" s="152"/>
      <c r="BL179" s="152"/>
      <c r="BM179" s="152"/>
      <c r="BN179" s="152"/>
      <c r="BO179" s="152"/>
      <c r="BP179" s="152"/>
      <c r="BQ179" s="152"/>
      <c r="BR179" s="152"/>
      <c r="BS179" s="152"/>
      <c r="BT179" s="152"/>
      <c r="BU179" s="152"/>
      <c r="BV179" s="152"/>
      <c r="BW179" s="152"/>
      <c r="BX179" s="152"/>
      <c r="BY179" s="152"/>
      <c r="BZ179" s="152"/>
      <c r="CA179" s="152"/>
      <c r="CB179" s="152"/>
      <c r="CC179" s="152"/>
      <c r="CD179" s="152"/>
      <c r="CE179" s="152"/>
      <c r="CF179" s="152"/>
      <c r="CG179" s="152"/>
      <c r="CH179" s="152"/>
      <c r="CI179" s="152"/>
      <c r="CJ179" s="152"/>
      <c r="CK179" s="152"/>
      <c r="CL179" s="152"/>
      <c r="CM179" s="152"/>
      <c r="CN179" s="152"/>
      <c r="CO179" s="152"/>
      <c r="CP179" s="152"/>
      <c r="CQ179" s="152"/>
      <c r="CR179" s="152"/>
      <c r="CS179" s="152"/>
      <c r="CT179" s="152"/>
      <c r="CU179" s="152"/>
      <c r="CV179" s="152"/>
      <c r="CW179" s="152"/>
      <c r="CX179" s="152"/>
      <c r="CY179" s="152"/>
      <c r="CZ179" s="152"/>
      <c r="DA179" s="152"/>
      <c r="DB179" s="152"/>
      <c r="DC179" s="152"/>
      <c r="DD179" s="152"/>
      <c r="DE179" s="152"/>
      <c r="DF179" s="152"/>
      <c r="DG179" s="152"/>
      <c r="DH179" s="152"/>
      <c r="DI179" s="152"/>
      <c r="DJ179" s="152"/>
      <c r="DK179" s="152"/>
      <c r="DL179" s="152"/>
      <c r="DM179" s="152"/>
      <c r="DN179" s="152"/>
      <c r="DO179" s="152"/>
      <c r="DP179" s="152"/>
      <c r="DQ179" s="152"/>
      <c r="DR179" s="152"/>
      <c r="DS179" s="152"/>
      <c r="DT179" s="152"/>
      <c r="DU179" s="152"/>
      <c r="DV179" s="152"/>
      <c r="DW179" s="152"/>
      <c r="DX179" s="152"/>
      <c r="DY179" s="152"/>
      <c r="DZ179" s="152"/>
      <c r="EA179" s="152"/>
      <c r="EB179" s="152"/>
      <c r="EC179" s="152"/>
      <c r="ED179" s="152"/>
      <c r="EE179" s="152"/>
      <c r="EF179" s="152"/>
      <c r="EG179" s="152"/>
      <c r="EH179" s="152"/>
      <c r="EI179" s="152"/>
      <c r="EJ179" s="152"/>
      <c r="EK179" s="152"/>
      <c r="EL179" s="152"/>
      <c r="EM179" s="152"/>
      <c r="EN179" s="152"/>
      <c r="EO179" s="152"/>
      <c r="EP179" s="152"/>
      <c r="EQ179" s="152"/>
      <c r="ER179" s="152"/>
      <c r="ES179" s="152"/>
      <c r="ET179" s="152"/>
      <c r="EU179" s="189"/>
      <c r="EV179" s="190"/>
      <c r="EW179" s="190" t="s">
        <v>451</v>
      </c>
      <c r="EX179" s="190" t="s">
        <v>285</v>
      </c>
      <c r="EY179" s="190" t="s">
        <v>285</v>
      </c>
      <c r="EZ179" s="152"/>
      <c r="FA179" s="152"/>
      <c r="FB179" s="152"/>
      <c r="FC179" s="152"/>
      <c r="FD179" s="152"/>
      <c r="FE179" s="190"/>
      <c r="FF179" s="152"/>
      <c r="FG179" s="190"/>
      <c r="FH179" s="152"/>
      <c r="FI179" s="152"/>
      <c r="FJ179" s="152"/>
      <c r="FK179" s="152"/>
      <c r="FL179" s="152"/>
      <c r="FM179" s="152"/>
      <c r="FN179" s="152"/>
      <c r="FO179" s="152"/>
      <c r="FP179" s="152"/>
      <c r="FQ179" s="152"/>
      <c r="FR179" s="152"/>
      <c r="FS179" s="152"/>
      <c r="FT179" s="152"/>
      <c r="FU179" s="152"/>
      <c r="FV179" s="152"/>
      <c r="FW179" s="152"/>
      <c r="FX179" s="152"/>
      <c r="FY179" s="152"/>
      <c r="FZ179" s="152"/>
      <c r="GA179" s="152"/>
      <c r="GB179" s="152"/>
      <c r="GC179" s="152"/>
      <c r="GD179" s="152"/>
      <c r="GE179" s="152"/>
      <c r="GF179" s="152"/>
      <c r="GG179" s="152"/>
      <c r="GH179" s="152"/>
      <c r="GI179" s="152"/>
      <c r="GJ179" s="152"/>
      <c r="GK179" s="152"/>
      <c r="GL179" s="152"/>
      <c r="GM179" s="152"/>
      <c r="GN179" s="152"/>
      <c r="GO179" s="152"/>
      <c r="GP179" s="152"/>
      <c r="GQ179" s="152"/>
      <c r="GR179" s="152"/>
      <c r="GS179" s="152"/>
      <c r="GT179" s="152"/>
      <c r="GU179" s="152"/>
      <c r="GV179" s="152"/>
      <c r="GW179" s="152"/>
      <c r="GX179" s="152"/>
      <c r="GY179" s="152"/>
      <c r="GZ179" s="152"/>
      <c r="HA179" s="152"/>
      <c r="HB179" s="152"/>
      <c r="HC179" s="152"/>
      <c r="HD179" s="152"/>
      <c r="HE179" s="152"/>
      <c r="HF179" s="152"/>
      <c r="HG179" s="152"/>
      <c r="HH179" s="152"/>
      <c r="HI179" s="152"/>
      <c r="HJ179" s="152"/>
      <c r="HK179" s="152"/>
      <c r="HL179" s="152"/>
      <c r="HM179" s="152"/>
      <c r="HN179" s="152"/>
      <c r="HO179" s="152"/>
      <c r="HP179" s="152"/>
      <c r="HQ179" s="152"/>
      <c r="HR179" s="152"/>
      <c r="HS179" s="152"/>
      <c r="HT179" s="152"/>
      <c r="HU179" s="152"/>
      <c r="HV179" s="152"/>
    </row>
    <row r="180" spans="1:230" s="287" customFormat="1" ht="45" x14ac:dyDescent="0.25">
      <c r="A180" s="290" t="s">
        <v>732</v>
      </c>
      <c r="B180" s="291" t="s">
        <v>454</v>
      </c>
      <c r="C180" s="281" t="s">
        <v>455</v>
      </c>
      <c r="D180" s="282" t="s">
        <v>37</v>
      </c>
      <c r="E180" s="283">
        <v>367.2</v>
      </c>
      <c r="F180" s="292">
        <v>1</v>
      </c>
      <c r="G180" s="298">
        <v>367.2</v>
      </c>
      <c r="H180" s="285">
        <v>169.63</v>
      </c>
      <c r="I180" s="295">
        <v>1.04236</v>
      </c>
      <c r="J180" s="288">
        <v>64926.66</v>
      </c>
      <c r="K180" s="296">
        <v>9.1199999999999992</v>
      </c>
      <c r="L180" s="286">
        <v>592131.14</v>
      </c>
      <c r="M180" s="307">
        <v>592131.14</v>
      </c>
      <c r="T180" s="152"/>
      <c r="U180" s="152"/>
      <c r="V180" s="152"/>
      <c r="W180" s="152"/>
      <c r="X180" s="152"/>
      <c r="Y180" s="152"/>
      <c r="Z180" s="152"/>
      <c r="AA180" s="152"/>
      <c r="AB180" s="152"/>
      <c r="AC180" s="152"/>
      <c r="AD180" s="152"/>
      <c r="AE180" s="152"/>
      <c r="AF180" s="152"/>
      <c r="AG180" s="152"/>
      <c r="AH180" s="152"/>
      <c r="AI180" s="152"/>
      <c r="AJ180" s="152"/>
      <c r="AK180" s="152"/>
      <c r="AL180" s="152"/>
      <c r="AM180" s="152"/>
      <c r="AN180" s="152"/>
      <c r="AO180" s="152"/>
      <c r="AP180" s="152"/>
      <c r="AQ180" s="152"/>
      <c r="AR180" s="152"/>
      <c r="AS180" s="152"/>
      <c r="AT180" s="152"/>
      <c r="AU180" s="152"/>
      <c r="AV180" s="152"/>
      <c r="AW180" s="152"/>
      <c r="AX180" s="152"/>
      <c r="AY180" s="152"/>
      <c r="AZ180" s="152"/>
      <c r="BA180" s="152"/>
      <c r="BB180" s="152"/>
      <c r="BC180" s="152"/>
      <c r="BD180" s="152"/>
      <c r="BE180" s="152"/>
      <c r="BF180" s="152"/>
      <c r="BG180" s="152"/>
      <c r="BH180" s="152"/>
      <c r="BI180" s="152"/>
      <c r="BJ180" s="152"/>
      <c r="BK180" s="152"/>
      <c r="BL180" s="152"/>
      <c r="BM180" s="152"/>
      <c r="BN180" s="152"/>
      <c r="BO180" s="152"/>
      <c r="BP180" s="152"/>
      <c r="BQ180" s="152"/>
      <c r="BR180" s="152"/>
      <c r="BS180" s="152"/>
      <c r="BT180" s="152"/>
      <c r="BU180" s="152"/>
      <c r="BV180" s="152"/>
      <c r="BW180" s="152"/>
      <c r="BX180" s="152"/>
      <c r="BY180" s="152"/>
      <c r="BZ180" s="152"/>
      <c r="CA180" s="152"/>
      <c r="CB180" s="152"/>
      <c r="CC180" s="152"/>
      <c r="CD180" s="152"/>
      <c r="CE180" s="152"/>
      <c r="CF180" s="152"/>
      <c r="CG180" s="152"/>
      <c r="CH180" s="152"/>
      <c r="CI180" s="152"/>
      <c r="CJ180" s="152"/>
      <c r="CK180" s="152"/>
      <c r="CL180" s="152"/>
      <c r="CM180" s="152"/>
      <c r="CN180" s="152"/>
      <c r="CO180" s="152"/>
      <c r="CP180" s="152"/>
      <c r="CQ180" s="152"/>
      <c r="CR180" s="152"/>
      <c r="CS180" s="152"/>
      <c r="CT180" s="152"/>
      <c r="CU180" s="152"/>
      <c r="CV180" s="152"/>
      <c r="CW180" s="152"/>
      <c r="CX180" s="152"/>
      <c r="CY180" s="152"/>
      <c r="CZ180" s="152"/>
      <c r="DA180" s="152"/>
      <c r="DB180" s="152"/>
      <c r="DC180" s="152"/>
      <c r="DD180" s="152"/>
      <c r="DE180" s="152"/>
      <c r="DF180" s="152"/>
      <c r="DG180" s="152"/>
      <c r="DH180" s="152"/>
      <c r="DI180" s="152"/>
      <c r="DJ180" s="152"/>
      <c r="DK180" s="152"/>
      <c r="DL180" s="152"/>
      <c r="DM180" s="152"/>
      <c r="DN180" s="152"/>
      <c r="DO180" s="152"/>
      <c r="DP180" s="152"/>
      <c r="DQ180" s="152"/>
      <c r="DR180" s="152"/>
      <c r="DS180" s="152"/>
      <c r="DT180" s="152"/>
      <c r="DU180" s="152"/>
      <c r="DV180" s="152"/>
      <c r="DW180" s="152"/>
      <c r="DX180" s="152"/>
      <c r="DY180" s="152"/>
      <c r="DZ180" s="152"/>
      <c r="EA180" s="152"/>
      <c r="EB180" s="152"/>
      <c r="EC180" s="152"/>
      <c r="ED180" s="152"/>
      <c r="EE180" s="152"/>
      <c r="EF180" s="152"/>
      <c r="EG180" s="152"/>
      <c r="EH180" s="152"/>
      <c r="EI180" s="152"/>
      <c r="EJ180" s="152"/>
      <c r="EK180" s="152"/>
      <c r="EL180" s="152"/>
      <c r="EM180" s="152"/>
      <c r="EN180" s="152"/>
      <c r="EO180" s="152"/>
      <c r="EP180" s="152"/>
      <c r="EQ180" s="152"/>
      <c r="ER180" s="152"/>
      <c r="ES180" s="152"/>
      <c r="ET180" s="152"/>
      <c r="EU180" s="189"/>
      <c r="EV180" s="190"/>
      <c r="EW180" s="190" t="s">
        <v>455</v>
      </c>
      <c r="EX180" s="190" t="s">
        <v>285</v>
      </c>
      <c r="EY180" s="190" t="s">
        <v>285</v>
      </c>
      <c r="EZ180" s="152"/>
      <c r="FA180" s="152"/>
      <c r="FB180" s="152"/>
      <c r="FC180" s="152"/>
      <c r="FD180" s="152"/>
      <c r="FE180" s="190"/>
      <c r="FF180" s="152"/>
      <c r="FG180" s="190"/>
      <c r="FH180" s="152"/>
      <c r="FI180" s="152"/>
      <c r="FJ180" s="152"/>
      <c r="FK180" s="152"/>
      <c r="FL180" s="152"/>
      <c r="FM180" s="152"/>
      <c r="FN180" s="152"/>
      <c r="FO180" s="152"/>
      <c r="FP180" s="152"/>
      <c r="FQ180" s="152"/>
      <c r="FR180" s="152"/>
      <c r="FS180" s="152"/>
      <c r="FT180" s="152"/>
      <c r="FU180" s="152"/>
      <c r="FV180" s="152"/>
      <c r="FW180" s="152"/>
      <c r="FX180" s="152"/>
      <c r="FY180" s="152"/>
      <c r="FZ180" s="152"/>
      <c r="GA180" s="152"/>
      <c r="GB180" s="152"/>
      <c r="GC180" s="152"/>
      <c r="GD180" s="152"/>
      <c r="GE180" s="152"/>
      <c r="GF180" s="152"/>
      <c r="GG180" s="152"/>
      <c r="GH180" s="152"/>
      <c r="GI180" s="152"/>
      <c r="GJ180" s="152"/>
      <c r="GK180" s="152"/>
      <c r="GL180" s="152"/>
      <c r="GM180" s="152"/>
      <c r="GN180" s="152"/>
      <c r="GO180" s="152"/>
      <c r="GP180" s="152"/>
      <c r="GQ180" s="152"/>
      <c r="GR180" s="152"/>
      <c r="GS180" s="152"/>
      <c r="GT180" s="152"/>
      <c r="GU180" s="152"/>
      <c r="GV180" s="152"/>
      <c r="GW180" s="152"/>
      <c r="GX180" s="152"/>
      <c r="GY180" s="152"/>
      <c r="GZ180" s="152"/>
      <c r="HA180" s="152"/>
      <c r="HB180" s="152"/>
      <c r="HC180" s="152"/>
      <c r="HD180" s="152"/>
      <c r="HE180" s="152"/>
      <c r="HF180" s="152"/>
      <c r="HG180" s="152"/>
      <c r="HH180" s="152"/>
      <c r="HI180" s="152"/>
      <c r="HJ180" s="152"/>
      <c r="HK180" s="152"/>
      <c r="HL180" s="152"/>
      <c r="HM180" s="152"/>
      <c r="HN180" s="152"/>
      <c r="HO180" s="152"/>
      <c r="HP180" s="152"/>
      <c r="HQ180" s="152"/>
      <c r="HR180" s="152"/>
      <c r="HS180" s="152"/>
      <c r="HT180" s="152"/>
      <c r="HU180" s="152"/>
      <c r="HV180" s="152"/>
    </row>
    <row r="181" spans="1:230" s="287" customFormat="1" ht="34.5" customHeight="1" x14ac:dyDescent="0.25">
      <c r="A181" s="290" t="s">
        <v>733</v>
      </c>
      <c r="B181" s="291" t="s">
        <v>450</v>
      </c>
      <c r="C181" s="281" t="s">
        <v>451</v>
      </c>
      <c r="D181" s="282" t="s">
        <v>388</v>
      </c>
      <c r="E181" s="283">
        <v>1</v>
      </c>
      <c r="F181" s="292">
        <v>1</v>
      </c>
      <c r="G181" s="292">
        <v>1</v>
      </c>
      <c r="H181" s="284"/>
      <c r="I181" s="283"/>
      <c r="J181" s="284"/>
      <c r="K181" s="283"/>
      <c r="L181" s="294"/>
      <c r="M181" s="307">
        <v>102585.97</v>
      </c>
      <c r="T181" s="152"/>
      <c r="U181" s="152"/>
      <c r="V181" s="152"/>
      <c r="W181" s="152"/>
      <c r="X181" s="152"/>
      <c r="Y181" s="152"/>
      <c r="Z181" s="152"/>
      <c r="AA181" s="152"/>
      <c r="AB181" s="152"/>
      <c r="AC181" s="152"/>
      <c r="AD181" s="152"/>
      <c r="AE181" s="152"/>
      <c r="AF181" s="152"/>
      <c r="AG181" s="152"/>
      <c r="AH181" s="152"/>
      <c r="AI181" s="152"/>
      <c r="AJ181" s="152"/>
      <c r="AK181" s="152"/>
      <c r="AL181" s="152"/>
      <c r="AM181" s="152"/>
      <c r="AN181" s="152"/>
      <c r="AO181" s="152"/>
      <c r="AP181" s="152"/>
      <c r="AQ181" s="152"/>
      <c r="AR181" s="152"/>
      <c r="AS181" s="152"/>
      <c r="AT181" s="152"/>
      <c r="AU181" s="152"/>
      <c r="AV181" s="152"/>
      <c r="AW181" s="152"/>
      <c r="AX181" s="152"/>
      <c r="AY181" s="152"/>
      <c r="AZ181" s="152"/>
      <c r="BA181" s="152"/>
      <c r="BB181" s="152"/>
      <c r="BC181" s="152"/>
      <c r="BD181" s="152"/>
      <c r="BE181" s="152"/>
      <c r="BF181" s="152"/>
      <c r="BG181" s="152"/>
      <c r="BH181" s="152"/>
      <c r="BI181" s="152"/>
      <c r="BJ181" s="152"/>
      <c r="BK181" s="152"/>
      <c r="BL181" s="152"/>
      <c r="BM181" s="152"/>
      <c r="BN181" s="152"/>
      <c r="BO181" s="152"/>
      <c r="BP181" s="152"/>
      <c r="BQ181" s="152"/>
      <c r="BR181" s="152"/>
      <c r="BS181" s="152"/>
      <c r="BT181" s="152"/>
      <c r="BU181" s="152"/>
      <c r="BV181" s="152"/>
      <c r="BW181" s="152"/>
      <c r="BX181" s="152"/>
      <c r="BY181" s="152"/>
      <c r="BZ181" s="152"/>
      <c r="CA181" s="152"/>
      <c r="CB181" s="152"/>
      <c r="CC181" s="152"/>
      <c r="CD181" s="152"/>
      <c r="CE181" s="152"/>
      <c r="CF181" s="152"/>
      <c r="CG181" s="152"/>
      <c r="CH181" s="152"/>
      <c r="CI181" s="152"/>
      <c r="CJ181" s="152"/>
      <c r="CK181" s="152"/>
      <c r="CL181" s="152"/>
      <c r="CM181" s="152"/>
      <c r="CN181" s="152"/>
      <c r="CO181" s="152"/>
      <c r="CP181" s="152"/>
      <c r="CQ181" s="152"/>
      <c r="CR181" s="152"/>
      <c r="CS181" s="152"/>
      <c r="CT181" s="152"/>
      <c r="CU181" s="152"/>
      <c r="CV181" s="152"/>
      <c r="CW181" s="152"/>
      <c r="CX181" s="152"/>
      <c r="CY181" s="152"/>
      <c r="CZ181" s="152"/>
      <c r="DA181" s="152"/>
      <c r="DB181" s="152"/>
      <c r="DC181" s="152"/>
      <c r="DD181" s="152"/>
      <c r="DE181" s="152"/>
      <c r="DF181" s="152"/>
      <c r="DG181" s="152"/>
      <c r="DH181" s="152"/>
      <c r="DI181" s="152"/>
      <c r="DJ181" s="152"/>
      <c r="DK181" s="152"/>
      <c r="DL181" s="152"/>
      <c r="DM181" s="152"/>
      <c r="DN181" s="152"/>
      <c r="DO181" s="152"/>
      <c r="DP181" s="152"/>
      <c r="DQ181" s="152"/>
      <c r="DR181" s="152"/>
      <c r="DS181" s="152"/>
      <c r="DT181" s="152"/>
      <c r="DU181" s="152"/>
      <c r="DV181" s="152"/>
      <c r="DW181" s="152"/>
      <c r="DX181" s="152"/>
      <c r="DY181" s="152"/>
      <c r="DZ181" s="152"/>
      <c r="EA181" s="152"/>
      <c r="EB181" s="152"/>
      <c r="EC181" s="152"/>
      <c r="ED181" s="152"/>
      <c r="EE181" s="152"/>
      <c r="EF181" s="152"/>
      <c r="EG181" s="152"/>
      <c r="EH181" s="152"/>
      <c r="EI181" s="152"/>
      <c r="EJ181" s="152"/>
      <c r="EK181" s="152"/>
      <c r="EL181" s="152"/>
      <c r="EM181" s="152"/>
      <c r="EN181" s="152"/>
      <c r="EO181" s="152"/>
      <c r="EP181" s="152"/>
      <c r="EQ181" s="152"/>
      <c r="ER181" s="152"/>
      <c r="ES181" s="152"/>
      <c r="ET181" s="152"/>
      <c r="EU181" s="189"/>
      <c r="EV181" s="190"/>
      <c r="EW181" s="190" t="s">
        <v>451</v>
      </c>
      <c r="EX181" s="190" t="s">
        <v>285</v>
      </c>
      <c r="EY181" s="190" t="s">
        <v>285</v>
      </c>
      <c r="EZ181" s="152"/>
      <c r="FA181" s="152"/>
      <c r="FB181" s="152"/>
      <c r="FC181" s="152"/>
      <c r="FD181" s="152"/>
      <c r="FE181" s="190"/>
      <c r="FF181" s="152"/>
      <c r="FG181" s="190"/>
      <c r="FH181" s="152"/>
      <c r="FI181" s="152"/>
      <c r="FJ181" s="152"/>
      <c r="FK181" s="152"/>
      <c r="FL181" s="152"/>
      <c r="FM181" s="152"/>
      <c r="FN181" s="152"/>
      <c r="FO181" s="152"/>
      <c r="FP181" s="152"/>
      <c r="FQ181" s="152"/>
      <c r="FR181" s="152"/>
      <c r="FS181" s="152"/>
      <c r="FT181" s="152"/>
      <c r="FU181" s="152"/>
      <c r="FV181" s="152"/>
      <c r="FW181" s="152"/>
      <c r="FX181" s="152"/>
      <c r="FY181" s="152"/>
      <c r="FZ181" s="152"/>
      <c r="GA181" s="152"/>
      <c r="GB181" s="152"/>
      <c r="GC181" s="152"/>
      <c r="GD181" s="152"/>
      <c r="GE181" s="152"/>
      <c r="GF181" s="152"/>
      <c r="GG181" s="152"/>
      <c r="GH181" s="152"/>
      <c r="GI181" s="152"/>
      <c r="GJ181" s="152"/>
      <c r="GK181" s="152"/>
      <c r="GL181" s="152"/>
      <c r="GM181" s="152"/>
      <c r="GN181" s="152"/>
      <c r="GO181" s="152"/>
      <c r="GP181" s="152"/>
      <c r="GQ181" s="152"/>
      <c r="GR181" s="152"/>
      <c r="GS181" s="152"/>
      <c r="GT181" s="152"/>
      <c r="GU181" s="152"/>
      <c r="GV181" s="152"/>
      <c r="GW181" s="152"/>
      <c r="GX181" s="152"/>
      <c r="GY181" s="152"/>
      <c r="GZ181" s="152"/>
      <c r="HA181" s="152"/>
      <c r="HB181" s="152"/>
      <c r="HC181" s="152"/>
      <c r="HD181" s="152"/>
      <c r="HE181" s="152"/>
      <c r="HF181" s="152"/>
      <c r="HG181" s="152"/>
      <c r="HH181" s="152"/>
      <c r="HI181" s="152"/>
      <c r="HJ181" s="152"/>
      <c r="HK181" s="152"/>
      <c r="HL181" s="152"/>
      <c r="HM181" s="152"/>
      <c r="HN181" s="152"/>
      <c r="HO181" s="152"/>
      <c r="HP181" s="152"/>
      <c r="HQ181" s="152"/>
      <c r="HR181" s="152"/>
      <c r="HS181" s="152"/>
      <c r="HT181" s="152"/>
      <c r="HU181" s="152"/>
      <c r="HV181" s="152"/>
    </row>
    <row r="182" spans="1:230" s="287" customFormat="1" ht="45" x14ac:dyDescent="0.25">
      <c r="A182" s="290" t="s">
        <v>735</v>
      </c>
      <c r="B182" s="291" t="s">
        <v>454</v>
      </c>
      <c r="C182" s="281" t="s">
        <v>455</v>
      </c>
      <c r="D182" s="282" t="s">
        <v>37</v>
      </c>
      <c r="E182" s="283">
        <v>102</v>
      </c>
      <c r="F182" s="292">
        <v>1</v>
      </c>
      <c r="G182" s="292">
        <v>102</v>
      </c>
      <c r="H182" s="285">
        <v>169.63</v>
      </c>
      <c r="I182" s="295">
        <v>1.04236</v>
      </c>
      <c r="J182" s="288">
        <v>18035.18</v>
      </c>
      <c r="K182" s="296">
        <v>9.1199999999999992</v>
      </c>
      <c r="L182" s="286">
        <v>164480.84</v>
      </c>
      <c r="M182" s="307">
        <v>164480.84</v>
      </c>
      <c r="T182" s="152"/>
      <c r="U182" s="152"/>
      <c r="V182" s="152"/>
      <c r="W182" s="152"/>
      <c r="X182" s="152"/>
      <c r="Y182" s="152"/>
      <c r="Z182" s="152"/>
      <c r="AA182" s="152"/>
      <c r="AB182" s="152"/>
      <c r="AC182" s="152"/>
      <c r="AD182" s="152"/>
      <c r="AE182" s="152"/>
      <c r="AF182" s="152"/>
      <c r="AG182" s="152"/>
      <c r="AH182" s="152"/>
      <c r="AI182" s="152"/>
      <c r="AJ182" s="152"/>
      <c r="AK182" s="152"/>
      <c r="AL182" s="152"/>
      <c r="AM182" s="152"/>
      <c r="AN182" s="152"/>
      <c r="AO182" s="152"/>
      <c r="AP182" s="152"/>
      <c r="AQ182" s="152"/>
      <c r="AR182" s="152"/>
      <c r="AS182" s="152"/>
      <c r="AT182" s="152"/>
      <c r="AU182" s="152"/>
      <c r="AV182" s="152"/>
      <c r="AW182" s="152"/>
      <c r="AX182" s="152"/>
      <c r="AY182" s="152"/>
      <c r="AZ182" s="152"/>
      <c r="BA182" s="152"/>
      <c r="BB182" s="152"/>
      <c r="BC182" s="152"/>
      <c r="BD182" s="152"/>
      <c r="BE182" s="152"/>
      <c r="BF182" s="152"/>
      <c r="BG182" s="152"/>
      <c r="BH182" s="152"/>
      <c r="BI182" s="152"/>
      <c r="BJ182" s="152"/>
      <c r="BK182" s="152"/>
      <c r="BL182" s="152"/>
      <c r="BM182" s="152"/>
      <c r="BN182" s="152"/>
      <c r="BO182" s="152"/>
      <c r="BP182" s="152"/>
      <c r="BQ182" s="152"/>
      <c r="BR182" s="152"/>
      <c r="BS182" s="152"/>
      <c r="BT182" s="152"/>
      <c r="BU182" s="152"/>
      <c r="BV182" s="152"/>
      <c r="BW182" s="152"/>
      <c r="BX182" s="152"/>
      <c r="BY182" s="152"/>
      <c r="BZ182" s="152"/>
      <c r="CA182" s="152"/>
      <c r="CB182" s="152"/>
      <c r="CC182" s="152"/>
      <c r="CD182" s="152"/>
      <c r="CE182" s="152"/>
      <c r="CF182" s="152"/>
      <c r="CG182" s="152"/>
      <c r="CH182" s="152"/>
      <c r="CI182" s="152"/>
      <c r="CJ182" s="152"/>
      <c r="CK182" s="152"/>
      <c r="CL182" s="152"/>
      <c r="CM182" s="152"/>
      <c r="CN182" s="152"/>
      <c r="CO182" s="152"/>
      <c r="CP182" s="152"/>
      <c r="CQ182" s="152"/>
      <c r="CR182" s="152"/>
      <c r="CS182" s="152"/>
      <c r="CT182" s="152"/>
      <c r="CU182" s="152"/>
      <c r="CV182" s="152"/>
      <c r="CW182" s="152"/>
      <c r="CX182" s="152"/>
      <c r="CY182" s="152"/>
      <c r="CZ182" s="152"/>
      <c r="DA182" s="152"/>
      <c r="DB182" s="152"/>
      <c r="DC182" s="152"/>
      <c r="DD182" s="152"/>
      <c r="DE182" s="152"/>
      <c r="DF182" s="152"/>
      <c r="DG182" s="152"/>
      <c r="DH182" s="152"/>
      <c r="DI182" s="152"/>
      <c r="DJ182" s="152"/>
      <c r="DK182" s="152"/>
      <c r="DL182" s="152"/>
      <c r="DM182" s="152"/>
      <c r="DN182" s="152"/>
      <c r="DO182" s="152"/>
      <c r="DP182" s="152"/>
      <c r="DQ182" s="152"/>
      <c r="DR182" s="152"/>
      <c r="DS182" s="152"/>
      <c r="DT182" s="152"/>
      <c r="DU182" s="152"/>
      <c r="DV182" s="152"/>
      <c r="DW182" s="152"/>
      <c r="DX182" s="152"/>
      <c r="DY182" s="152"/>
      <c r="DZ182" s="152"/>
      <c r="EA182" s="152"/>
      <c r="EB182" s="152"/>
      <c r="EC182" s="152"/>
      <c r="ED182" s="152"/>
      <c r="EE182" s="152"/>
      <c r="EF182" s="152"/>
      <c r="EG182" s="152"/>
      <c r="EH182" s="152"/>
      <c r="EI182" s="152"/>
      <c r="EJ182" s="152"/>
      <c r="EK182" s="152"/>
      <c r="EL182" s="152"/>
      <c r="EM182" s="152"/>
      <c r="EN182" s="152"/>
      <c r="EO182" s="152"/>
      <c r="EP182" s="152"/>
      <c r="EQ182" s="152"/>
      <c r="ER182" s="152"/>
      <c r="ES182" s="152"/>
      <c r="ET182" s="152"/>
      <c r="EU182" s="189"/>
      <c r="EV182" s="190"/>
      <c r="EW182" s="190" t="s">
        <v>455</v>
      </c>
      <c r="EX182" s="190" t="s">
        <v>285</v>
      </c>
      <c r="EY182" s="190" t="s">
        <v>285</v>
      </c>
      <c r="EZ182" s="152"/>
      <c r="FA182" s="152"/>
      <c r="FB182" s="152"/>
      <c r="FC182" s="152"/>
      <c r="FD182" s="152"/>
      <c r="FE182" s="190"/>
      <c r="FF182" s="152"/>
      <c r="FG182" s="190"/>
      <c r="FH182" s="152"/>
      <c r="FI182" s="152"/>
      <c r="FJ182" s="152"/>
      <c r="FK182" s="152"/>
      <c r="FL182" s="152"/>
      <c r="FM182" s="152"/>
      <c r="FN182" s="152"/>
      <c r="FO182" s="152"/>
      <c r="FP182" s="152"/>
      <c r="FQ182" s="152"/>
      <c r="FR182" s="152"/>
      <c r="FS182" s="152"/>
      <c r="FT182" s="152"/>
      <c r="FU182" s="152"/>
      <c r="FV182" s="152"/>
      <c r="FW182" s="152"/>
      <c r="FX182" s="152"/>
      <c r="FY182" s="152"/>
      <c r="FZ182" s="152"/>
      <c r="GA182" s="152"/>
      <c r="GB182" s="152"/>
      <c r="GC182" s="152"/>
      <c r="GD182" s="152"/>
      <c r="GE182" s="152"/>
      <c r="GF182" s="152"/>
      <c r="GG182" s="152"/>
      <c r="GH182" s="152"/>
      <c r="GI182" s="152"/>
      <c r="GJ182" s="152"/>
      <c r="GK182" s="152"/>
      <c r="GL182" s="152"/>
      <c r="GM182" s="152"/>
      <c r="GN182" s="152"/>
      <c r="GO182" s="152"/>
      <c r="GP182" s="152"/>
      <c r="GQ182" s="152"/>
      <c r="GR182" s="152"/>
      <c r="GS182" s="152"/>
      <c r="GT182" s="152"/>
      <c r="GU182" s="152"/>
      <c r="GV182" s="152"/>
      <c r="GW182" s="152"/>
      <c r="GX182" s="152"/>
      <c r="GY182" s="152"/>
      <c r="GZ182" s="152"/>
      <c r="HA182" s="152"/>
      <c r="HB182" s="152"/>
      <c r="HC182" s="152"/>
      <c r="HD182" s="152"/>
      <c r="HE182" s="152"/>
      <c r="HF182" s="152"/>
      <c r="HG182" s="152"/>
      <c r="HH182" s="152"/>
      <c r="HI182" s="152"/>
      <c r="HJ182" s="152"/>
      <c r="HK182" s="152"/>
      <c r="HL182" s="152"/>
      <c r="HM182" s="152"/>
      <c r="HN182" s="152"/>
      <c r="HO182" s="152"/>
      <c r="HP182" s="152"/>
      <c r="HQ182" s="152"/>
      <c r="HR182" s="152"/>
      <c r="HS182" s="152"/>
      <c r="HT182" s="152"/>
      <c r="HU182" s="152"/>
      <c r="HV182" s="152"/>
    </row>
    <row r="183" spans="1:230" s="287" customFormat="1" ht="34.5" customHeight="1" x14ac:dyDescent="0.25">
      <c r="A183" s="290" t="s">
        <v>737</v>
      </c>
      <c r="B183" s="291" t="s">
        <v>470</v>
      </c>
      <c r="C183" s="281" t="s">
        <v>471</v>
      </c>
      <c r="D183" s="282" t="s">
        <v>388</v>
      </c>
      <c r="E183" s="283">
        <v>0.86</v>
      </c>
      <c r="F183" s="292">
        <v>1</v>
      </c>
      <c r="G183" s="296">
        <v>0.86</v>
      </c>
      <c r="H183" s="284"/>
      <c r="I183" s="283"/>
      <c r="J183" s="284"/>
      <c r="K183" s="283"/>
      <c r="L183" s="294"/>
      <c r="M183" s="307">
        <v>168942.28</v>
      </c>
      <c r="T183" s="152"/>
      <c r="U183" s="152"/>
      <c r="V183" s="152"/>
      <c r="W183" s="152"/>
      <c r="X183" s="152"/>
      <c r="Y183" s="152"/>
      <c r="Z183" s="152"/>
      <c r="AA183" s="152"/>
      <c r="AB183" s="152"/>
      <c r="AC183" s="152"/>
      <c r="AD183" s="152"/>
      <c r="AE183" s="152"/>
      <c r="AF183" s="152"/>
      <c r="AG183" s="152"/>
      <c r="AH183" s="152"/>
      <c r="AI183" s="152"/>
      <c r="AJ183" s="152"/>
      <c r="AK183" s="152"/>
      <c r="AL183" s="152"/>
      <c r="AM183" s="152"/>
      <c r="AN183" s="152"/>
      <c r="AO183" s="152"/>
      <c r="AP183" s="152"/>
      <c r="AQ183" s="152"/>
      <c r="AR183" s="152"/>
      <c r="AS183" s="152"/>
      <c r="AT183" s="152"/>
      <c r="AU183" s="152"/>
      <c r="AV183" s="152"/>
      <c r="AW183" s="152"/>
      <c r="AX183" s="152"/>
      <c r="AY183" s="152"/>
      <c r="AZ183" s="152"/>
      <c r="BA183" s="152"/>
      <c r="BB183" s="152"/>
      <c r="BC183" s="152"/>
      <c r="BD183" s="152"/>
      <c r="BE183" s="152"/>
      <c r="BF183" s="152"/>
      <c r="BG183" s="152"/>
      <c r="BH183" s="152"/>
      <c r="BI183" s="152"/>
      <c r="BJ183" s="152"/>
      <c r="BK183" s="152"/>
      <c r="BL183" s="152"/>
      <c r="BM183" s="152"/>
      <c r="BN183" s="152"/>
      <c r="BO183" s="152"/>
      <c r="BP183" s="152"/>
      <c r="BQ183" s="152"/>
      <c r="BR183" s="152"/>
      <c r="BS183" s="152"/>
      <c r="BT183" s="152"/>
      <c r="BU183" s="152"/>
      <c r="BV183" s="152"/>
      <c r="BW183" s="152"/>
      <c r="BX183" s="152"/>
      <c r="BY183" s="152"/>
      <c r="BZ183" s="152"/>
      <c r="CA183" s="152"/>
      <c r="CB183" s="152"/>
      <c r="CC183" s="152"/>
      <c r="CD183" s="152"/>
      <c r="CE183" s="152"/>
      <c r="CF183" s="152"/>
      <c r="CG183" s="152"/>
      <c r="CH183" s="152"/>
      <c r="CI183" s="152"/>
      <c r="CJ183" s="152"/>
      <c r="CK183" s="152"/>
      <c r="CL183" s="152"/>
      <c r="CM183" s="152"/>
      <c r="CN183" s="152"/>
      <c r="CO183" s="152"/>
      <c r="CP183" s="152"/>
      <c r="CQ183" s="152"/>
      <c r="CR183" s="152"/>
      <c r="CS183" s="152"/>
      <c r="CT183" s="152"/>
      <c r="CU183" s="152"/>
      <c r="CV183" s="152"/>
      <c r="CW183" s="152"/>
      <c r="CX183" s="152"/>
      <c r="CY183" s="152"/>
      <c r="CZ183" s="152"/>
      <c r="DA183" s="152"/>
      <c r="DB183" s="152"/>
      <c r="DC183" s="152"/>
      <c r="DD183" s="152"/>
      <c r="DE183" s="152"/>
      <c r="DF183" s="152"/>
      <c r="DG183" s="152"/>
      <c r="DH183" s="152"/>
      <c r="DI183" s="152"/>
      <c r="DJ183" s="152"/>
      <c r="DK183" s="152"/>
      <c r="DL183" s="152"/>
      <c r="DM183" s="152"/>
      <c r="DN183" s="152"/>
      <c r="DO183" s="152"/>
      <c r="DP183" s="152"/>
      <c r="DQ183" s="152"/>
      <c r="DR183" s="152"/>
      <c r="DS183" s="152"/>
      <c r="DT183" s="152"/>
      <c r="DU183" s="152"/>
      <c r="DV183" s="152"/>
      <c r="DW183" s="152"/>
      <c r="DX183" s="152"/>
      <c r="DY183" s="152"/>
      <c r="DZ183" s="152"/>
      <c r="EA183" s="152"/>
      <c r="EB183" s="152"/>
      <c r="EC183" s="152"/>
      <c r="ED183" s="152"/>
      <c r="EE183" s="152"/>
      <c r="EF183" s="152"/>
      <c r="EG183" s="152"/>
      <c r="EH183" s="152"/>
      <c r="EI183" s="152"/>
      <c r="EJ183" s="152"/>
      <c r="EK183" s="152"/>
      <c r="EL183" s="152"/>
      <c r="EM183" s="152"/>
      <c r="EN183" s="152"/>
      <c r="EO183" s="152"/>
      <c r="EP183" s="152"/>
      <c r="EQ183" s="152"/>
      <c r="ER183" s="152"/>
      <c r="ES183" s="152"/>
      <c r="ET183" s="152"/>
      <c r="EU183" s="189"/>
      <c r="EV183" s="190"/>
      <c r="EW183" s="190" t="s">
        <v>471</v>
      </c>
      <c r="EX183" s="190" t="s">
        <v>285</v>
      </c>
      <c r="EY183" s="190" t="s">
        <v>285</v>
      </c>
      <c r="EZ183" s="152"/>
      <c r="FA183" s="152"/>
      <c r="FB183" s="152"/>
      <c r="FC183" s="152"/>
      <c r="FD183" s="152"/>
      <c r="FE183" s="190"/>
      <c r="FF183" s="152"/>
      <c r="FG183" s="190"/>
      <c r="FH183" s="152"/>
      <c r="FI183" s="152"/>
      <c r="FJ183" s="152"/>
      <c r="FK183" s="152"/>
      <c r="FL183" s="152"/>
      <c r="FM183" s="152"/>
      <c r="FN183" s="152"/>
      <c r="FO183" s="152"/>
      <c r="FP183" s="152"/>
      <c r="FQ183" s="152"/>
      <c r="FR183" s="152"/>
      <c r="FS183" s="152"/>
      <c r="FT183" s="152"/>
      <c r="FU183" s="152"/>
      <c r="FV183" s="152"/>
      <c r="FW183" s="152"/>
      <c r="FX183" s="152"/>
      <c r="FY183" s="152"/>
      <c r="FZ183" s="152"/>
      <c r="GA183" s="152"/>
      <c r="GB183" s="152"/>
      <c r="GC183" s="152"/>
      <c r="GD183" s="152"/>
      <c r="GE183" s="152"/>
      <c r="GF183" s="152"/>
      <c r="GG183" s="152"/>
      <c r="GH183" s="152"/>
      <c r="GI183" s="152"/>
      <c r="GJ183" s="152"/>
      <c r="GK183" s="152"/>
      <c r="GL183" s="152"/>
      <c r="GM183" s="152"/>
      <c r="GN183" s="152"/>
      <c r="GO183" s="152"/>
      <c r="GP183" s="152"/>
      <c r="GQ183" s="152"/>
      <c r="GR183" s="152"/>
      <c r="GS183" s="152"/>
      <c r="GT183" s="152"/>
      <c r="GU183" s="152"/>
      <c r="GV183" s="152"/>
      <c r="GW183" s="152"/>
      <c r="GX183" s="152"/>
      <c r="GY183" s="152"/>
      <c r="GZ183" s="152"/>
      <c r="HA183" s="152"/>
      <c r="HB183" s="152"/>
      <c r="HC183" s="152"/>
      <c r="HD183" s="152"/>
      <c r="HE183" s="152"/>
      <c r="HF183" s="152"/>
      <c r="HG183" s="152"/>
      <c r="HH183" s="152"/>
      <c r="HI183" s="152"/>
      <c r="HJ183" s="152"/>
      <c r="HK183" s="152"/>
      <c r="HL183" s="152"/>
      <c r="HM183" s="152"/>
      <c r="HN183" s="152"/>
      <c r="HO183" s="152"/>
      <c r="HP183" s="152"/>
      <c r="HQ183" s="152"/>
      <c r="HR183" s="152"/>
      <c r="HS183" s="152"/>
      <c r="HT183" s="152"/>
      <c r="HU183" s="152"/>
      <c r="HV183" s="152"/>
    </row>
    <row r="184" spans="1:230" s="287" customFormat="1" ht="45" x14ac:dyDescent="0.25">
      <c r="A184" s="290" t="s">
        <v>739</v>
      </c>
      <c r="B184" s="291" t="s">
        <v>454</v>
      </c>
      <c r="C184" s="281" t="s">
        <v>455</v>
      </c>
      <c r="D184" s="282" t="s">
        <v>37</v>
      </c>
      <c r="E184" s="283">
        <v>87.72</v>
      </c>
      <c r="F184" s="292">
        <v>1</v>
      </c>
      <c r="G184" s="296">
        <v>87.72</v>
      </c>
      <c r="H184" s="285">
        <v>169.63</v>
      </c>
      <c r="I184" s="295">
        <v>1.04236</v>
      </c>
      <c r="J184" s="288">
        <v>15510.26</v>
      </c>
      <c r="K184" s="296">
        <v>9.1199999999999992</v>
      </c>
      <c r="L184" s="286">
        <v>141453.57</v>
      </c>
      <c r="M184" s="307">
        <v>141453.57</v>
      </c>
      <c r="T184" s="152"/>
      <c r="U184" s="152"/>
      <c r="V184" s="152"/>
      <c r="W184" s="152"/>
      <c r="X184" s="152"/>
      <c r="Y184" s="152"/>
      <c r="Z184" s="152"/>
      <c r="AA184" s="152"/>
      <c r="AB184" s="152"/>
      <c r="AC184" s="152"/>
      <c r="AD184" s="152"/>
      <c r="AE184" s="152"/>
      <c r="AF184" s="152"/>
      <c r="AG184" s="152"/>
      <c r="AH184" s="152"/>
      <c r="AI184" s="152"/>
      <c r="AJ184" s="152"/>
      <c r="AK184" s="152"/>
      <c r="AL184" s="152"/>
      <c r="AM184" s="152"/>
      <c r="AN184" s="152"/>
      <c r="AO184" s="152"/>
      <c r="AP184" s="152"/>
      <c r="AQ184" s="152"/>
      <c r="AR184" s="152"/>
      <c r="AS184" s="152"/>
      <c r="AT184" s="152"/>
      <c r="AU184" s="152"/>
      <c r="AV184" s="152"/>
      <c r="AW184" s="152"/>
      <c r="AX184" s="152"/>
      <c r="AY184" s="152"/>
      <c r="AZ184" s="152"/>
      <c r="BA184" s="152"/>
      <c r="BB184" s="152"/>
      <c r="BC184" s="152"/>
      <c r="BD184" s="152"/>
      <c r="BE184" s="152"/>
      <c r="BF184" s="152"/>
      <c r="BG184" s="152"/>
      <c r="BH184" s="152"/>
      <c r="BI184" s="152"/>
      <c r="BJ184" s="152"/>
      <c r="BK184" s="152"/>
      <c r="BL184" s="152"/>
      <c r="BM184" s="152"/>
      <c r="BN184" s="152"/>
      <c r="BO184" s="152"/>
      <c r="BP184" s="152"/>
      <c r="BQ184" s="152"/>
      <c r="BR184" s="152"/>
      <c r="BS184" s="152"/>
      <c r="BT184" s="152"/>
      <c r="BU184" s="152"/>
      <c r="BV184" s="152"/>
      <c r="BW184" s="152"/>
      <c r="BX184" s="152"/>
      <c r="BY184" s="152"/>
      <c r="BZ184" s="152"/>
      <c r="CA184" s="152"/>
      <c r="CB184" s="152"/>
      <c r="CC184" s="152"/>
      <c r="CD184" s="152"/>
      <c r="CE184" s="152"/>
      <c r="CF184" s="152"/>
      <c r="CG184" s="152"/>
      <c r="CH184" s="152"/>
      <c r="CI184" s="152"/>
      <c r="CJ184" s="152"/>
      <c r="CK184" s="152"/>
      <c r="CL184" s="152"/>
      <c r="CM184" s="152"/>
      <c r="CN184" s="152"/>
      <c r="CO184" s="152"/>
      <c r="CP184" s="152"/>
      <c r="CQ184" s="152"/>
      <c r="CR184" s="152"/>
      <c r="CS184" s="152"/>
      <c r="CT184" s="152"/>
      <c r="CU184" s="152"/>
      <c r="CV184" s="152"/>
      <c r="CW184" s="152"/>
      <c r="CX184" s="152"/>
      <c r="CY184" s="152"/>
      <c r="CZ184" s="152"/>
      <c r="DA184" s="152"/>
      <c r="DB184" s="152"/>
      <c r="DC184" s="152"/>
      <c r="DD184" s="152"/>
      <c r="DE184" s="152"/>
      <c r="DF184" s="152"/>
      <c r="DG184" s="152"/>
      <c r="DH184" s="152"/>
      <c r="DI184" s="152"/>
      <c r="DJ184" s="152"/>
      <c r="DK184" s="152"/>
      <c r="DL184" s="152"/>
      <c r="DM184" s="152"/>
      <c r="DN184" s="152"/>
      <c r="DO184" s="152"/>
      <c r="DP184" s="152"/>
      <c r="DQ184" s="152"/>
      <c r="DR184" s="152"/>
      <c r="DS184" s="152"/>
      <c r="DT184" s="152"/>
      <c r="DU184" s="152"/>
      <c r="DV184" s="152"/>
      <c r="DW184" s="152"/>
      <c r="DX184" s="152"/>
      <c r="DY184" s="152"/>
      <c r="DZ184" s="152"/>
      <c r="EA184" s="152"/>
      <c r="EB184" s="152"/>
      <c r="EC184" s="152"/>
      <c r="ED184" s="152"/>
      <c r="EE184" s="152"/>
      <c r="EF184" s="152"/>
      <c r="EG184" s="152"/>
      <c r="EH184" s="152"/>
      <c r="EI184" s="152"/>
      <c r="EJ184" s="152"/>
      <c r="EK184" s="152"/>
      <c r="EL184" s="152"/>
      <c r="EM184" s="152"/>
      <c r="EN184" s="152"/>
      <c r="EO184" s="152"/>
      <c r="EP184" s="152"/>
      <c r="EQ184" s="152"/>
      <c r="ER184" s="152"/>
      <c r="ES184" s="152"/>
      <c r="ET184" s="152"/>
      <c r="EU184" s="189"/>
      <c r="EV184" s="190"/>
      <c r="EW184" s="190" t="s">
        <v>455</v>
      </c>
      <c r="EX184" s="190" t="s">
        <v>285</v>
      </c>
      <c r="EY184" s="190" t="s">
        <v>285</v>
      </c>
      <c r="EZ184" s="152"/>
      <c r="FA184" s="152"/>
      <c r="FB184" s="152"/>
      <c r="FC184" s="152"/>
      <c r="FD184" s="152"/>
      <c r="FE184" s="190"/>
      <c r="FF184" s="152"/>
      <c r="FG184" s="190"/>
      <c r="FH184" s="152"/>
      <c r="FI184" s="152"/>
      <c r="FJ184" s="152"/>
      <c r="FK184" s="152"/>
      <c r="FL184" s="152"/>
      <c r="FM184" s="152"/>
      <c r="FN184" s="152"/>
      <c r="FO184" s="152"/>
      <c r="FP184" s="152"/>
      <c r="FQ184" s="152"/>
      <c r="FR184" s="152"/>
      <c r="FS184" s="152"/>
      <c r="FT184" s="152"/>
      <c r="FU184" s="152"/>
      <c r="FV184" s="152"/>
      <c r="FW184" s="152"/>
      <c r="FX184" s="152"/>
      <c r="FY184" s="152"/>
      <c r="FZ184" s="152"/>
      <c r="GA184" s="152"/>
      <c r="GB184" s="152"/>
      <c r="GC184" s="152"/>
      <c r="GD184" s="152"/>
      <c r="GE184" s="152"/>
      <c r="GF184" s="152"/>
      <c r="GG184" s="152"/>
      <c r="GH184" s="152"/>
      <c r="GI184" s="152"/>
      <c r="GJ184" s="152"/>
      <c r="GK184" s="152"/>
      <c r="GL184" s="152"/>
      <c r="GM184" s="152"/>
      <c r="GN184" s="152"/>
      <c r="GO184" s="152"/>
      <c r="GP184" s="152"/>
      <c r="GQ184" s="152"/>
      <c r="GR184" s="152"/>
      <c r="GS184" s="152"/>
      <c r="GT184" s="152"/>
      <c r="GU184" s="152"/>
      <c r="GV184" s="152"/>
      <c r="GW184" s="152"/>
      <c r="GX184" s="152"/>
      <c r="GY184" s="152"/>
      <c r="GZ184" s="152"/>
      <c r="HA184" s="152"/>
      <c r="HB184" s="152"/>
      <c r="HC184" s="152"/>
      <c r="HD184" s="152"/>
      <c r="HE184" s="152"/>
      <c r="HF184" s="152"/>
      <c r="HG184" s="152"/>
      <c r="HH184" s="152"/>
      <c r="HI184" s="152"/>
      <c r="HJ184" s="152"/>
      <c r="HK184" s="152"/>
      <c r="HL184" s="152"/>
      <c r="HM184" s="152"/>
      <c r="HN184" s="152"/>
      <c r="HO184" s="152"/>
      <c r="HP184" s="152"/>
      <c r="HQ184" s="152"/>
      <c r="HR184" s="152"/>
      <c r="HS184" s="152"/>
      <c r="HT184" s="152"/>
      <c r="HU184" s="152"/>
      <c r="HV184" s="152"/>
    </row>
    <row r="185" spans="1:230" s="287" customFormat="1" ht="45.75" customHeight="1" x14ac:dyDescent="0.25">
      <c r="A185" s="290" t="s">
        <v>741</v>
      </c>
      <c r="B185" s="291" t="s">
        <v>450</v>
      </c>
      <c r="C185" s="281" t="s">
        <v>671</v>
      </c>
      <c r="D185" s="282" t="s">
        <v>388</v>
      </c>
      <c r="E185" s="283">
        <v>1.48</v>
      </c>
      <c r="F185" s="292">
        <v>1</v>
      </c>
      <c r="G185" s="296">
        <v>1.48</v>
      </c>
      <c r="H185" s="284"/>
      <c r="I185" s="283"/>
      <c r="J185" s="284"/>
      <c r="K185" s="283"/>
      <c r="L185" s="294"/>
      <c r="M185" s="307">
        <v>166634.85999999999</v>
      </c>
      <c r="T185" s="152"/>
      <c r="U185" s="152"/>
      <c r="V185" s="152"/>
      <c r="W185" s="152"/>
      <c r="X185" s="152"/>
      <c r="Y185" s="152"/>
      <c r="Z185" s="152"/>
      <c r="AA185" s="152"/>
      <c r="AB185" s="152"/>
      <c r="AC185" s="152"/>
      <c r="AD185" s="152"/>
      <c r="AE185" s="152"/>
      <c r="AF185" s="152"/>
      <c r="AG185" s="152"/>
      <c r="AH185" s="152"/>
      <c r="AI185" s="152"/>
      <c r="AJ185" s="152"/>
      <c r="AK185" s="152"/>
      <c r="AL185" s="152"/>
      <c r="AM185" s="152"/>
      <c r="AN185" s="152"/>
      <c r="AO185" s="152"/>
      <c r="AP185" s="152"/>
      <c r="AQ185" s="152"/>
      <c r="AR185" s="152"/>
      <c r="AS185" s="152"/>
      <c r="AT185" s="152"/>
      <c r="AU185" s="152"/>
      <c r="AV185" s="152"/>
      <c r="AW185" s="152"/>
      <c r="AX185" s="152"/>
      <c r="AY185" s="152"/>
      <c r="AZ185" s="152"/>
      <c r="BA185" s="152"/>
      <c r="BB185" s="152"/>
      <c r="BC185" s="152"/>
      <c r="BD185" s="152"/>
      <c r="BE185" s="152"/>
      <c r="BF185" s="152"/>
      <c r="BG185" s="152"/>
      <c r="BH185" s="152"/>
      <c r="BI185" s="152"/>
      <c r="BJ185" s="152"/>
      <c r="BK185" s="152"/>
      <c r="BL185" s="152"/>
      <c r="BM185" s="152"/>
      <c r="BN185" s="152"/>
      <c r="BO185" s="152"/>
      <c r="BP185" s="152"/>
      <c r="BQ185" s="152"/>
      <c r="BR185" s="152"/>
      <c r="BS185" s="152"/>
      <c r="BT185" s="152"/>
      <c r="BU185" s="152"/>
      <c r="BV185" s="152"/>
      <c r="BW185" s="152"/>
      <c r="BX185" s="152"/>
      <c r="BY185" s="152"/>
      <c r="BZ185" s="152"/>
      <c r="CA185" s="152"/>
      <c r="CB185" s="152"/>
      <c r="CC185" s="152"/>
      <c r="CD185" s="152"/>
      <c r="CE185" s="152"/>
      <c r="CF185" s="152"/>
      <c r="CG185" s="152"/>
      <c r="CH185" s="152"/>
      <c r="CI185" s="152"/>
      <c r="CJ185" s="152"/>
      <c r="CK185" s="152"/>
      <c r="CL185" s="152"/>
      <c r="CM185" s="152"/>
      <c r="CN185" s="152"/>
      <c r="CO185" s="152"/>
      <c r="CP185" s="152"/>
      <c r="CQ185" s="152"/>
      <c r="CR185" s="152"/>
      <c r="CS185" s="152"/>
      <c r="CT185" s="152"/>
      <c r="CU185" s="152"/>
      <c r="CV185" s="152"/>
      <c r="CW185" s="152"/>
      <c r="CX185" s="152"/>
      <c r="CY185" s="152"/>
      <c r="CZ185" s="152"/>
      <c r="DA185" s="152"/>
      <c r="DB185" s="152"/>
      <c r="DC185" s="152"/>
      <c r="DD185" s="152"/>
      <c r="DE185" s="152"/>
      <c r="DF185" s="152"/>
      <c r="DG185" s="152"/>
      <c r="DH185" s="152"/>
      <c r="DI185" s="152"/>
      <c r="DJ185" s="152"/>
      <c r="DK185" s="152"/>
      <c r="DL185" s="152"/>
      <c r="DM185" s="152"/>
      <c r="DN185" s="152"/>
      <c r="DO185" s="152"/>
      <c r="DP185" s="152"/>
      <c r="DQ185" s="152"/>
      <c r="DR185" s="152"/>
      <c r="DS185" s="152"/>
      <c r="DT185" s="152"/>
      <c r="DU185" s="152"/>
      <c r="DV185" s="152"/>
      <c r="DW185" s="152"/>
      <c r="DX185" s="152"/>
      <c r="DY185" s="152"/>
      <c r="DZ185" s="152"/>
      <c r="EA185" s="152"/>
      <c r="EB185" s="152"/>
      <c r="EC185" s="152"/>
      <c r="ED185" s="152"/>
      <c r="EE185" s="152"/>
      <c r="EF185" s="152"/>
      <c r="EG185" s="152"/>
      <c r="EH185" s="152"/>
      <c r="EI185" s="152"/>
      <c r="EJ185" s="152"/>
      <c r="EK185" s="152"/>
      <c r="EL185" s="152"/>
      <c r="EM185" s="152"/>
      <c r="EN185" s="152"/>
      <c r="EO185" s="152"/>
      <c r="EP185" s="152"/>
      <c r="EQ185" s="152"/>
      <c r="ER185" s="152"/>
      <c r="ES185" s="152"/>
      <c r="ET185" s="152"/>
      <c r="EU185" s="189"/>
      <c r="EV185" s="190"/>
      <c r="EW185" s="190" t="s">
        <v>671</v>
      </c>
      <c r="EX185" s="190" t="s">
        <v>285</v>
      </c>
      <c r="EY185" s="190" t="s">
        <v>285</v>
      </c>
      <c r="EZ185" s="152"/>
      <c r="FA185" s="152"/>
      <c r="FB185" s="152"/>
      <c r="FC185" s="152"/>
      <c r="FD185" s="152"/>
      <c r="FE185" s="190"/>
      <c r="FF185" s="152"/>
      <c r="FG185" s="190"/>
      <c r="FH185" s="152"/>
      <c r="FI185" s="152"/>
      <c r="FJ185" s="152"/>
      <c r="FK185" s="152"/>
      <c r="FL185" s="152"/>
      <c r="FM185" s="152"/>
      <c r="FN185" s="152"/>
      <c r="FO185" s="152"/>
      <c r="FP185" s="152"/>
      <c r="FQ185" s="152"/>
      <c r="FR185" s="152"/>
      <c r="FS185" s="152"/>
      <c r="FT185" s="152"/>
      <c r="FU185" s="152"/>
      <c r="FV185" s="152"/>
      <c r="FW185" s="152"/>
      <c r="FX185" s="152"/>
      <c r="FY185" s="152"/>
      <c r="FZ185" s="152"/>
      <c r="GA185" s="152"/>
      <c r="GB185" s="152"/>
      <c r="GC185" s="152"/>
      <c r="GD185" s="152"/>
      <c r="GE185" s="152"/>
      <c r="GF185" s="152"/>
      <c r="GG185" s="152"/>
      <c r="GH185" s="152"/>
      <c r="GI185" s="152"/>
      <c r="GJ185" s="152"/>
      <c r="GK185" s="152"/>
      <c r="GL185" s="152"/>
      <c r="GM185" s="152"/>
      <c r="GN185" s="152"/>
      <c r="GO185" s="152"/>
      <c r="GP185" s="152"/>
      <c r="GQ185" s="152"/>
      <c r="GR185" s="152"/>
      <c r="GS185" s="152"/>
      <c r="GT185" s="152"/>
      <c r="GU185" s="152"/>
      <c r="GV185" s="152"/>
      <c r="GW185" s="152"/>
      <c r="GX185" s="152"/>
      <c r="GY185" s="152"/>
      <c r="GZ185" s="152"/>
      <c r="HA185" s="152"/>
      <c r="HB185" s="152"/>
      <c r="HC185" s="152"/>
      <c r="HD185" s="152"/>
      <c r="HE185" s="152"/>
      <c r="HF185" s="152"/>
      <c r="HG185" s="152"/>
      <c r="HH185" s="152"/>
      <c r="HI185" s="152"/>
      <c r="HJ185" s="152"/>
      <c r="HK185" s="152"/>
      <c r="HL185" s="152"/>
      <c r="HM185" s="152"/>
      <c r="HN185" s="152"/>
      <c r="HO185" s="152"/>
      <c r="HP185" s="152"/>
      <c r="HQ185" s="152"/>
      <c r="HR185" s="152"/>
      <c r="HS185" s="152"/>
      <c r="HT185" s="152"/>
      <c r="HU185" s="152"/>
      <c r="HV185" s="152"/>
    </row>
    <row r="186" spans="1:230" s="287" customFormat="1" ht="45" x14ac:dyDescent="0.25">
      <c r="A186" s="290" t="s">
        <v>743</v>
      </c>
      <c r="B186" s="291" t="s">
        <v>454</v>
      </c>
      <c r="C186" s="281" t="s">
        <v>455</v>
      </c>
      <c r="D186" s="282" t="s">
        <v>37</v>
      </c>
      <c r="E186" s="283">
        <v>150.96</v>
      </c>
      <c r="F186" s="292">
        <v>1</v>
      </c>
      <c r="G186" s="296">
        <v>150.96</v>
      </c>
      <c r="H186" s="285">
        <v>169.63</v>
      </c>
      <c r="I186" s="295">
        <v>1.04236</v>
      </c>
      <c r="J186" s="288">
        <v>26692.07</v>
      </c>
      <c r="K186" s="296">
        <v>9.1199999999999992</v>
      </c>
      <c r="L186" s="286">
        <v>243431.67999999999</v>
      </c>
      <c r="M186" s="307">
        <v>243431.67999999999</v>
      </c>
      <c r="T186" s="152"/>
      <c r="U186" s="152"/>
      <c r="V186" s="152"/>
      <c r="W186" s="152"/>
      <c r="X186" s="152"/>
      <c r="Y186" s="152"/>
      <c r="Z186" s="152"/>
      <c r="AA186" s="152"/>
      <c r="AB186" s="152"/>
      <c r="AC186" s="152"/>
      <c r="AD186" s="152"/>
      <c r="AE186" s="152"/>
      <c r="AF186" s="152"/>
      <c r="AG186" s="152"/>
      <c r="AH186" s="152"/>
      <c r="AI186" s="152"/>
      <c r="AJ186" s="152"/>
      <c r="AK186" s="152"/>
      <c r="AL186" s="152"/>
      <c r="AM186" s="152"/>
      <c r="AN186" s="152"/>
      <c r="AO186" s="152"/>
      <c r="AP186" s="152"/>
      <c r="AQ186" s="152"/>
      <c r="AR186" s="152"/>
      <c r="AS186" s="152"/>
      <c r="AT186" s="152"/>
      <c r="AU186" s="152"/>
      <c r="AV186" s="152"/>
      <c r="AW186" s="152"/>
      <c r="AX186" s="152"/>
      <c r="AY186" s="152"/>
      <c r="AZ186" s="152"/>
      <c r="BA186" s="152"/>
      <c r="BB186" s="152"/>
      <c r="BC186" s="152"/>
      <c r="BD186" s="152"/>
      <c r="BE186" s="152"/>
      <c r="BF186" s="152"/>
      <c r="BG186" s="152"/>
      <c r="BH186" s="152"/>
      <c r="BI186" s="152"/>
      <c r="BJ186" s="152"/>
      <c r="BK186" s="152"/>
      <c r="BL186" s="152"/>
      <c r="BM186" s="152"/>
      <c r="BN186" s="152"/>
      <c r="BO186" s="152"/>
      <c r="BP186" s="152"/>
      <c r="BQ186" s="152"/>
      <c r="BR186" s="152"/>
      <c r="BS186" s="152"/>
      <c r="BT186" s="152"/>
      <c r="BU186" s="152"/>
      <c r="BV186" s="152"/>
      <c r="BW186" s="152"/>
      <c r="BX186" s="152"/>
      <c r="BY186" s="152"/>
      <c r="BZ186" s="152"/>
      <c r="CA186" s="152"/>
      <c r="CB186" s="152"/>
      <c r="CC186" s="152"/>
      <c r="CD186" s="152"/>
      <c r="CE186" s="152"/>
      <c r="CF186" s="152"/>
      <c r="CG186" s="152"/>
      <c r="CH186" s="152"/>
      <c r="CI186" s="152"/>
      <c r="CJ186" s="152"/>
      <c r="CK186" s="152"/>
      <c r="CL186" s="152"/>
      <c r="CM186" s="152"/>
      <c r="CN186" s="152"/>
      <c r="CO186" s="152"/>
      <c r="CP186" s="152"/>
      <c r="CQ186" s="152"/>
      <c r="CR186" s="152"/>
      <c r="CS186" s="152"/>
      <c r="CT186" s="152"/>
      <c r="CU186" s="152"/>
      <c r="CV186" s="152"/>
      <c r="CW186" s="152"/>
      <c r="CX186" s="152"/>
      <c r="CY186" s="152"/>
      <c r="CZ186" s="152"/>
      <c r="DA186" s="152"/>
      <c r="DB186" s="152"/>
      <c r="DC186" s="152"/>
      <c r="DD186" s="152"/>
      <c r="DE186" s="152"/>
      <c r="DF186" s="152"/>
      <c r="DG186" s="152"/>
      <c r="DH186" s="152"/>
      <c r="DI186" s="152"/>
      <c r="DJ186" s="152"/>
      <c r="DK186" s="152"/>
      <c r="DL186" s="152"/>
      <c r="DM186" s="152"/>
      <c r="DN186" s="152"/>
      <c r="DO186" s="152"/>
      <c r="DP186" s="152"/>
      <c r="DQ186" s="152"/>
      <c r="DR186" s="152"/>
      <c r="DS186" s="152"/>
      <c r="DT186" s="152"/>
      <c r="DU186" s="152"/>
      <c r="DV186" s="152"/>
      <c r="DW186" s="152"/>
      <c r="DX186" s="152"/>
      <c r="DY186" s="152"/>
      <c r="DZ186" s="152"/>
      <c r="EA186" s="152"/>
      <c r="EB186" s="152"/>
      <c r="EC186" s="152"/>
      <c r="ED186" s="152"/>
      <c r="EE186" s="152"/>
      <c r="EF186" s="152"/>
      <c r="EG186" s="152"/>
      <c r="EH186" s="152"/>
      <c r="EI186" s="152"/>
      <c r="EJ186" s="152"/>
      <c r="EK186" s="152"/>
      <c r="EL186" s="152"/>
      <c r="EM186" s="152"/>
      <c r="EN186" s="152"/>
      <c r="EO186" s="152"/>
      <c r="EP186" s="152"/>
      <c r="EQ186" s="152"/>
      <c r="ER186" s="152"/>
      <c r="ES186" s="152"/>
      <c r="ET186" s="152"/>
      <c r="EU186" s="189"/>
      <c r="EV186" s="190"/>
      <c r="EW186" s="190" t="s">
        <v>455</v>
      </c>
      <c r="EX186" s="190" t="s">
        <v>285</v>
      </c>
      <c r="EY186" s="190" t="s">
        <v>285</v>
      </c>
      <c r="EZ186" s="152"/>
      <c r="FA186" s="152"/>
      <c r="FB186" s="152"/>
      <c r="FC186" s="152"/>
      <c r="FD186" s="152"/>
      <c r="FE186" s="190"/>
      <c r="FF186" s="152"/>
      <c r="FG186" s="190"/>
      <c r="FH186" s="152"/>
      <c r="FI186" s="152"/>
      <c r="FJ186" s="152"/>
      <c r="FK186" s="152"/>
      <c r="FL186" s="152"/>
      <c r="FM186" s="152"/>
      <c r="FN186" s="152"/>
      <c r="FO186" s="152"/>
      <c r="FP186" s="152"/>
      <c r="FQ186" s="152"/>
      <c r="FR186" s="152"/>
      <c r="FS186" s="152"/>
      <c r="FT186" s="152"/>
      <c r="FU186" s="152"/>
      <c r="FV186" s="152"/>
      <c r="FW186" s="152"/>
      <c r="FX186" s="152"/>
      <c r="FY186" s="152"/>
      <c r="FZ186" s="152"/>
      <c r="GA186" s="152"/>
      <c r="GB186" s="152"/>
      <c r="GC186" s="152"/>
      <c r="GD186" s="152"/>
      <c r="GE186" s="152"/>
      <c r="GF186" s="152"/>
      <c r="GG186" s="152"/>
      <c r="GH186" s="152"/>
      <c r="GI186" s="152"/>
      <c r="GJ186" s="152"/>
      <c r="GK186" s="152"/>
      <c r="GL186" s="152"/>
      <c r="GM186" s="152"/>
      <c r="GN186" s="152"/>
      <c r="GO186" s="152"/>
      <c r="GP186" s="152"/>
      <c r="GQ186" s="152"/>
      <c r="GR186" s="152"/>
      <c r="GS186" s="152"/>
      <c r="GT186" s="152"/>
      <c r="GU186" s="152"/>
      <c r="GV186" s="152"/>
      <c r="GW186" s="152"/>
      <c r="GX186" s="152"/>
      <c r="GY186" s="152"/>
      <c r="GZ186" s="152"/>
      <c r="HA186" s="152"/>
      <c r="HB186" s="152"/>
      <c r="HC186" s="152"/>
      <c r="HD186" s="152"/>
      <c r="HE186" s="152"/>
      <c r="HF186" s="152"/>
      <c r="HG186" s="152"/>
      <c r="HH186" s="152"/>
      <c r="HI186" s="152"/>
      <c r="HJ186" s="152"/>
      <c r="HK186" s="152"/>
      <c r="HL186" s="152"/>
      <c r="HM186" s="152"/>
      <c r="HN186" s="152"/>
      <c r="HO186" s="152"/>
      <c r="HP186" s="152"/>
      <c r="HQ186" s="152"/>
      <c r="HR186" s="152"/>
      <c r="HS186" s="152"/>
      <c r="HT186" s="152"/>
      <c r="HU186" s="152"/>
      <c r="HV186" s="152"/>
    </row>
    <row r="187" spans="1:230" s="287" customFormat="1" ht="34.5" customHeight="1" x14ac:dyDescent="0.25">
      <c r="A187" s="290" t="s">
        <v>745</v>
      </c>
      <c r="B187" s="291" t="s">
        <v>450</v>
      </c>
      <c r="C187" s="281" t="s">
        <v>451</v>
      </c>
      <c r="D187" s="282" t="s">
        <v>388</v>
      </c>
      <c r="E187" s="283">
        <v>0.2</v>
      </c>
      <c r="F187" s="292">
        <v>1</v>
      </c>
      <c r="G187" s="298">
        <v>0.2</v>
      </c>
      <c r="H187" s="284"/>
      <c r="I187" s="283"/>
      <c r="J187" s="284"/>
      <c r="K187" s="283"/>
      <c r="L187" s="294"/>
      <c r="M187" s="307">
        <v>20516.5</v>
      </c>
      <c r="T187" s="152"/>
      <c r="U187" s="152"/>
      <c r="V187" s="152"/>
      <c r="W187" s="152"/>
      <c r="X187" s="152"/>
      <c r="Y187" s="152"/>
      <c r="Z187" s="152"/>
      <c r="AA187" s="152"/>
      <c r="AB187" s="152"/>
      <c r="AC187" s="152"/>
      <c r="AD187" s="152"/>
      <c r="AE187" s="152"/>
      <c r="AF187" s="152"/>
      <c r="AG187" s="152"/>
      <c r="AH187" s="152"/>
      <c r="AI187" s="152"/>
      <c r="AJ187" s="152"/>
      <c r="AK187" s="152"/>
      <c r="AL187" s="152"/>
      <c r="AM187" s="152"/>
      <c r="AN187" s="152"/>
      <c r="AO187" s="152"/>
      <c r="AP187" s="152"/>
      <c r="AQ187" s="152"/>
      <c r="AR187" s="152"/>
      <c r="AS187" s="152"/>
      <c r="AT187" s="152"/>
      <c r="AU187" s="152"/>
      <c r="AV187" s="152"/>
      <c r="AW187" s="152"/>
      <c r="AX187" s="152"/>
      <c r="AY187" s="152"/>
      <c r="AZ187" s="152"/>
      <c r="BA187" s="152"/>
      <c r="BB187" s="152"/>
      <c r="BC187" s="152"/>
      <c r="BD187" s="152"/>
      <c r="BE187" s="152"/>
      <c r="BF187" s="152"/>
      <c r="BG187" s="152"/>
      <c r="BH187" s="152"/>
      <c r="BI187" s="152"/>
      <c r="BJ187" s="152"/>
      <c r="BK187" s="152"/>
      <c r="BL187" s="152"/>
      <c r="BM187" s="152"/>
      <c r="BN187" s="152"/>
      <c r="BO187" s="152"/>
      <c r="BP187" s="152"/>
      <c r="BQ187" s="152"/>
      <c r="BR187" s="152"/>
      <c r="BS187" s="152"/>
      <c r="BT187" s="152"/>
      <c r="BU187" s="152"/>
      <c r="BV187" s="152"/>
      <c r="BW187" s="152"/>
      <c r="BX187" s="152"/>
      <c r="BY187" s="152"/>
      <c r="BZ187" s="152"/>
      <c r="CA187" s="152"/>
      <c r="CB187" s="152"/>
      <c r="CC187" s="152"/>
      <c r="CD187" s="152"/>
      <c r="CE187" s="152"/>
      <c r="CF187" s="152"/>
      <c r="CG187" s="152"/>
      <c r="CH187" s="152"/>
      <c r="CI187" s="152"/>
      <c r="CJ187" s="152"/>
      <c r="CK187" s="152"/>
      <c r="CL187" s="152"/>
      <c r="CM187" s="152"/>
      <c r="CN187" s="152"/>
      <c r="CO187" s="152"/>
      <c r="CP187" s="152"/>
      <c r="CQ187" s="152"/>
      <c r="CR187" s="152"/>
      <c r="CS187" s="152"/>
      <c r="CT187" s="152"/>
      <c r="CU187" s="152"/>
      <c r="CV187" s="152"/>
      <c r="CW187" s="152"/>
      <c r="CX187" s="152"/>
      <c r="CY187" s="152"/>
      <c r="CZ187" s="152"/>
      <c r="DA187" s="152"/>
      <c r="DB187" s="152"/>
      <c r="DC187" s="152"/>
      <c r="DD187" s="152"/>
      <c r="DE187" s="152"/>
      <c r="DF187" s="152"/>
      <c r="DG187" s="152"/>
      <c r="DH187" s="152"/>
      <c r="DI187" s="152"/>
      <c r="DJ187" s="152"/>
      <c r="DK187" s="152"/>
      <c r="DL187" s="152"/>
      <c r="DM187" s="152"/>
      <c r="DN187" s="152"/>
      <c r="DO187" s="152"/>
      <c r="DP187" s="152"/>
      <c r="DQ187" s="152"/>
      <c r="DR187" s="152"/>
      <c r="DS187" s="152"/>
      <c r="DT187" s="152"/>
      <c r="DU187" s="152"/>
      <c r="DV187" s="152"/>
      <c r="DW187" s="152"/>
      <c r="DX187" s="152"/>
      <c r="DY187" s="152"/>
      <c r="DZ187" s="152"/>
      <c r="EA187" s="152"/>
      <c r="EB187" s="152"/>
      <c r="EC187" s="152"/>
      <c r="ED187" s="152"/>
      <c r="EE187" s="152"/>
      <c r="EF187" s="152"/>
      <c r="EG187" s="152"/>
      <c r="EH187" s="152"/>
      <c r="EI187" s="152"/>
      <c r="EJ187" s="152"/>
      <c r="EK187" s="152"/>
      <c r="EL187" s="152"/>
      <c r="EM187" s="152"/>
      <c r="EN187" s="152"/>
      <c r="EO187" s="152"/>
      <c r="EP187" s="152"/>
      <c r="EQ187" s="152"/>
      <c r="ER187" s="152"/>
      <c r="ES187" s="152"/>
      <c r="ET187" s="152"/>
      <c r="EU187" s="189"/>
      <c r="EV187" s="190"/>
      <c r="EW187" s="190" t="s">
        <v>451</v>
      </c>
      <c r="EX187" s="190" t="s">
        <v>285</v>
      </c>
      <c r="EY187" s="190" t="s">
        <v>285</v>
      </c>
      <c r="EZ187" s="152"/>
      <c r="FA187" s="152"/>
      <c r="FB187" s="152"/>
      <c r="FC187" s="152"/>
      <c r="FD187" s="152"/>
      <c r="FE187" s="190"/>
      <c r="FF187" s="152"/>
      <c r="FG187" s="190"/>
      <c r="FH187" s="152"/>
      <c r="FI187" s="152"/>
      <c r="FJ187" s="152"/>
      <c r="FK187" s="152"/>
      <c r="FL187" s="152"/>
      <c r="FM187" s="152"/>
      <c r="FN187" s="152"/>
      <c r="FO187" s="152"/>
      <c r="FP187" s="152"/>
      <c r="FQ187" s="152"/>
      <c r="FR187" s="152"/>
      <c r="FS187" s="152"/>
      <c r="FT187" s="152"/>
      <c r="FU187" s="152"/>
      <c r="FV187" s="152"/>
      <c r="FW187" s="152"/>
      <c r="FX187" s="152"/>
      <c r="FY187" s="152"/>
      <c r="FZ187" s="152"/>
      <c r="GA187" s="152"/>
      <c r="GB187" s="152"/>
      <c r="GC187" s="152"/>
      <c r="GD187" s="152"/>
      <c r="GE187" s="152"/>
      <c r="GF187" s="152"/>
      <c r="GG187" s="152"/>
      <c r="GH187" s="152"/>
      <c r="GI187" s="152"/>
      <c r="GJ187" s="152"/>
      <c r="GK187" s="152"/>
      <c r="GL187" s="152"/>
      <c r="GM187" s="152"/>
      <c r="GN187" s="152"/>
      <c r="GO187" s="152"/>
      <c r="GP187" s="152"/>
      <c r="GQ187" s="152"/>
      <c r="GR187" s="152"/>
      <c r="GS187" s="152"/>
      <c r="GT187" s="152"/>
      <c r="GU187" s="152"/>
      <c r="GV187" s="152"/>
      <c r="GW187" s="152"/>
      <c r="GX187" s="152"/>
      <c r="GY187" s="152"/>
      <c r="GZ187" s="152"/>
      <c r="HA187" s="152"/>
      <c r="HB187" s="152"/>
      <c r="HC187" s="152"/>
      <c r="HD187" s="152"/>
      <c r="HE187" s="152"/>
      <c r="HF187" s="152"/>
      <c r="HG187" s="152"/>
      <c r="HH187" s="152"/>
      <c r="HI187" s="152"/>
      <c r="HJ187" s="152"/>
      <c r="HK187" s="152"/>
      <c r="HL187" s="152"/>
      <c r="HM187" s="152"/>
      <c r="HN187" s="152"/>
      <c r="HO187" s="152"/>
      <c r="HP187" s="152"/>
      <c r="HQ187" s="152"/>
      <c r="HR187" s="152"/>
      <c r="HS187" s="152"/>
      <c r="HT187" s="152"/>
      <c r="HU187" s="152"/>
      <c r="HV187" s="152"/>
    </row>
    <row r="188" spans="1:230" s="287" customFormat="1" ht="45" x14ac:dyDescent="0.25">
      <c r="A188" s="290" t="s">
        <v>746</v>
      </c>
      <c r="B188" s="291" t="s">
        <v>454</v>
      </c>
      <c r="C188" s="281" t="s">
        <v>455</v>
      </c>
      <c r="D188" s="282" t="s">
        <v>37</v>
      </c>
      <c r="E188" s="283">
        <v>20.399999999999999</v>
      </c>
      <c r="F188" s="292">
        <v>1</v>
      </c>
      <c r="G188" s="298">
        <v>20.399999999999999</v>
      </c>
      <c r="H188" s="285">
        <v>169.63</v>
      </c>
      <c r="I188" s="295">
        <v>1.04236</v>
      </c>
      <c r="J188" s="288">
        <v>3607.04</v>
      </c>
      <c r="K188" s="296">
        <v>9.1199999999999992</v>
      </c>
      <c r="L188" s="286">
        <v>32896.199999999997</v>
      </c>
      <c r="M188" s="307">
        <v>32896.199999999997</v>
      </c>
      <c r="T188" s="152"/>
      <c r="U188" s="152"/>
      <c r="V188" s="152"/>
      <c r="W188" s="152"/>
      <c r="X188" s="152"/>
      <c r="Y188" s="152"/>
      <c r="Z188" s="152"/>
      <c r="AA188" s="152"/>
      <c r="AB188" s="152"/>
      <c r="AC188" s="152"/>
      <c r="AD188" s="152"/>
      <c r="AE188" s="152"/>
      <c r="AF188" s="152"/>
      <c r="AG188" s="152"/>
      <c r="AH188" s="152"/>
      <c r="AI188" s="152"/>
      <c r="AJ188" s="152"/>
      <c r="AK188" s="152"/>
      <c r="AL188" s="152"/>
      <c r="AM188" s="152"/>
      <c r="AN188" s="152"/>
      <c r="AO188" s="152"/>
      <c r="AP188" s="152"/>
      <c r="AQ188" s="152"/>
      <c r="AR188" s="152"/>
      <c r="AS188" s="152"/>
      <c r="AT188" s="152"/>
      <c r="AU188" s="152"/>
      <c r="AV188" s="152"/>
      <c r="AW188" s="152"/>
      <c r="AX188" s="152"/>
      <c r="AY188" s="152"/>
      <c r="AZ188" s="152"/>
      <c r="BA188" s="152"/>
      <c r="BB188" s="152"/>
      <c r="BC188" s="152"/>
      <c r="BD188" s="152"/>
      <c r="BE188" s="152"/>
      <c r="BF188" s="152"/>
      <c r="BG188" s="152"/>
      <c r="BH188" s="152"/>
      <c r="BI188" s="152"/>
      <c r="BJ188" s="152"/>
      <c r="BK188" s="152"/>
      <c r="BL188" s="152"/>
      <c r="BM188" s="152"/>
      <c r="BN188" s="152"/>
      <c r="BO188" s="152"/>
      <c r="BP188" s="152"/>
      <c r="BQ188" s="152"/>
      <c r="BR188" s="152"/>
      <c r="BS188" s="152"/>
      <c r="BT188" s="152"/>
      <c r="BU188" s="152"/>
      <c r="BV188" s="152"/>
      <c r="BW188" s="152"/>
      <c r="BX188" s="152"/>
      <c r="BY188" s="152"/>
      <c r="BZ188" s="152"/>
      <c r="CA188" s="152"/>
      <c r="CB188" s="152"/>
      <c r="CC188" s="152"/>
      <c r="CD188" s="152"/>
      <c r="CE188" s="152"/>
      <c r="CF188" s="152"/>
      <c r="CG188" s="152"/>
      <c r="CH188" s="152"/>
      <c r="CI188" s="152"/>
      <c r="CJ188" s="152"/>
      <c r="CK188" s="152"/>
      <c r="CL188" s="152"/>
      <c r="CM188" s="152"/>
      <c r="CN188" s="152"/>
      <c r="CO188" s="152"/>
      <c r="CP188" s="152"/>
      <c r="CQ188" s="152"/>
      <c r="CR188" s="152"/>
      <c r="CS188" s="152"/>
      <c r="CT188" s="152"/>
      <c r="CU188" s="152"/>
      <c r="CV188" s="152"/>
      <c r="CW188" s="152"/>
      <c r="CX188" s="152"/>
      <c r="CY188" s="152"/>
      <c r="CZ188" s="152"/>
      <c r="DA188" s="152"/>
      <c r="DB188" s="152"/>
      <c r="DC188" s="152"/>
      <c r="DD188" s="152"/>
      <c r="DE188" s="152"/>
      <c r="DF188" s="152"/>
      <c r="DG188" s="152"/>
      <c r="DH188" s="152"/>
      <c r="DI188" s="152"/>
      <c r="DJ188" s="152"/>
      <c r="DK188" s="152"/>
      <c r="DL188" s="152"/>
      <c r="DM188" s="152"/>
      <c r="DN188" s="152"/>
      <c r="DO188" s="152"/>
      <c r="DP188" s="152"/>
      <c r="DQ188" s="152"/>
      <c r="DR188" s="152"/>
      <c r="DS188" s="152"/>
      <c r="DT188" s="152"/>
      <c r="DU188" s="152"/>
      <c r="DV188" s="152"/>
      <c r="DW188" s="152"/>
      <c r="DX188" s="152"/>
      <c r="DY188" s="152"/>
      <c r="DZ188" s="152"/>
      <c r="EA188" s="152"/>
      <c r="EB188" s="152"/>
      <c r="EC188" s="152"/>
      <c r="ED188" s="152"/>
      <c r="EE188" s="152"/>
      <c r="EF188" s="152"/>
      <c r="EG188" s="152"/>
      <c r="EH188" s="152"/>
      <c r="EI188" s="152"/>
      <c r="EJ188" s="152"/>
      <c r="EK188" s="152"/>
      <c r="EL188" s="152"/>
      <c r="EM188" s="152"/>
      <c r="EN188" s="152"/>
      <c r="EO188" s="152"/>
      <c r="EP188" s="152"/>
      <c r="EQ188" s="152"/>
      <c r="ER188" s="152"/>
      <c r="ES188" s="152"/>
      <c r="ET188" s="152"/>
      <c r="EU188" s="189"/>
      <c r="EV188" s="190"/>
      <c r="EW188" s="190" t="s">
        <v>455</v>
      </c>
      <c r="EX188" s="190" t="s">
        <v>285</v>
      </c>
      <c r="EY188" s="190" t="s">
        <v>285</v>
      </c>
      <c r="EZ188" s="152"/>
      <c r="FA188" s="152"/>
      <c r="FB188" s="152"/>
      <c r="FC188" s="152"/>
      <c r="FD188" s="152"/>
      <c r="FE188" s="190"/>
      <c r="FF188" s="152"/>
      <c r="FG188" s="190"/>
      <c r="FH188" s="152"/>
      <c r="FI188" s="152"/>
      <c r="FJ188" s="152"/>
      <c r="FK188" s="152"/>
      <c r="FL188" s="152"/>
      <c r="FM188" s="152"/>
      <c r="FN188" s="152"/>
      <c r="FO188" s="152"/>
      <c r="FP188" s="152"/>
      <c r="FQ188" s="152"/>
      <c r="FR188" s="152"/>
      <c r="FS188" s="152"/>
      <c r="FT188" s="152"/>
      <c r="FU188" s="152"/>
      <c r="FV188" s="152"/>
      <c r="FW188" s="152"/>
      <c r="FX188" s="152"/>
      <c r="FY188" s="152"/>
      <c r="FZ188" s="152"/>
      <c r="GA188" s="152"/>
      <c r="GB188" s="152"/>
      <c r="GC188" s="152"/>
      <c r="GD188" s="152"/>
      <c r="GE188" s="152"/>
      <c r="GF188" s="152"/>
      <c r="GG188" s="152"/>
      <c r="GH188" s="152"/>
      <c r="GI188" s="152"/>
      <c r="GJ188" s="152"/>
      <c r="GK188" s="152"/>
      <c r="GL188" s="152"/>
      <c r="GM188" s="152"/>
      <c r="GN188" s="152"/>
      <c r="GO188" s="152"/>
      <c r="GP188" s="152"/>
      <c r="GQ188" s="152"/>
      <c r="GR188" s="152"/>
      <c r="GS188" s="152"/>
      <c r="GT188" s="152"/>
      <c r="GU188" s="152"/>
      <c r="GV188" s="152"/>
      <c r="GW188" s="152"/>
      <c r="GX188" s="152"/>
      <c r="GY188" s="152"/>
      <c r="GZ188" s="152"/>
      <c r="HA188" s="152"/>
      <c r="HB188" s="152"/>
      <c r="HC188" s="152"/>
      <c r="HD188" s="152"/>
      <c r="HE188" s="152"/>
      <c r="HF188" s="152"/>
      <c r="HG188" s="152"/>
      <c r="HH188" s="152"/>
      <c r="HI188" s="152"/>
      <c r="HJ188" s="152"/>
      <c r="HK188" s="152"/>
      <c r="HL188" s="152"/>
      <c r="HM188" s="152"/>
      <c r="HN188" s="152"/>
      <c r="HO188" s="152"/>
      <c r="HP188" s="152"/>
      <c r="HQ188" s="152"/>
      <c r="HR188" s="152"/>
      <c r="HS188" s="152"/>
      <c r="HT188" s="152"/>
      <c r="HU188" s="152"/>
      <c r="HV188" s="152"/>
    </row>
    <row r="189" spans="1:230" s="287" customFormat="1" ht="23.25" customHeight="1" x14ac:dyDescent="0.25">
      <c r="A189" s="290" t="s">
        <v>747</v>
      </c>
      <c r="B189" s="291" t="s">
        <v>459</v>
      </c>
      <c r="C189" s="281" t="s">
        <v>460</v>
      </c>
      <c r="D189" s="282" t="s">
        <v>370</v>
      </c>
      <c r="E189" s="283">
        <v>2.8000000000000001E-2</v>
      </c>
      <c r="F189" s="292">
        <v>1</v>
      </c>
      <c r="G189" s="297">
        <v>2.8000000000000001E-2</v>
      </c>
      <c r="H189" s="284"/>
      <c r="I189" s="283"/>
      <c r="J189" s="284"/>
      <c r="K189" s="283"/>
      <c r="L189" s="294"/>
      <c r="M189" s="307">
        <v>5845.31</v>
      </c>
      <c r="T189" s="152"/>
      <c r="U189" s="152"/>
      <c r="V189" s="152"/>
      <c r="W189" s="152"/>
      <c r="X189" s="152"/>
      <c r="Y189" s="152"/>
      <c r="Z189" s="152"/>
      <c r="AA189" s="152"/>
      <c r="AB189" s="152"/>
      <c r="AC189" s="152"/>
      <c r="AD189" s="152"/>
      <c r="AE189" s="152"/>
      <c r="AF189" s="152"/>
      <c r="AG189" s="152"/>
      <c r="AH189" s="152"/>
      <c r="AI189" s="152"/>
      <c r="AJ189" s="152"/>
      <c r="AK189" s="152"/>
      <c r="AL189" s="152"/>
      <c r="AM189" s="152"/>
      <c r="AN189" s="152"/>
      <c r="AO189" s="152"/>
      <c r="AP189" s="152"/>
      <c r="AQ189" s="152"/>
      <c r="AR189" s="152"/>
      <c r="AS189" s="152"/>
      <c r="AT189" s="152"/>
      <c r="AU189" s="152"/>
      <c r="AV189" s="152"/>
      <c r="AW189" s="152"/>
      <c r="AX189" s="152"/>
      <c r="AY189" s="152"/>
      <c r="AZ189" s="152"/>
      <c r="BA189" s="152"/>
      <c r="BB189" s="152"/>
      <c r="BC189" s="152"/>
      <c r="BD189" s="152"/>
      <c r="BE189" s="152"/>
      <c r="BF189" s="152"/>
      <c r="BG189" s="152"/>
      <c r="BH189" s="152"/>
      <c r="BI189" s="152"/>
      <c r="BJ189" s="152"/>
      <c r="BK189" s="152"/>
      <c r="BL189" s="152"/>
      <c r="BM189" s="152"/>
      <c r="BN189" s="152"/>
      <c r="BO189" s="152"/>
      <c r="BP189" s="152"/>
      <c r="BQ189" s="152"/>
      <c r="BR189" s="152"/>
      <c r="BS189" s="152"/>
      <c r="BT189" s="152"/>
      <c r="BU189" s="152"/>
      <c r="BV189" s="152"/>
      <c r="BW189" s="152"/>
      <c r="BX189" s="152"/>
      <c r="BY189" s="152"/>
      <c r="BZ189" s="152"/>
      <c r="CA189" s="152"/>
      <c r="CB189" s="152"/>
      <c r="CC189" s="152"/>
      <c r="CD189" s="152"/>
      <c r="CE189" s="152"/>
      <c r="CF189" s="152"/>
      <c r="CG189" s="152"/>
      <c r="CH189" s="152"/>
      <c r="CI189" s="152"/>
      <c r="CJ189" s="152"/>
      <c r="CK189" s="152"/>
      <c r="CL189" s="152"/>
      <c r="CM189" s="152"/>
      <c r="CN189" s="152"/>
      <c r="CO189" s="152"/>
      <c r="CP189" s="152"/>
      <c r="CQ189" s="152"/>
      <c r="CR189" s="152"/>
      <c r="CS189" s="152"/>
      <c r="CT189" s="152"/>
      <c r="CU189" s="152"/>
      <c r="CV189" s="152"/>
      <c r="CW189" s="152"/>
      <c r="CX189" s="152"/>
      <c r="CY189" s="152"/>
      <c r="CZ189" s="152"/>
      <c r="DA189" s="152"/>
      <c r="DB189" s="152"/>
      <c r="DC189" s="152"/>
      <c r="DD189" s="152"/>
      <c r="DE189" s="152"/>
      <c r="DF189" s="152"/>
      <c r="DG189" s="152"/>
      <c r="DH189" s="152"/>
      <c r="DI189" s="152"/>
      <c r="DJ189" s="152"/>
      <c r="DK189" s="152"/>
      <c r="DL189" s="152"/>
      <c r="DM189" s="152"/>
      <c r="DN189" s="152"/>
      <c r="DO189" s="152"/>
      <c r="DP189" s="152"/>
      <c r="DQ189" s="152"/>
      <c r="DR189" s="152"/>
      <c r="DS189" s="152"/>
      <c r="DT189" s="152"/>
      <c r="DU189" s="152"/>
      <c r="DV189" s="152"/>
      <c r="DW189" s="152"/>
      <c r="DX189" s="152"/>
      <c r="DY189" s="152"/>
      <c r="DZ189" s="152"/>
      <c r="EA189" s="152"/>
      <c r="EB189" s="152"/>
      <c r="EC189" s="152"/>
      <c r="ED189" s="152"/>
      <c r="EE189" s="152"/>
      <c r="EF189" s="152"/>
      <c r="EG189" s="152"/>
      <c r="EH189" s="152"/>
      <c r="EI189" s="152"/>
      <c r="EJ189" s="152"/>
      <c r="EK189" s="152"/>
      <c r="EL189" s="152"/>
      <c r="EM189" s="152"/>
      <c r="EN189" s="152"/>
      <c r="EO189" s="152"/>
      <c r="EP189" s="152"/>
      <c r="EQ189" s="152"/>
      <c r="ER189" s="152"/>
      <c r="ES189" s="152"/>
      <c r="ET189" s="152"/>
      <c r="EU189" s="189"/>
      <c r="EV189" s="190"/>
      <c r="EW189" s="190" t="s">
        <v>460</v>
      </c>
      <c r="EX189" s="190" t="s">
        <v>285</v>
      </c>
      <c r="EY189" s="190" t="s">
        <v>285</v>
      </c>
      <c r="EZ189" s="152"/>
      <c r="FA189" s="152"/>
      <c r="FB189" s="152"/>
      <c r="FC189" s="152"/>
      <c r="FD189" s="152"/>
      <c r="FE189" s="190"/>
      <c r="FF189" s="152"/>
      <c r="FG189" s="190"/>
      <c r="FH189" s="152"/>
      <c r="FI189" s="152"/>
      <c r="FJ189" s="152"/>
      <c r="FK189" s="152"/>
      <c r="FL189" s="152"/>
      <c r="FM189" s="152"/>
      <c r="FN189" s="152"/>
      <c r="FO189" s="152"/>
      <c r="FP189" s="152"/>
      <c r="FQ189" s="152"/>
      <c r="FR189" s="152"/>
      <c r="FS189" s="152"/>
      <c r="FT189" s="152"/>
      <c r="FU189" s="152"/>
      <c r="FV189" s="152"/>
      <c r="FW189" s="152"/>
      <c r="FX189" s="152"/>
      <c r="FY189" s="152"/>
      <c r="FZ189" s="152"/>
      <c r="GA189" s="152"/>
      <c r="GB189" s="152"/>
      <c r="GC189" s="152"/>
      <c r="GD189" s="152"/>
      <c r="GE189" s="152"/>
      <c r="GF189" s="152"/>
      <c r="GG189" s="152"/>
      <c r="GH189" s="152"/>
      <c r="GI189" s="152"/>
      <c r="GJ189" s="152"/>
      <c r="GK189" s="152"/>
      <c r="GL189" s="152"/>
      <c r="GM189" s="152"/>
      <c r="GN189" s="152"/>
      <c r="GO189" s="152"/>
      <c r="GP189" s="152"/>
      <c r="GQ189" s="152"/>
      <c r="GR189" s="152"/>
      <c r="GS189" s="152"/>
      <c r="GT189" s="152"/>
      <c r="GU189" s="152"/>
      <c r="GV189" s="152"/>
      <c r="GW189" s="152"/>
      <c r="GX189" s="152"/>
      <c r="GY189" s="152"/>
      <c r="GZ189" s="152"/>
      <c r="HA189" s="152"/>
      <c r="HB189" s="152"/>
      <c r="HC189" s="152"/>
      <c r="HD189" s="152"/>
      <c r="HE189" s="152"/>
      <c r="HF189" s="152"/>
      <c r="HG189" s="152"/>
      <c r="HH189" s="152"/>
      <c r="HI189" s="152"/>
      <c r="HJ189" s="152"/>
      <c r="HK189" s="152"/>
      <c r="HL189" s="152"/>
      <c r="HM189" s="152"/>
      <c r="HN189" s="152"/>
      <c r="HO189" s="152"/>
      <c r="HP189" s="152"/>
      <c r="HQ189" s="152"/>
      <c r="HR189" s="152"/>
      <c r="HS189" s="152"/>
      <c r="HT189" s="152"/>
      <c r="HU189" s="152"/>
      <c r="HV189" s="152"/>
    </row>
    <row r="190" spans="1:230" s="287" customFormat="1" ht="33.75" customHeight="1" x14ac:dyDescent="0.25">
      <c r="A190" s="290" t="s">
        <v>749</v>
      </c>
      <c r="B190" s="291" t="s">
        <v>467</v>
      </c>
      <c r="C190" s="281" t="s">
        <v>54</v>
      </c>
      <c r="D190" s="282" t="s">
        <v>55</v>
      </c>
      <c r="E190" s="283">
        <v>4.2</v>
      </c>
      <c r="F190" s="292">
        <v>1</v>
      </c>
      <c r="G190" s="298">
        <v>4.2</v>
      </c>
      <c r="H190" s="285">
        <v>174.98</v>
      </c>
      <c r="I190" s="295">
        <v>1.04236</v>
      </c>
      <c r="J190" s="285">
        <v>766.05</v>
      </c>
      <c r="K190" s="296">
        <v>9.1199999999999992</v>
      </c>
      <c r="L190" s="286">
        <v>6986.38</v>
      </c>
      <c r="M190" s="307">
        <v>6986.38</v>
      </c>
      <c r="T190" s="152"/>
      <c r="U190" s="152"/>
      <c r="V190" s="152"/>
      <c r="W190" s="152"/>
      <c r="X190" s="152"/>
      <c r="Y190" s="152"/>
      <c r="Z190" s="152"/>
      <c r="AA190" s="152"/>
      <c r="AB190" s="152"/>
      <c r="AC190" s="152"/>
      <c r="AD190" s="152"/>
      <c r="AE190" s="152"/>
      <c r="AF190" s="152"/>
      <c r="AG190" s="152"/>
      <c r="AH190" s="152"/>
      <c r="AI190" s="152"/>
      <c r="AJ190" s="152"/>
      <c r="AK190" s="152"/>
      <c r="AL190" s="152"/>
      <c r="AM190" s="152"/>
      <c r="AN190" s="152"/>
      <c r="AO190" s="152"/>
      <c r="AP190" s="152"/>
      <c r="AQ190" s="152"/>
      <c r="AR190" s="152"/>
      <c r="AS190" s="152"/>
      <c r="AT190" s="152"/>
      <c r="AU190" s="152"/>
      <c r="AV190" s="152"/>
      <c r="AW190" s="152"/>
      <c r="AX190" s="152"/>
      <c r="AY190" s="152"/>
      <c r="AZ190" s="152"/>
      <c r="BA190" s="152"/>
      <c r="BB190" s="152"/>
      <c r="BC190" s="152"/>
      <c r="BD190" s="152"/>
      <c r="BE190" s="152"/>
      <c r="BF190" s="152"/>
      <c r="BG190" s="152"/>
      <c r="BH190" s="152"/>
      <c r="BI190" s="152"/>
      <c r="BJ190" s="152"/>
      <c r="BK190" s="152"/>
      <c r="BL190" s="152"/>
      <c r="BM190" s="152"/>
      <c r="BN190" s="152"/>
      <c r="BO190" s="152"/>
      <c r="BP190" s="152"/>
      <c r="BQ190" s="152"/>
      <c r="BR190" s="152"/>
      <c r="BS190" s="152"/>
      <c r="BT190" s="152"/>
      <c r="BU190" s="152"/>
      <c r="BV190" s="152"/>
      <c r="BW190" s="152"/>
      <c r="BX190" s="152"/>
      <c r="BY190" s="152"/>
      <c r="BZ190" s="152"/>
      <c r="CA190" s="152"/>
      <c r="CB190" s="152"/>
      <c r="CC190" s="152"/>
      <c r="CD190" s="152"/>
      <c r="CE190" s="152"/>
      <c r="CF190" s="152"/>
      <c r="CG190" s="152"/>
      <c r="CH190" s="152"/>
      <c r="CI190" s="152"/>
      <c r="CJ190" s="152"/>
      <c r="CK190" s="152"/>
      <c r="CL190" s="152"/>
      <c r="CM190" s="152"/>
      <c r="CN190" s="152"/>
      <c r="CO190" s="152"/>
      <c r="CP190" s="152"/>
      <c r="CQ190" s="152"/>
      <c r="CR190" s="152"/>
      <c r="CS190" s="152"/>
      <c r="CT190" s="152"/>
      <c r="CU190" s="152"/>
      <c r="CV190" s="152"/>
      <c r="CW190" s="152"/>
      <c r="CX190" s="152"/>
      <c r="CY190" s="152"/>
      <c r="CZ190" s="152"/>
      <c r="DA190" s="152"/>
      <c r="DB190" s="152"/>
      <c r="DC190" s="152"/>
      <c r="DD190" s="152"/>
      <c r="DE190" s="152"/>
      <c r="DF190" s="152"/>
      <c r="DG190" s="152"/>
      <c r="DH190" s="152"/>
      <c r="DI190" s="152"/>
      <c r="DJ190" s="152"/>
      <c r="DK190" s="152"/>
      <c r="DL190" s="152"/>
      <c r="DM190" s="152"/>
      <c r="DN190" s="152"/>
      <c r="DO190" s="152"/>
      <c r="DP190" s="152"/>
      <c r="DQ190" s="152"/>
      <c r="DR190" s="152"/>
      <c r="DS190" s="152"/>
      <c r="DT190" s="152"/>
      <c r="DU190" s="152"/>
      <c r="DV190" s="152"/>
      <c r="DW190" s="152"/>
      <c r="DX190" s="152"/>
      <c r="DY190" s="152"/>
      <c r="DZ190" s="152"/>
      <c r="EA190" s="152"/>
      <c r="EB190" s="152"/>
      <c r="EC190" s="152"/>
      <c r="ED190" s="152"/>
      <c r="EE190" s="152"/>
      <c r="EF190" s="152"/>
      <c r="EG190" s="152"/>
      <c r="EH190" s="152"/>
      <c r="EI190" s="152"/>
      <c r="EJ190" s="152"/>
      <c r="EK190" s="152"/>
      <c r="EL190" s="152"/>
      <c r="EM190" s="152"/>
      <c r="EN190" s="152"/>
      <c r="EO190" s="152"/>
      <c r="EP190" s="152"/>
      <c r="EQ190" s="152"/>
      <c r="ER190" s="152"/>
      <c r="ES190" s="152"/>
      <c r="ET190" s="152"/>
      <c r="EU190" s="189"/>
      <c r="EV190" s="190"/>
      <c r="EW190" s="190" t="s">
        <v>54</v>
      </c>
      <c r="EX190" s="190" t="s">
        <v>285</v>
      </c>
      <c r="EY190" s="190" t="s">
        <v>285</v>
      </c>
      <c r="EZ190" s="152"/>
      <c r="FA190" s="152"/>
      <c r="FB190" s="152"/>
      <c r="FC190" s="152"/>
      <c r="FD190" s="152"/>
      <c r="FE190" s="190"/>
      <c r="FF190" s="152"/>
      <c r="FG190" s="190"/>
      <c r="FH190" s="152"/>
      <c r="FI190" s="152"/>
      <c r="FJ190" s="152"/>
      <c r="FK190" s="152"/>
      <c r="FL190" s="152"/>
      <c r="FM190" s="152"/>
      <c r="FN190" s="152"/>
      <c r="FO190" s="152"/>
      <c r="FP190" s="152"/>
      <c r="FQ190" s="152"/>
      <c r="FR190" s="152"/>
      <c r="FS190" s="152"/>
      <c r="FT190" s="152"/>
      <c r="FU190" s="152"/>
      <c r="FV190" s="152"/>
      <c r="FW190" s="152"/>
      <c r="FX190" s="152"/>
      <c r="FY190" s="152"/>
      <c r="FZ190" s="152"/>
      <c r="GA190" s="152"/>
      <c r="GB190" s="152"/>
      <c r="GC190" s="152"/>
      <c r="GD190" s="152"/>
      <c r="GE190" s="152"/>
      <c r="GF190" s="152"/>
      <c r="GG190" s="152"/>
      <c r="GH190" s="152"/>
      <c r="GI190" s="152"/>
      <c r="GJ190" s="152"/>
      <c r="GK190" s="152"/>
      <c r="GL190" s="152"/>
      <c r="GM190" s="152"/>
      <c r="GN190" s="152"/>
      <c r="GO190" s="152"/>
      <c r="GP190" s="152"/>
      <c r="GQ190" s="152"/>
      <c r="GR190" s="152"/>
      <c r="GS190" s="152"/>
      <c r="GT190" s="152"/>
      <c r="GU190" s="152"/>
      <c r="GV190" s="152"/>
      <c r="GW190" s="152"/>
      <c r="GX190" s="152"/>
      <c r="GY190" s="152"/>
      <c r="GZ190" s="152"/>
      <c r="HA190" s="152"/>
      <c r="HB190" s="152"/>
      <c r="HC190" s="152"/>
      <c r="HD190" s="152"/>
      <c r="HE190" s="152"/>
      <c r="HF190" s="152"/>
      <c r="HG190" s="152"/>
      <c r="HH190" s="152"/>
      <c r="HI190" s="152"/>
      <c r="HJ190" s="152"/>
      <c r="HK190" s="152"/>
      <c r="HL190" s="152"/>
      <c r="HM190" s="152"/>
      <c r="HN190" s="152"/>
      <c r="HO190" s="152"/>
      <c r="HP190" s="152"/>
      <c r="HQ190" s="152"/>
      <c r="HR190" s="152"/>
      <c r="HS190" s="152"/>
      <c r="HT190" s="152"/>
      <c r="HU190" s="152"/>
      <c r="HV190" s="152"/>
    </row>
    <row r="191" spans="1:230" s="287" customFormat="1" ht="15" customHeight="1" x14ac:dyDescent="0.25">
      <c r="A191" s="302" t="s">
        <v>751</v>
      </c>
      <c r="B191" s="303"/>
      <c r="C191" s="303"/>
      <c r="D191" s="303"/>
      <c r="E191" s="303"/>
      <c r="F191" s="303"/>
      <c r="G191" s="303"/>
      <c r="H191" s="303"/>
      <c r="I191" s="303"/>
      <c r="J191" s="303"/>
      <c r="K191" s="303"/>
      <c r="L191" s="304"/>
      <c r="M191" s="307">
        <v>0</v>
      </c>
      <c r="T191" s="152"/>
      <c r="U191" s="152"/>
      <c r="V191" s="152"/>
      <c r="W191" s="152"/>
      <c r="X191" s="152"/>
      <c r="Y191" s="152"/>
      <c r="Z191" s="152"/>
      <c r="AA191" s="152"/>
      <c r="AB191" s="152"/>
      <c r="AC191" s="152"/>
      <c r="AD191" s="152"/>
      <c r="AE191" s="152"/>
      <c r="AF191" s="152"/>
      <c r="AG191" s="152"/>
      <c r="AH191" s="152"/>
      <c r="AI191" s="152"/>
      <c r="AJ191" s="152"/>
      <c r="AK191" s="152"/>
      <c r="AL191" s="152"/>
      <c r="AM191" s="152"/>
      <c r="AN191" s="152"/>
      <c r="AO191" s="152"/>
      <c r="AP191" s="152"/>
      <c r="AQ191" s="152"/>
      <c r="AR191" s="152"/>
      <c r="AS191" s="152"/>
      <c r="AT191" s="152"/>
      <c r="AU191" s="152"/>
      <c r="AV191" s="152"/>
      <c r="AW191" s="152"/>
      <c r="AX191" s="152"/>
      <c r="AY191" s="152"/>
      <c r="AZ191" s="152"/>
      <c r="BA191" s="152"/>
      <c r="BB191" s="152"/>
      <c r="BC191" s="152"/>
      <c r="BD191" s="152"/>
      <c r="BE191" s="152"/>
      <c r="BF191" s="152"/>
      <c r="BG191" s="152"/>
      <c r="BH191" s="152"/>
      <c r="BI191" s="152"/>
      <c r="BJ191" s="152"/>
      <c r="BK191" s="152"/>
      <c r="BL191" s="152"/>
      <c r="BM191" s="152"/>
      <c r="BN191" s="152"/>
      <c r="BO191" s="152"/>
      <c r="BP191" s="152"/>
      <c r="BQ191" s="152"/>
      <c r="BR191" s="152"/>
      <c r="BS191" s="152"/>
      <c r="BT191" s="152"/>
      <c r="BU191" s="152"/>
      <c r="BV191" s="152"/>
      <c r="BW191" s="152"/>
      <c r="BX191" s="152"/>
      <c r="BY191" s="152"/>
      <c r="BZ191" s="152"/>
      <c r="CA191" s="152"/>
      <c r="CB191" s="152"/>
      <c r="CC191" s="152"/>
      <c r="CD191" s="152"/>
      <c r="CE191" s="152"/>
      <c r="CF191" s="152"/>
      <c r="CG191" s="152"/>
      <c r="CH191" s="152"/>
      <c r="CI191" s="152"/>
      <c r="CJ191" s="152"/>
      <c r="CK191" s="152"/>
      <c r="CL191" s="152"/>
      <c r="CM191" s="152"/>
      <c r="CN191" s="152"/>
      <c r="CO191" s="152"/>
      <c r="CP191" s="152"/>
      <c r="CQ191" s="152"/>
      <c r="CR191" s="152"/>
      <c r="CS191" s="152"/>
      <c r="CT191" s="152"/>
      <c r="CU191" s="152"/>
      <c r="CV191" s="152"/>
      <c r="CW191" s="152"/>
      <c r="CX191" s="152"/>
      <c r="CY191" s="152"/>
      <c r="CZ191" s="152"/>
      <c r="DA191" s="152"/>
      <c r="DB191" s="152"/>
      <c r="DC191" s="152"/>
      <c r="DD191" s="152"/>
      <c r="DE191" s="152"/>
      <c r="DF191" s="152"/>
      <c r="DG191" s="152"/>
      <c r="DH191" s="152"/>
      <c r="DI191" s="152"/>
      <c r="DJ191" s="152"/>
      <c r="DK191" s="152"/>
      <c r="DL191" s="152"/>
      <c r="DM191" s="152"/>
      <c r="DN191" s="152"/>
      <c r="DO191" s="152"/>
      <c r="DP191" s="152"/>
      <c r="DQ191" s="152"/>
      <c r="DR191" s="152"/>
      <c r="DS191" s="152"/>
      <c r="DT191" s="152"/>
      <c r="DU191" s="152"/>
      <c r="DV191" s="152"/>
      <c r="DW191" s="152"/>
      <c r="DX191" s="152"/>
      <c r="DY191" s="152"/>
      <c r="DZ191" s="152"/>
      <c r="EA191" s="152"/>
      <c r="EB191" s="152"/>
      <c r="EC191" s="152"/>
      <c r="ED191" s="152"/>
      <c r="EE191" s="152"/>
      <c r="EF191" s="152"/>
      <c r="EG191" s="152"/>
      <c r="EH191" s="152"/>
      <c r="EI191" s="152"/>
      <c r="EJ191" s="152"/>
      <c r="EK191" s="152"/>
      <c r="EL191" s="152"/>
      <c r="EM191" s="152"/>
      <c r="EN191" s="152"/>
      <c r="EO191" s="152"/>
      <c r="EP191" s="152"/>
      <c r="EQ191" s="152"/>
      <c r="ER191" s="152"/>
      <c r="ES191" s="152"/>
      <c r="ET191" s="152"/>
      <c r="EU191" s="189" t="s">
        <v>751</v>
      </c>
      <c r="EV191" s="190"/>
      <c r="EW191" s="190"/>
      <c r="EX191" s="190"/>
      <c r="EY191" s="190"/>
      <c r="EZ191" s="152"/>
      <c r="FA191" s="152"/>
      <c r="FB191" s="152"/>
      <c r="FC191" s="152"/>
      <c r="FD191" s="152"/>
      <c r="FE191" s="190"/>
      <c r="FF191" s="152"/>
      <c r="FG191" s="190"/>
      <c r="FH191" s="152"/>
      <c r="FI191" s="152"/>
      <c r="FJ191" s="152"/>
      <c r="FK191" s="152"/>
      <c r="FL191" s="152"/>
      <c r="FM191" s="152"/>
      <c r="FN191" s="152"/>
      <c r="FO191" s="152"/>
      <c r="FP191" s="152"/>
      <c r="FQ191" s="152"/>
      <c r="FR191" s="152"/>
      <c r="FS191" s="152"/>
      <c r="FT191" s="152"/>
      <c r="FU191" s="152"/>
      <c r="FV191" s="152"/>
      <c r="FW191" s="152"/>
      <c r="FX191" s="152"/>
      <c r="FY191" s="152"/>
      <c r="FZ191" s="152"/>
      <c r="GA191" s="152"/>
      <c r="GB191" s="152"/>
      <c r="GC191" s="152"/>
      <c r="GD191" s="152"/>
      <c r="GE191" s="152"/>
      <c r="GF191" s="152"/>
      <c r="GG191" s="152"/>
      <c r="GH191" s="152"/>
      <c r="GI191" s="152"/>
      <c r="GJ191" s="152"/>
      <c r="GK191" s="152"/>
      <c r="GL191" s="152"/>
      <c r="GM191" s="152"/>
      <c r="GN191" s="152"/>
      <c r="GO191" s="152"/>
      <c r="GP191" s="152"/>
      <c r="GQ191" s="152"/>
      <c r="GR191" s="152"/>
      <c r="GS191" s="152"/>
      <c r="GT191" s="152"/>
      <c r="GU191" s="152"/>
      <c r="GV191" s="152"/>
      <c r="GW191" s="152"/>
      <c r="GX191" s="152"/>
      <c r="GY191" s="152"/>
      <c r="GZ191" s="152"/>
      <c r="HA191" s="152"/>
      <c r="HB191" s="152"/>
      <c r="HC191" s="152"/>
      <c r="HD191" s="152"/>
      <c r="HE191" s="152"/>
      <c r="HF191" s="152"/>
      <c r="HG191" s="152"/>
      <c r="HH191" s="152"/>
      <c r="HI191" s="152"/>
      <c r="HJ191" s="152"/>
      <c r="HK191" s="152"/>
      <c r="HL191" s="152"/>
      <c r="HM191" s="152"/>
      <c r="HN191" s="152"/>
      <c r="HO191" s="152"/>
      <c r="HP191" s="152"/>
      <c r="HQ191" s="152"/>
      <c r="HR191" s="152"/>
      <c r="HS191" s="152"/>
      <c r="HT191" s="152"/>
      <c r="HU191" s="152"/>
      <c r="HV191" s="152"/>
    </row>
    <row r="192" spans="1:230" s="287" customFormat="1" ht="23.25" customHeight="1" x14ac:dyDescent="0.25">
      <c r="A192" s="290" t="s">
        <v>752</v>
      </c>
      <c r="B192" s="291" t="s">
        <v>753</v>
      </c>
      <c r="C192" s="281" t="s">
        <v>754</v>
      </c>
      <c r="D192" s="282" t="s">
        <v>198</v>
      </c>
      <c r="E192" s="283">
        <v>16</v>
      </c>
      <c r="F192" s="292">
        <v>1</v>
      </c>
      <c r="G192" s="292">
        <v>16</v>
      </c>
      <c r="H192" s="284"/>
      <c r="I192" s="283"/>
      <c r="J192" s="284"/>
      <c r="K192" s="283"/>
      <c r="L192" s="294"/>
      <c r="M192" s="307">
        <v>167846.74</v>
      </c>
      <c r="T192" s="152"/>
      <c r="U192" s="152"/>
      <c r="V192" s="152"/>
      <c r="W192" s="152"/>
      <c r="X192" s="152"/>
      <c r="Y192" s="152"/>
      <c r="Z192" s="152"/>
      <c r="AA192" s="152"/>
      <c r="AB192" s="152"/>
      <c r="AC192" s="152"/>
      <c r="AD192" s="152"/>
      <c r="AE192" s="152"/>
      <c r="AF192" s="152"/>
      <c r="AG192" s="152"/>
      <c r="AH192" s="152"/>
      <c r="AI192" s="152"/>
      <c r="AJ192" s="152"/>
      <c r="AK192" s="152"/>
      <c r="AL192" s="152"/>
      <c r="AM192" s="152"/>
      <c r="AN192" s="152"/>
      <c r="AO192" s="152"/>
      <c r="AP192" s="152"/>
      <c r="AQ192" s="152"/>
      <c r="AR192" s="152"/>
      <c r="AS192" s="152"/>
      <c r="AT192" s="152"/>
      <c r="AU192" s="152"/>
      <c r="AV192" s="152"/>
      <c r="AW192" s="152"/>
      <c r="AX192" s="152"/>
      <c r="AY192" s="152"/>
      <c r="AZ192" s="152"/>
      <c r="BA192" s="152"/>
      <c r="BB192" s="152"/>
      <c r="BC192" s="152"/>
      <c r="BD192" s="152"/>
      <c r="BE192" s="152"/>
      <c r="BF192" s="152"/>
      <c r="BG192" s="152"/>
      <c r="BH192" s="152"/>
      <c r="BI192" s="152"/>
      <c r="BJ192" s="152"/>
      <c r="BK192" s="152"/>
      <c r="BL192" s="152"/>
      <c r="BM192" s="152"/>
      <c r="BN192" s="152"/>
      <c r="BO192" s="152"/>
      <c r="BP192" s="152"/>
      <c r="BQ192" s="152"/>
      <c r="BR192" s="152"/>
      <c r="BS192" s="152"/>
      <c r="BT192" s="152"/>
      <c r="BU192" s="152"/>
      <c r="BV192" s="152"/>
      <c r="BW192" s="152"/>
      <c r="BX192" s="152"/>
      <c r="BY192" s="152"/>
      <c r="BZ192" s="152"/>
      <c r="CA192" s="152"/>
      <c r="CB192" s="152"/>
      <c r="CC192" s="152"/>
      <c r="CD192" s="152"/>
      <c r="CE192" s="152"/>
      <c r="CF192" s="152"/>
      <c r="CG192" s="152"/>
      <c r="CH192" s="152"/>
      <c r="CI192" s="152"/>
      <c r="CJ192" s="152"/>
      <c r="CK192" s="152"/>
      <c r="CL192" s="152"/>
      <c r="CM192" s="152"/>
      <c r="CN192" s="152"/>
      <c r="CO192" s="152"/>
      <c r="CP192" s="152"/>
      <c r="CQ192" s="152"/>
      <c r="CR192" s="152"/>
      <c r="CS192" s="152"/>
      <c r="CT192" s="152"/>
      <c r="CU192" s="152"/>
      <c r="CV192" s="152"/>
      <c r="CW192" s="152"/>
      <c r="CX192" s="152"/>
      <c r="CY192" s="152"/>
      <c r="CZ192" s="152"/>
      <c r="DA192" s="152"/>
      <c r="DB192" s="152"/>
      <c r="DC192" s="152"/>
      <c r="DD192" s="152"/>
      <c r="DE192" s="152"/>
      <c r="DF192" s="152"/>
      <c r="DG192" s="152"/>
      <c r="DH192" s="152"/>
      <c r="DI192" s="152"/>
      <c r="DJ192" s="152"/>
      <c r="DK192" s="152"/>
      <c r="DL192" s="152"/>
      <c r="DM192" s="152"/>
      <c r="DN192" s="152"/>
      <c r="DO192" s="152"/>
      <c r="DP192" s="152"/>
      <c r="DQ192" s="152"/>
      <c r="DR192" s="152"/>
      <c r="DS192" s="152"/>
      <c r="DT192" s="152"/>
      <c r="DU192" s="152"/>
      <c r="DV192" s="152"/>
      <c r="DW192" s="152"/>
      <c r="DX192" s="152"/>
      <c r="DY192" s="152"/>
      <c r="DZ192" s="152"/>
      <c r="EA192" s="152"/>
      <c r="EB192" s="152"/>
      <c r="EC192" s="152"/>
      <c r="ED192" s="152"/>
      <c r="EE192" s="152"/>
      <c r="EF192" s="152"/>
      <c r="EG192" s="152"/>
      <c r="EH192" s="152"/>
      <c r="EI192" s="152"/>
      <c r="EJ192" s="152"/>
      <c r="EK192" s="152"/>
      <c r="EL192" s="152"/>
      <c r="EM192" s="152"/>
      <c r="EN192" s="152"/>
      <c r="EO192" s="152"/>
      <c r="EP192" s="152"/>
      <c r="EQ192" s="152"/>
      <c r="ER192" s="152"/>
      <c r="ES192" s="152"/>
      <c r="ET192" s="152"/>
      <c r="EU192" s="189"/>
      <c r="EV192" s="190"/>
      <c r="EW192" s="190" t="s">
        <v>754</v>
      </c>
      <c r="EX192" s="190" t="s">
        <v>285</v>
      </c>
      <c r="EY192" s="190" t="s">
        <v>285</v>
      </c>
      <c r="EZ192" s="152"/>
      <c r="FA192" s="152"/>
      <c r="FB192" s="152"/>
      <c r="FC192" s="152"/>
      <c r="FD192" s="152"/>
      <c r="FE192" s="190"/>
      <c r="FF192" s="152"/>
      <c r="FG192" s="190"/>
      <c r="FH192" s="152"/>
      <c r="FI192" s="152"/>
      <c r="FJ192" s="152"/>
      <c r="FK192" s="152"/>
      <c r="FL192" s="152"/>
      <c r="FM192" s="152"/>
      <c r="FN192" s="152"/>
      <c r="FO192" s="152"/>
      <c r="FP192" s="152"/>
      <c r="FQ192" s="152"/>
      <c r="FR192" s="152"/>
      <c r="FS192" s="152"/>
      <c r="FT192" s="152"/>
      <c r="FU192" s="152"/>
      <c r="FV192" s="152"/>
      <c r="FW192" s="152"/>
      <c r="FX192" s="152"/>
      <c r="FY192" s="152"/>
      <c r="FZ192" s="152"/>
      <c r="GA192" s="152"/>
      <c r="GB192" s="152"/>
      <c r="GC192" s="152"/>
      <c r="GD192" s="152"/>
      <c r="GE192" s="152"/>
      <c r="GF192" s="152"/>
      <c r="GG192" s="152"/>
      <c r="GH192" s="152"/>
      <c r="GI192" s="152"/>
      <c r="GJ192" s="152"/>
      <c r="GK192" s="152"/>
      <c r="GL192" s="152"/>
      <c r="GM192" s="152"/>
      <c r="GN192" s="152"/>
      <c r="GO192" s="152"/>
      <c r="GP192" s="152"/>
      <c r="GQ192" s="152"/>
      <c r="GR192" s="152"/>
      <c r="GS192" s="152"/>
      <c r="GT192" s="152"/>
      <c r="GU192" s="152"/>
      <c r="GV192" s="152"/>
      <c r="GW192" s="152"/>
      <c r="GX192" s="152"/>
      <c r="GY192" s="152"/>
      <c r="GZ192" s="152"/>
      <c r="HA192" s="152"/>
      <c r="HB192" s="152"/>
      <c r="HC192" s="152"/>
      <c r="HD192" s="152"/>
      <c r="HE192" s="152"/>
      <c r="HF192" s="152"/>
      <c r="HG192" s="152"/>
      <c r="HH192" s="152"/>
      <c r="HI192" s="152"/>
      <c r="HJ192" s="152"/>
      <c r="HK192" s="152"/>
      <c r="HL192" s="152"/>
      <c r="HM192" s="152"/>
      <c r="HN192" s="152"/>
      <c r="HO192" s="152"/>
      <c r="HP192" s="152"/>
      <c r="HQ192" s="152"/>
      <c r="HR192" s="152"/>
      <c r="HS192" s="152"/>
      <c r="HT192" s="152"/>
      <c r="HU192" s="152"/>
      <c r="HV192" s="152"/>
    </row>
    <row r="193" spans="1:230" s="287" customFormat="1" ht="34.5" customHeight="1" x14ac:dyDescent="0.25">
      <c r="A193" s="290" t="s">
        <v>760</v>
      </c>
      <c r="B193" s="291" t="s">
        <v>761</v>
      </c>
      <c r="C193" s="281" t="s">
        <v>762</v>
      </c>
      <c r="D193" s="282" t="s">
        <v>16</v>
      </c>
      <c r="E193" s="283">
        <v>8</v>
      </c>
      <c r="F193" s="292">
        <v>1</v>
      </c>
      <c r="G193" s="292">
        <v>8</v>
      </c>
      <c r="H193" s="284"/>
      <c r="I193" s="283"/>
      <c r="J193" s="284"/>
      <c r="K193" s="283"/>
      <c r="L193" s="294"/>
      <c r="M193" s="307">
        <v>14156.14</v>
      </c>
      <c r="T193" s="152"/>
      <c r="U193" s="152"/>
      <c r="V193" s="152"/>
      <c r="W193" s="152"/>
      <c r="X193" s="152"/>
      <c r="Y193" s="152"/>
      <c r="Z193" s="152"/>
      <c r="AA193" s="152"/>
      <c r="AB193" s="152"/>
      <c r="AC193" s="152"/>
      <c r="AD193" s="152"/>
      <c r="AE193" s="152"/>
      <c r="AF193" s="152"/>
      <c r="AG193" s="152"/>
      <c r="AH193" s="152"/>
      <c r="AI193" s="152"/>
      <c r="AJ193" s="152"/>
      <c r="AK193" s="152"/>
      <c r="AL193" s="152"/>
      <c r="AM193" s="152"/>
      <c r="AN193" s="152"/>
      <c r="AO193" s="152"/>
      <c r="AP193" s="152"/>
      <c r="AQ193" s="152"/>
      <c r="AR193" s="152"/>
      <c r="AS193" s="152"/>
      <c r="AT193" s="152"/>
      <c r="AU193" s="152"/>
      <c r="AV193" s="152"/>
      <c r="AW193" s="152"/>
      <c r="AX193" s="152"/>
      <c r="AY193" s="152"/>
      <c r="AZ193" s="152"/>
      <c r="BA193" s="152"/>
      <c r="BB193" s="152"/>
      <c r="BC193" s="152"/>
      <c r="BD193" s="152"/>
      <c r="BE193" s="152"/>
      <c r="BF193" s="152"/>
      <c r="BG193" s="152"/>
      <c r="BH193" s="152"/>
      <c r="BI193" s="152"/>
      <c r="BJ193" s="152"/>
      <c r="BK193" s="152"/>
      <c r="BL193" s="152"/>
      <c r="BM193" s="152"/>
      <c r="BN193" s="152"/>
      <c r="BO193" s="152"/>
      <c r="BP193" s="152"/>
      <c r="BQ193" s="152"/>
      <c r="BR193" s="152"/>
      <c r="BS193" s="152"/>
      <c r="BT193" s="152"/>
      <c r="BU193" s="152"/>
      <c r="BV193" s="152"/>
      <c r="BW193" s="152"/>
      <c r="BX193" s="152"/>
      <c r="BY193" s="152"/>
      <c r="BZ193" s="152"/>
      <c r="CA193" s="152"/>
      <c r="CB193" s="152"/>
      <c r="CC193" s="152"/>
      <c r="CD193" s="152"/>
      <c r="CE193" s="152"/>
      <c r="CF193" s="152"/>
      <c r="CG193" s="152"/>
      <c r="CH193" s="152"/>
      <c r="CI193" s="152"/>
      <c r="CJ193" s="152"/>
      <c r="CK193" s="152"/>
      <c r="CL193" s="152"/>
      <c r="CM193" s="152"/>
      <c r="CN193" s="152"/>
      <c r="CO193" s="152"/>
      <c r="CP193" s="152"/>
      <c r="CQ193" s="152"/>
      <c r="CR193" s="152"/>
      <c r="CS193" s="152"/>
      <c r="CT193" s="152"/>
      <c r="CU193" s="152"/>
      <c r="CV193" s="152"/>
      <c r="CW193" s="152"/>
      <c r="CX193" s="152"/>
      <c r="CY193" s="152"/>
      <c r="CZ193" s="152"/>
      <c r="DA193" s="152"/>
      <c r="DB193" s="152"/>
      <c r="DC193" s="152"/>
      <c r="DD193" s="152"/>
      <c r="DE193" s="152"/>
      <c r="DF193" s="152"/>
      <c r="DG193" s="152"/>
      <c r="DH193" s="152"/>
      <c r="DI193" s="152"/>
      <c r="DJ193" s="152"/>
      <c r="DK193" s="152"/>
      <c r="DL193" s="152"/>
      <c r="DM193" s="152"/>
      <c r="DN193" s="152"/>
      <c r="DO193" s="152"/>
      <c r="DP193" s="152"/>
      <c r="DQ193" s="152"/>
      <c r="DR193" s="152"/>
      <c r="DS193" s="152"/>
      <c r="DT193" s="152"/>
      <c r="DU193" s="152"/>
      <c r="DV193" s="152"/>
      <c r="DW193" s="152"/>
      <c r="DX193" s="152"/>
      <c r="DY193" s="152"/>
      <c r="DZ193" s="152"/>
      <c r="EA193" s="152"/>
      <c r="EB193" s="152"/>
      <c r="EC193" s="152"/>
      <c r="ED193" s="152"/>
      <c r="EE193" s="152"/>
      <c r="EF193" s="152"/>
      <c r="EG193" s="152"/>
      <c r="EH193" s="152"/>
      <c r="EI193" s="152"/>
      <c r="EJ193" s="152"/>
      <c r="EK193" s="152"/>
      <c r="EL193" s="152"/>
      <c r="EM193" s="152"/>
      <c r="EN193" s="152"/>
      <c r="EO193" s="152"/>
      <c r="EP193" s="152"/>
      <c r="EQ193" s="152"/>
      <c r="ER193" s="152"/>
      <c r="ES193" s="152"/>
      <c r="ET193" s="152"/>
      <c r="EU193" s="189"/>
      <c r="EV193" s="190"/>
      <c r="EW193" s="190" t="s">
        <v>762</v>
      </c>
      <c r="EX193" s="190" t="s">
        <v>285</v>
      </c>
      <c r="EY193" s="190" t="s">
        <v>285</v>
      </c>
      <c r="EZ193" s="152"/>
      <c r="FA193" s="152"/>
      <c r="FB193" s="152"/>
      <c r="FC193" s="152"/>
      <c r="FD193" s="152"/>
      <c r="FE193" s="190"/>
      <c r="FF193" s="152"/>
      <c r="FG193" s="190"/>
      <c r="FH193" s="152"/>
      <c r="FI193" s="152"/>
      <c r="FJ193" s="152"/>
      <c r="FK193" s="152"/>
      <c r="FL193" s="152"/>
      <c r="FM193" s="152"/>
      <c r="FN193" s="152"/>
      <c r="FO193" s="152"/>
      <c r="FP193" s="152"/>
      <c r="FQ193" s="152"/>
      <c r="FR193" s="152"/>
      <c r="FS193" s="152"/>
      <c r="FT193" s="152"/>
      <c r="FU193" s="152"/>
      <c r="FV193" s="152"/>
      <c r="FW193" s="152"/>
      <c r="FX193" s="152"/>
      <c r="FY193" s="152"/>
      <c r="FZ193" s="152"/>
      <c r="GA193" s="152"/>
      <c r="GB193" s="152"/>
      <c r="GC193" s="152"/>
      <c r="GD193" s="152"/>
      <c r="GE193" s="152"/>
      <c r="GF193" s="152"/>
      <c r="GG193" s="152"/>
      <c r="GH193" s="152"/>
      <c r="GI193" s="152"/>
      <c r="GJ193" s="152"/>
      <c r="GK193" s="152"/>
      <c r="GL193" s="152"/>
      <c r="GM193" s="152"/>
      <c r="GN193" s="152"/>
      <c r="GO193" s="152"/>
      <c r="GP193" s="152"/>
      <c r="GQ193" s="152"/>
      <c r="GR193" s="152"/>
      <c r="GS193" s="152"/>
      <c r="GT193" s="152"/>
      <c r="GU193" s="152"/>
      <c r="GV193" s="152"/>
      <c r="GW193" s="152"/>
      <c r="GX193" s="152"/>
      <c r="GY193" s="152"/>
      <c r="GZ193" s="152"/>
      <c r="HA193" s="152"/>
      <c r="HB193" s="152"/>
      <c r="HC193" s="152"/>
      <c r="HD193" s="152"/>
      <c r="HE193" s="152"/>
      <c r="HF193" s="152"/>
      <c r="HG193" s="152"/>
      <c r="HH193" s="152"/>
      <c r="HI193" s="152"/>
      <c r="HJ193" s="152"/>
      <c r="HK193" s="152"/>
      <c r="HL193" s="152"/>
      <c r="HM193" s="152"/>
      <c r="HN193" s="152"/>
      <c r="HO193" s="152"/>
      <c r="HP193" s="152"/>
      <c r="HQ193" s="152"/>
      <c r="HR193" s="152"/>
      <c r="HS193" s="152"/>
      <c r="HT193" s="152"/>
      <c r="HU193" s="152"/>
      <c r="HV193" s="152"/>
    </row>
    <row r="194" spans="1:230" s="172" customFormat="1" ht="20.25" customHeight="1" x14ac:dyDescent="0.25">
      <c r="A194" s="200"/>
      <c r="B194" s="200"/>
      <c r="C194" s="200"/>
      <c r="D194" s="200"/>
      <c r="E194" s="200"/>
      <c r="F194" s="200"/>
      <c r="G194" s="200"/>
      <c r="H194" s="200"/>
      <c r="I194" s="200"/>
      <c r="J194" s="200"/>
      <c r="K194" s="200"/>
      <c r="L194" s="200"/>
      <c r="M194" s="308">
        <f>SUM(M8:M193)</f>
        <v>15844693.399999997</v>
      </c>
      <c r="N194" s="152">
        <v>100</v>
      </c>
      <c r="O194" s="152"/>
      <c r="P194" s="152"/>
      <c r="Q194" s="152"/>
      <c r="R194" s="152"/>
      <c r="S194" s="152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  <c r="AU194" s="158"/>
      <c r="AV194" s="158"/>
      <c r="AW194" s="158"/>
      <c r="AX194" s="158"/>
      <c r="AY194" s="158"/>
      <c r="AZ194" s="158"/>
      <c r="BA194" s="158"/>
      <c r="BB194" s="158"/>
      <c r="BC194" s="158"/>
      <c r="BD194" s="158"/>
      <c r="BE194" s="158"/>
      <c r="BF194" s="158"/>
      <c r="BG194" s="158"/>
      <c r="BH194" s="158"/>
      <c r="BI194" s="158"/>
      <c r="BJ194" s="158"/>
      <c r="BK194" s="158"/>
      <c r="BL194" s="158"/>
      <c r="BM194" s="158"/>
      <c r="BN194" s="158"/>
      <c r="BO194" s="158"/>
      <c r="BP194" s="158"/>
      <c r="BQ194" s="158"/>
      <c r="BR194" s="158"/>
      <c r="BS194" s="158"/>
      <c r="BT194" s="158"/>
      <c r="BU194" s="158"/>
      <c r="BV194" s="158"/>
      <c r="BW194" s="158"/>
      <c r="BX194" s="158"/>
      <c r="BY194" s="158"/>
      <c r="BZ194" s="158"/>
      <c r="CA194" s="158"/>
      <c r="CB194" s="158"/>
      <c r="CC194" s="158"/>
      <c r="CD194" s="158"/>
      <c r="CE194" s="158"/>
      <c r="CF194" s="158"/>
      <c r="CG194" s="158"/>
      <c r="CH194" s="158"/>
      <c r="CI194" s="158"/>
      <c r="CJ194" s="158"/>
      <c r="CK194" s="158"/>
      <c r="CL194" s="158"/>
      <c r="CM194" s="158"/>
      <c r="CN194" s="158"/>
      <c r="CO194" s="158"/>
      <c r="CP194" s="158"/>
      <c r="CQ194" s="158"/>
      <c r="CR194" s="158"/>
      <c r="CS194" s="158"/>
      <c r="CT194" s="158"/>
      <c r="CU194" s="158"/>
      <c r="CV194" s="158"/>
      <c r="CW194" s="158"/>
      <c r="CX194" s="158"/>
      <c r="CY194" s="158"/>
      <c r="CZ194" s="158"/>
      <c r="DA194" s="158"/>
      <c r="DB194" s="158"/>
      <c r="DC194" s="158"/>
      <c r="DD194" s="158"/>
      <c r="DE194" s="158"/>
      <c r="DF194" s="158"/>
      <c r="DG194" s="158"/>
      <c r="DH194" s="158"/>
      <c r="DI194" s="158"/>
      <c r="DJ194" s="158"/>
      <c r="DK194" s="158"/>
      <c r="DL194" s="158"/>
      <c r="DM194" s="158"/>
      <c r="DN194" s="158"/>
      <c r="DO194" s="158"/>
      <c r="DP194" s="158"/>
      <c r="DQ194" s="158"/>
      <c r="DR194" s="158"/>
      <c r="DS194" s="158"/>
      <c r="DT194" s="158"/>
      <c r="DU194" s="158"/>
      <c r="DV194" s="158"/>
      <c r="DW194" s="158"/>
      <c r="DX194" s="158"/>
      <c r="DY194" s="158"/>
      <c r="DZ194" s="158"/>
      <c r="EA194" s="158"/>
      <c r="EB194" s="158"/>
      <c r="EC194" s="158"/>
      <c r="ED194" s="158"/>
      <c r="EE194" s="158"/>
      <c r="EF194" s="158"/>
      <c r="EG194" s="158"/>
      <c r="EH194" s="158"/>
      <c r="EI194" s="158"/>
      <c r="EJ194" s="158"/>
      <c r="EK194" s="158"/>
      <c r="EL194" s="158"/>
      <c r="EM194" s="158"/>
      <c r="EN194" s="158"/>
      <c r="EO194" s="158"/>
      <c r="EP194" s="158"/>
      <c r="EQ194" s="158"/>
      <c r="ER194" s="158"/>
      <c r="ES194" s="158"/>
      <c r="ET194" s="158"/>
      <c r="EU194" s="158"/>
      <c r="EV194" s="158"/>
      <c r="EW194" s="158"/>
      <c r="EX194" s="158"/>
      <c r="EY194" s="158"/>
      <c r="EZ194" s="158"/>
      <c r="FA194" s="158"/>
      <c r="FB194" s="158"/>
      <c r="FC194" s="158"/>
      <c r="FD194" s="158"/>
      <c r="FE194" s="158"/>
      <c r="FF194" s="158"/>
      <c r="FG194" s="158"/>
      <c r="FH194" s="158"/>
      <c r="FI194" s="158"/>
      <c r="FJ194" s="158"/>
      <c r="FK194" s="158"/>
      <c r="FL194" s="158"/>
      <c r="FM194" s="158"/>
      <c r="FN194" s="158"/>
      <c r="FO194" s="158"/>
      <c r="FP194" s="158"/>
      <c r="FQ194" s="158"/>
      <c r="FR194" s="158"/>
      <c r="FS194" s="158"/>
      <c r="FT194" s="158"/>
      <c r="FU194" s="158"/>
      <c r="FV194" s="158"/>
      <c r="FW194" s="158"/>
      <c r="FX194" s="158"/>
      <c r="FY194" s="158"/>
      <c r="FZ194" s="158"/>
      <c r="GA194" s="158"/>
      <c r="GB194" s="158"/>
      <c r="GC194" s="158"/>
      <c r="GD194" s="158"/>
      <c r="GE194" s="158"/>
      <c r="GF194" s="158"/>
      <c r="GG194" s="158"/>
      <c r="GH194" s="158"/>
      <c r="GI194" s="158"/>
      <c r="GJ194" s="158"/>
      <c r="GK194" s="158"/>
      <c r="GL194" s="158"/>
      <c r="GM194" s="158"/>
      <c r="GN194" s="158"/>
      <c r="GO194" s="158"/>
      <c r="GP194" s="158"/>
      <c r="GQ194" s="158"/>
      <c r="GR194" s="158"/>
      <c r="GS194" s="158"/>
      <c r="GT194" s="158"/>
      <c r="GU194" s="158"/>
      <c r="GV194" s="158"/>
      <c r="GW194" s="158"/>
      <c r="GX194" s="158"/>
      <c r="GY194" s="158"/>
      <c r="GZ194" s="158"/>
      <c r="HA194" s="158"/>
      <c r="HB194" s="158"/>
      <c r="HC194" s="158"/>
      <c r="HD194" s="158"/>
      <c r="HE194" s="158"/>
      <c r="HF194" s="158"/>
      <c r="HG194" s="158"/>
      <c r="HH194" s="158"/>
      <c r="HI194" s="158"/>
      <c r="HJ194" s="158"/>
      <c r="HK194" s="158"/>
      <c r="HL194" s="158"/>
      <c r="HM194" s="158"/>
      <c r="HN194" s="158"/>
      <c r="HO194" s="158"/>
      <c r="HP194" s="158"/>
      <c r="HQ194" s="158"/>
      <c r="HR194" s="158"/>
      <c r="HS194" s="158"/>
      <c r="HT194" s="158"/>
      <c r="HU194" s="158"/>
      <c r="HV194" s="158"/>
    </row>
    <row r="195" spans="1:230" s="152" customFormat="1" ht="15" x14ac:dyDescent="0.25">
      <c r="B195" s="270"/>
      <c r="D195" s="270"/>
      <c r="M195" s="305">
        <v>10546000</v>
      </c>
      <c r="N195" s="152">
        <f>M195*N194/M194</f>
        <v>66.558561492897056</v>
      </c>
    </row>
  </sheetData>
  <autoFilter ref="A1:L229" xr:uid="{8BF505A7-5DCF-4B26-91DD-E4F67EE1FF42}"/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9790B-38E0-4D45-B060-0077D509D880}">
  <sheetPr>
    <pageSetUpPr fitToPage="1"/>
  </sheetPr>
  <dimension ref="A1:IA1806"/>
  <sheetViews>
    <sheetView topLeftCell="A1746" workbookViewId="0">
      <selection activeCell="N1752" sqref="N1752"/>
    </sheetView>
  </sheetViews>
  <sheetFormatPr defaultColWidth="9.140625" defaultRowHeight="11.25" customHeight="1" x14ac:dyDescent="0.2"/>
  <cols>
    <col min="1" max="1" width="8.85546875" style="153" customWidth="1"/>
    <col min="2" max="2" width="20.140625" style="271" customWidth="1"/>
    <col min="3" max="4" width="10.42578125" style="271" customWidth="1"/>
    <col min="5" max="5" width="13.28515625" style="271" customWidth="1"/>
    <col min="6" max="6" width="8.5703125" style="271" customWidth="1"/>
    <col min="7" max="7" width="10.7109375" style="271" customWidth="1"/>
    <col min="8" max="8" width="8.42578125" style="271" customWidth="1"/>
    <col min="9" max="9" width="13.140625" style="271" customWidth="1"/>
    <col min="10" max="10" width="12.28515625" style="271" customWidth="1"/>
    <col min="11" max="11" width="8.5703125" style="271" customWidth="1"/>
    <col min="12" max="12" width="13" style="271" customWidth="1"/>
    <col min="13" max="13" width="7.85546875" style="271" customWidth="1"/>
    <col min="14" max="14" width="13.28515625" style="271" customWidth="1"/>
    <col min="15" max="15" width="1.140625" style="271" hidden="1" customWidth="1"/>
    <col min="16" max="16" width="73.85546875" style="271" hidden="1" customWidth="1"/>
    <col min="17" max="17" width="83.42578125" style="271" hidden="1" customWidth="1"/>
    <col min="18" max="24" width="9.140625" style="271"/>
    <col min="25" max="40" width="87.28515625" style="201" hidden="1" customWidth="1"/>
    <col min="41" max="46" width="71.7109375" style="201" hidden="1" customWidth="1"/>
    <col min="47" max="54" width="87.28515625" style="201" hidden="1" customWidth="1"/>
    <col min="55" max="60" width="71.7109375" style="201" hidden="1" customWidth="1"/>
    <col min="61" max="68" width="87.28515625" style="201" hidden="1" customWidth="1"/>
    <col min="69" max="74" width="71.7109375" style="201" hidden="1" customWidth="1"/>
    <col min="75" max="82" width="87.28515625" style="201" hidden="1" customWidth="1"/>
    <col min="83" max="88" width="71.7109375" style="201" hidden="1" customWidth="1"/>
    <col min="89" max="96" width="87.28515625" style="201" hidden="1" customWidth="1"/>
    <col min="97" max="102" width="71.7109375" style="201" hidden="1" customWidth="1"/>
    <col min="103" max="110" width="87.28515625" style="201" hidden="1" customWidth="1"/>
    <col min="111" max="152" width="159" style="201" hidden="1" customWidth="1"/>
    <col min="153" max="155" width="32.28515625" style="201" hidden="1" customWidth="1"/>
    <col min="156" max="157" width="159" style="201" hidden="1" customWidth="1"/>
    <col min="158" max="160" width="34.140625" style="201" hidden="1" customWidth="1"/>
    <col min="161" max="162" width="130" style="201" hidden="1" customWidth="1"/>
    <col min="163" max="166" width="34.140625" style="201" hidden="1" customWidth="1"/>
    <col min="167" max="167" width="130" style="201" hidden="1" customWidth="1"/>
    <col min="168" max="173" width="95.85546875" style="201" hidden="1" customWidth="1"/>
    <col min="174" max="178" width="53.42578125" style="201" hidden="1" customWidth="1"/>
    <col min="179" max="183" width="55.42578125" style="201" hidden="1" customWidth="1"/>
    <col min="184" max="188" width="53.42578125" style="201" hidden="1" customWidth="1"/>
    <col min="189" max="193" width="55.42578125" style="201" hidden="1" customWidth="1"/>
    <col min="194" max="235" width="159" style="201" hidden="1" customWidth="1"/>
    <col min="236" max="16384" width="9.140625" style="271"/>
  </cols>
  <sheetData>
    <row r="1" spans="1:138" s="152" customFormat="1" ht="15" x14ac:dyDescent="0.25"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4" t="s">
        <v>281</v>
      </c>
    </row>
    <row r="2" spans="1:138" s="152" customFormat="1" ht="11.25" customHeight="1" x14ac:dyDescent="0.25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4" t="s">
        <v>282</v>
      </c>
    </row>
    <row r="3" spans="1:138" s="152" customFormat="1" ht="8.25" customHeight="1" x14ac:dyDescent="0.25">
      <c r="A3" s="155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4"/>
    </row>
    <row r="4" spans="1:138" s="152" customFormat="1" ht="2.25" customHeight="1" x14ac:dyDescent="0.25">
      <c r="A4" s="156"/>
      <c r="B4" s="157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</row>
    <row r="5" spans="1:138" s="152" customFormat="1" ht="11.25" customHeight="1" x14ac:dyDescent="0.25">
      <c r="A5" s="156" t="s">
        <v>283</v>
      </c>
      <c r="B5" s="157"/>
      <c r="C5" s="155"/>
      <c r="E5" s="155"/>
      <c r="F5" s="155"/>
      <c r="G5" s="382" t="s">
        <v>284</v>
      </c>
      <c r="H5" s="382"/>
      <c r="I5" s="382"/>
      <c r="J5" s="382"/>
      <c r="K5" s="382"/>
      <c r="L5" s="382"/>
      <c r="M5" s="382"/>
      <c r="N5" s="382"/>
      <c r="Y5" s="158" t="s">
        <v>284</v>
      </c>
      <c r="Z5" s="158" t="s">
        <v>285</v>
      </c>
      <c r="AA5" s="158" t="s">
        <v>285</v>
      </c>
      <c r="AB5" s="158" t="s">
        <v>285</v>
      </c>
      <c r="AC5" s="158" t="s">
        <v>285</v>
      </c>
      <c r="AD5" s="158" t="s">
        <v>285</v>
      </c>
      <c r="AE5" s="158" t="s">
        <v>285</v>
      </c>
      <c r="AF5" s="158" t="s">
        <v>285</v>
      </c>
    </row>
    <row r="6" spans="1:138" s="152" customFormat="1" ht="56.25" customHeight="1" x14ac:dyDescent="0.25">
      <c r="A6" s="156" t="s">
        <v>286</v>
      </c>
      <c r="B6" s="157"/>
      <c r="C6" s="155"/>
      <c r="E6" s="159"/>
      <c r="F6" s="159"/>
      <c r="G6" s="390" t="s">
        <v>287</v>
      </c>
      <c r="H6" s="390"/>
      <c r="I6" s="390"/>
      <c r="J6" s="390"/>
      <c r="K6" s="390"/>
      <c r="L6" s="390"/>
      <c r="M6" s="390"/>
      <c r="N6" s="390"/>
      <c r="AG6" s="158" t="s">
        <v>287</v>
      </c>
      <c r="AH6" s="158" t="s">
        <v>285</v>
      </c>
      <c r="AI6" s="158" t="s">
        <v>285</v>
      </c>
      <c r="AJ6" s="158" t="s">
        <v>285</v>
      </c>
      <c r="AK6" s="158" t="s">
        <v>285</v>
      </c>
      <c r="AL6" s="158" t="s">
        <v>285</v>
      </c>
      <c r="AM6" s="158" t="s">
        <v>285</v>
      </c>
      <c r="AN6" s="158" t="s">
        <v>285</v>
      </c>
    </row>
    <row r="7" spans="1:138" s="152" customFormat="1" ht="45" customHeight="1" x14ac:dyDescent="0.25">
      <c r="A7" s="389" t="s">
        <v>288</v>
      </c>
      <c r="B7" s="389"/>
      <c r="C7" s="389"/>
      <c r="D7" s="389"/>
      <c r="E7" s="389"/>
      <c r="F7" s="389"/>
      <c r="G7" s="390" t="s">
        <v>289</v>
      </c>
      <c r="H7" s="390"/>
      <c r="I7" s="390"/>
      <c r="J7" s="390"/>
      <c r="K7" s="390"/>
      <c r="L7" s="390"/>
      <c r="M7" s="390"/>
      <c r="N7" s="390"/>
      <c r="P7" s="160" t="s">
        <v>288</v>
      </c>
      <c r="Q7" s="161" t="s">
        <v>289</v>
      </c>
      <c r="R7" s="158"/>
      <c r="S7" s="158"/>
      <c r="T7" s="158"/>
      <c r="U7" s="158"/>
      <c r="V7" s="158"/>
      <c r="W7" s="158"/>
      <c r="X7" s="158"/>
      <c r="AO7" s="158" t="s">
        <v>288</v>
      </c>
      <c r="AP7" s="158" t="s">
        <v>285</v>
      </c>
      <c r="AQ7" s="158" t="s">
        <v>285</v>
      </c>
      <c r="AR7" s="158" t="s">
        <v>285</v>
      </c>
      <c r="AS7" s="158" t="s">
        <v>285</v>
      </c>
      <c r="AT7" s="158" t="s">
        <v>285</v>
      </c>
      <c r="AU7" s="158" t="s">
        <v>289</v>
      </c>
      <c r="AV7" s="158" t="s">
        <v>285</v>
      </c>
      <c r="AW7" s="158" t="s">
        <v>285</v>
      </c>
      <c r="AX7" s="158" t="s">
        <v>285</v>
      </c>
      <c r="AY7" s="158" t="s">
        <v>285</v>
      </c>
      <c r="AZ7" s="158" t="s">
        <v>285</v>
      </c>
      <c r="BA7" s="158" t="s">
        <v>285</v>
      </c>
      <c r="BB7" s="158" t="s">
        <v>285</v>
      </c>
    </row>
    <row r="8" spans="1:138" s="152" customFormat="1" ht="67.5" customHeight="1" x14ac:dyDescent="0.25">
      <c r="A8" s="392" t="s">
        <v>290</v>
      </c>
      <c r="B8" s="392"/>
      <c r="C8" s="392"/>
      <c r="D8" s="392"/>
      <c r="E8" s="392"/>
      <c r="F8" s="392"/>
      <c r="G8" s="390"/>
      <c r="H8" s="390"/>
      <c r="I8" s="390"/>
      <c r="J8" s="390"/>
      <c r="K8" s="390"/>
      <c r="L8" s="390"/>
      <c r="M8" s="390"/>
      <c r="N8" s="390"/>
      <c r="P8" s="160" t="s">
        <v>290</v>
      </c>
      <c r="Q8" s="161"/>
      <c r="R8" s="158"/>
      <c r="S8" s="158"/>
      <c r="T8" s="158"/>
      <c r="U8" s="158"/>
      <c r="V8" s="158"/>
      <c r="W8" s="158"/>
      <c r="X8" s="158"/>
      <c r="BC8" s="158" t="s">
        <v>290</v>
      </c>
      <c r="BD8" s="158" t="s">
        <v>285</v>
      </c>
      <c r="BE8" s="158" t="s">
        <v>285</v>
      </c>
      <c r="BF8" s="158" t="s">
        <v>285</v>
      </c>
      <c r="BG8" s="158" t="s">
        <v>285</v>
      </c>
      <c r="BH8" s="158" t="s">
        <v>285</v>
      </c>
      <c r="BI8" s="158" t="s">
        <v>285</v>
      </c>
      <c r="BJ8" s="158" t="s">
        <v>285</v>
      </c>
      <c r="BK8" s="158" t="s">
        <v>285</v>
      </c>
      <c r="BL8" s="158" t="s">
        <v>285</v>
      </c>
      <c r="BM8" s="158" t="s">
        <v>285</v>
      </c>
      <c r="BN8" s="158" t="s">
        <v>285</v>
      </c>
      <c r="BO8" s="158" t="s">
        <v>285</v>
      </c>
      <c r="BP8" s="158" t="s">
        <v>285</v>
      </c>
    </row>
    <row r="9" spans="1:138" s="152" customFormat="1" ht="33.75" customHeight="1" x14ac:dyDescent="0.25">
      <c r="A9" s="389" t="s">
        <v>291</v>
      </c>
      <c r="B9" s="389"/>
      <c r="C9" s="389"/>
      <c r="D9" s="389"/>
      <c r="E9" s="389"/>
      <c r="F9" s="389"/>
      <c r="G9" s="390"/>
      <c r="H9" s="390"/>
      <c r="I9" s="390"/>
      <c r="J9" s="390"/>
      <c r="K9" s="390"/>
      <c r="L9" s="390"/>
      <c r="M9" s="390"/>
      <c r="N9" s="390"/>
      <c r="P9" s="160" t="s">
        <v>291</v>
      </c>
      <c r="Q9" s="161"/>
      <c r="R9" s="158"/>
      <c r="S9" s="158"/>
      <c r="T9" s="158"/>
      <c r="U9" s="158"/>
      <c r="V9" s="158"/>
      <c r="W9" s="158"/>
      <c r="X9" s="158"/>
      <c r="BQ9" s="158" t="s">
        <v>291</v>
      </c>
      <c r="BR9" s="158" t="s">
        <v>285</v>
      </c>
      <c r="BS9" s="158" t="s">
        <v>285</v>
      </c>
      <c r="BT9" s="158" t="s">
        <v>285</v>
      </c>
      <c r="BU9" s="158" t="s">
        <v>285</v>
      </c>
      <c r="BV9" s="158" t="s">
        <v>285</v>
      </c>
      <c r="BW9" s="158" t="s">
        <v>285</v>
      </c>
      <c r="BX9" s="158" t="s">
        <v>285</v>
      </c>
      <c r="BY9" s="158" t="s">
        <v>285</v>
      </c>
      <c r="BZ9" s="158" t="s">
        <v>285</v>
      </c>
      <c r="CA9" s="158" t="s">
        <v>285</v>
      </c>
      <c r="CB9" s="158" t="s">
        <v>285</v>
      </c>
      <c r="CC9" s="158" t="s">
        <v>285</v>
      </c>
      <c r="CD9" s="158" t="s">
        <v>285</v>
      </c>
    </row>
    <row r="10" spans="1:138" s="152" customFormat="1" ht="11.25" customHeight="1" x14ac:dyDescent="0.25">
      <c r="A10" s="391" t="s">
        <v>292</v>
      </c>
      <c r="B10" s="391"/>
      <c r="C10" s="391"/>
      <c r="D10" s="391"/>
      <c r="E10" s="391"/>
      <c r="F10" s="391"/>
      <c r="G10" s="390" t="s">
        <v>293</v>
      </c>
      <c r="H10" s="390"/>
      <c r="I10" s="390"/>
      <c r="J10" s="390"/>
      <c r="K10" s="390"/>
      <c r="L10" s="390"/>
      <c r="M10" s="390"/>
      <c r="N10" s="390"/>
      <c r="P10" s="162"/>
      <c r="Q10" s="162"/>
      <c r="CE10" s="158" t="s">
        <v>292</v>
      </c>
      <c r="CF10" s="158" t="s">
        <v>285</v>
      </c>
      <c r="CG10" s="158" t="s">
        <v>285</v>
      </c>
      <c r="CH10" s="158" t="s">
        <v>285</v>
      </c>
      <c r="CI10" s="158" t="s">
        <v>285</v>
      </c>
      <c r="CJ10" s="158" t="s">
        <v>285</v>
      </c>
      <c r="CK10" s="158" t="s">
        <v>293</v>
      </c>
      <c r="CL10" s="158" t="s">
        <v>285</v>
      </c>
      <c r="CM10" s="158" t="s">
        <v>285</v>
      </c>
      <c r="CN10" s="158" t="s">
        <v>285</v>
      </c>
      <c r="CO10" s="158" t="s">
        <v>285</v>
      </c>
      <c r="CP10" s="158" t="s">
        <v>285</v>
      </c>
      <c r="CQ10" s="158" t="s">
        <v>285</v>
      </c>
      <c r="CR10" s="158" t="s">
        <v>285</v>
      </c>
    </row>
    <row r="11" spans="1:138" s="152" customFormat="1" ht="15" x14ac:dyDescent="0.25">
      <c r="A11" s="391" t="s">
        <v>294</v>
      </c>
      <c r="B11" s="391"/>
      <c r="C11" s="391"/>
      <c r="D11" s="391"/>
      <c r="E11" s="391"/>
      <c r="F11" s="391"/>
      <c r="G11" s="390"/>
      <c r="H11" s="390"/>
      <c r="I11" s="390"/>
      <c r="J11" s="390"/>
      <c r="K11" s="390"/>
      <c r="L11" s="390"/>
      <c r="M11" s="390"/>
      <c r="N11" s="390"/>
      <c r="CS11" s="158" t="s">
        <v>294</v>
      </c>
      <c r="CT11" s="158" t="s">
        <v>285</v>
      </c>
      <c r="CU11" s="158" t="s">
        <v>285</v>
      </c>
      <c r="CV11" s="158" t="s">
        <v>285</v>
      </c>
      <c r="CW11" s="158" t="s">
        <v>285</v>
      </c>
      <c r="CX11" s="158" t="s">
        <v>285</v>
      </c>
      <c r="CY11" s="158" t="s">
        <v>285</v>
      </c>
      <c r="CZ11" s="158" t="s">
        <v>285</v>
      </c>
      <c r="DA11" s="158" t="s">
        <v>285</v>
      </c>
      <c r="DB11" s="158" t="s">
        <v>285</v>
      </c>
      <c r="DC11" s="158" t="s">
        <v>285</v>
      </c>
      <c r="DD11" s="158" t="s">
        <v>285</v>
      </c>
      <c r="DE11" s="158" t="s">
        <v>285</v>
      </c>
      <c r="DF11" s="158" t="s">
        <v>285</v>
      </c>
    </row>
    <row r="12" spans="1:138" s="152" customFormat="1" ht="8.25" customHeight="1" x14ac:dyDescent="0.25">
      <c r="A12" s="163"/>
      <c r="B12" s="155"/>
      <c r="C12" s="155"/>
      <c r="D12" s="155"/>
      <c r="E12" s="155"/>
      <c r="F12" s="157"/>
      <c r="G12" s="157"/>
      <c r="H12" s="157"/>
      <c r="I12" s="157"/>
      <c r="J12" s="157"/>
      <c r="K12" s="157"/>
      <c r="L12" s="157"/>
      <c r="M12" s="157"/>
      <c r="N12" s="157"/>
    </row>
    <row r="13" spans="1:138" s="152" customFormat="1" ht="15" x14ac:dyDescent="0.25">
      <c r="A13" s="386" t="s">
        <v>295</v>
      </c>
      <c r="B13" s="386"/>
      <c r="C13" s="386"/>
      <c r="D13" s="386"/>
      <c r="E13" s="386"/>
      <c r="F13" s="386"/>
      <c r="G13" s="386"/>
      <c r="H13" s="386"/>
      <c r="I13" s="386"/>
      <c r="J13" s="386"/>
      <c r="K13" s="386"/>
      <c r="L13" s="386"/>
      <c r="M13" s="386"/>
      <c r="N13" s="386"/>
      <c r="DG13" s="158" t="s">
        <v>295</v>
      </c>
      <c r="DH13" s="158" t="s">
        <v>285</v>
      </c>
      <c r="DI13" s="158" t="s">
        <v>285</v>
      </c>
      <c r="DJ13" s="158" t="s">
        <v>285</v>
      </c>
      <c r="DK13" s="158" t="s">
        <v>285</v>
      </c>
      <c r="DL13" s="158" t="s">
        <v>285</v>
      </c>
      <c r="DM13" s="158" t="s">
        <v>285</v>
      </c>
      <c r="DN13" s="158" t="s">
        <v>285</v>
      </c>
      <c r="DO13" s="158" t="s">
        <v>285</v>
      </c>
      <c r="DP13" s="158" t="s">
        <v>285</v>
      </c>
      <c r="DQ13" s="158" t="s">
        <v>285</v>
      </c>
      <c r="DR13" s="158" t="s">
        <v>285</v>
      </c>
      <c r="DS13" s="158" t="s">
        <v>285</v>
      </c>
      <c r="DT13" s="158" t="s">
        <v>285</v>
      </c>
    </row>
    <row r="14" spans="1:138" s="152" customFormat="1" ht="15" x14ac:dyDescent="0.25">
      <c r="A14" s="381" t="s">
        <v>296</v>
      </c>
      <c r="B14" s="381"/>
      <c r="C14" s="381"/>
      <c r="D14" s="381"/>
      <c r="E14" s="381"/>
      <c r="F14" s="381"/>
      <c r="G14" s="381"/>
      <c r="H14" s="381"/>
      <c r="I14" s="381"/>
      <c r="J14" s="381"/>
      <c r="K14" s="381"/>
      <c r="L14" s="381"/>
      <c r="M14" s="381"/>
      <c r="N14" s="381"/>
    </row>
    <row r="15" spans="1:138" s="152" customFormat="1" ht="8.25" customHeight="1" x14ac:dyDescent="0.25">
      <c r="A15" s="164"/>
      <c r="B15" s="164"/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</row>
    <row r="16" spans="1:138" s="152" customFormat="1" ht="15" x14ac:dyDescent="0.25">
      <c r="A16" s="386" t="s">
        <v>295</v>
      </c>
      <c r="B16" s="386"/>
      <c r="C16" s="386"/>
      <c r="D16" s="386"/>
      <c r="E16" s="386"/>
      <c r="F16" s="386"/>
      <c r="G16" s="386"/>
      <c r="H16" s="386"/>
      <c r="I16" s="386"/>
      <c r="J16" s="386"/>
      <c r="K16" s="386"/>
      <c r="L16" s="386"/>
      <c r="M16" s="386"/>
      <c r="N16" s="386"/>
      <c r="DU16" s="158" t="s">
        <v>295</v>
      </c>
      <c r="DV16" s="158" t="s">
        <v>285</v>
      </c>
      <c r="DW16" s="158" t="s">
        <v>285</v>
      </c>
      <c r="DX16" s="158" t="s">
        <v>285</v>
      </c>
      <c r="DY16" s="158" t="s">
        <v>285</v>
      </c>
      <c r="DZ16" s="158" t="s">
        <v>285</v>
      </c>
      <c r="EA16" s="158" t="s">
        <v>285</v>
      </c>
      <c r="EB16" s="158" t="s">
        <v>285</v>
      </c>
      <c r="EC16" s="158" t="s">
        <v>285</v>
      </c>
      <c r="ED16" s="158" t="s">
        <v>285</v>
      </c>
      <c r="EE16" s="158" t="s">
        <v>285</v>
      </c>
      <c r="EF16" s="158" t="s">
        <v>285</v>
      </c>
      <c r="EG16" s="158" t="s">
        <v>285</v>
      </c>
      <c r="EH16" s="158" t="s">
        <v>285</v>
      </c>
    </row>
    <row r="17" spans="1:155" s="152" customFormat="1" ht="15" x14ac:dyDescent="0.25">
      <c r="A17" s="381" t="s">
        <v>297</v>
      </c>
      <c r="B17" s="381"/>
      <c r="C17" s="381"/>
      <c r="D17" s="381"/>
      <c r="E17" s="381"/>
      <c r="F17" s="381"/>
      <c r="G17" s="381"/>
      <c r="H17" s="381"/>
      <c r="I17" s="381"/>
      <c r="J17" s="381"/>
      <c r="K17" s="381"/>
      <c r="L17" s="381"/>
      <c r="M17" s="381"/>
      <c r="N17" s="381"/>
    </row>
    <row r="18" spans="1:155" s="152" customFormat="1" ht="24" customHeight="1" x14ac:dyDescent="0.25">
      <c r="A18" s="387" t="s">
        <v>298</v>
      </c>
      <c r="B18" s="387"/>
      <c r="C18" s="387"/>
      <c r="D18" s="387"/>
      <c r="E18" s="387"/>
      <c r="F18" s="387"/>
      <c r="G18" s="387"/>
      <c r="H18" s="387"/>
      <c r="I18" s="387"/>
      <c r="J18" s="387"/>
      <c r="K18" s="387"/>
      <c r="L18" s="387"/>
      <c r="M18" s="387"/>
      <c r="N18" s="387"/>
    </row>
    <row r="19" spans="1:155" s="152" customFormat="1" ht="8.25" customHeight="1" x14ac:dyDescent="0.25">
      <c r="A19" s="165"/>
      <c r="B19" s="165"/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</row>
    <row r="20" spans="1:155" s="152" customFormat="1" ht="15" x14ac:dyDescent="0.25">
      <c r="A20" s="388" t="s">
        <v>299</v>
      </c>
      <c r="B20" s="388"/>
      <c r="C20" s="388"/>
      <c r="D20" s="388"/>
      <c r="E20" s="388"/>
      <c r="F20" s="388"/>
      <c r="G20" s="388"/>
      <c r="H20" s="388"/>
      <c r="I20" s="388"/>
      <c r="J20" s="388"/>
      <c r="K20" s="388"/>
      <c r="L20" s="388"/>
      <c r="M20" s="388"/>
      <c r="N20" s="388"/>
      <c r="EI20" s="158" t="s">
        <v>299</v>
      </c>
      <c r="EJ20" s="158" t="s">
        <v>285</v>
      </c>
      <c r="EK20" s="158" t="s">
        <v>285</v>
      </c>
      <c r="EL20" s="158" t="s">
        <v>285</v>
      </c>
      <c r="EM20" s="158" t="s">
        <v>285</v>
      </c>
      <c r="EN20" s="158" t="s">
        <v>285</v>
      </c>
      <c r="EO20" s="158" t="s">
        <v>285</v>
      </c>
      <c r="EP20" s="158" t="s">
        <v>285</v>
      </c>
      <c r="EQ20" s="158" t="s">
        <v>285</v>
      </c>
      <c r="ER20" s="158" t="s">
        <v>285</v>
      </c>
      <c r="ES20" s="158" t="s">
        <v>285</v>
      </c>
      <c r="ET20" s="158" t="s">
        <v>285</v>
      </c>
      <c r="EU20" s="158" t="s">
        <v>285</v>
      </c>
      <c r="EV20" s="158" t="s">
        <v>285</v>
      </c>
    </row>
    <row r="21" spans="1:155" s="152" customFormat="1" ht="13.5" customHeight="1" x14ac:dyDescent="0.25">
      <c r="A21" s="381" t="s">
        <v>300</v>
      </c>
      <c r="B21" s="381"/>
      <c r="C21" s="381"/>
      <c r="D21" s="381"/>
      <c r="E21" s="381"/>
      <c r="F21" s="381"/>
      <c r="G21" s="381"/>
      <c r="H21" s="381"/>
      <c r="I21" s="381"/>
      <c r="J21" s="381"/>
      <c r="K21" s="381"/>
      <c r="L21" s="381"/>
      <c r="M21" s="381"/>
      <c r="N21" s="381"/>
    </row>
    <row r="22" spans="1:155" s="152" customFormat="1" ht="15" customHeight="1" x14ac:dyDescent="0.25">
      <c r="A22" s="155" t="s">
        <v>301</v>
      </c>
      <c r="B22" s="166" t="s">
        <v>302</v>
      </c>
      <c r="C22" s="153" t="s">
        <v>303</v>
      </c>
      <c r="D22" s="153"/>
      <c r="E22" s="153"/>
      <c r="F22" s="159"/>
      <c r="G22" s="159"/>
      <c r="H22" s="159"/>
      <c r="I22" s="159"/>
      <c r="J22" s="159"/>
      <c r="K22" s="159"/>
      <c r="L22" s="159"/>
      <c r="M22" s="159"/>
      <c r="N22" s="159"/>
    </row>
    <row r="23" spans="1:155" s="152" customFormat="1" ht="18" customHeight="1" x14ac:dyDescent="0.25">
      <c r="A23" s="155" t="s">
        <v>304</v>
      </c>
      <c r="B23" s="382" t="s">
        <v>305</v>
      </c>
      <c r="C23" s="382"/>
      <c r="D23" s="382"/>
      <c r="E23" s="382"/>
      <c r="F23" s="382"/>
      <c r="G23" s="159"/>
      <c r="H23" s="159"/>
      <c r="I23" s="159"/>
      <c r="J23" s="159"/>
      <c r="K23" s="159"/>
      <c r="L23" s="159"/>
      <c r="M23" s="159"/>
      <c r="N23" s="159"/>
    </row>
    <row r="24" spans="1:155" s="152" customFormat="1" ht="15" x14ac:dyDescent="0.25">
      <c r="A24" s="155"/>
      <c r="B24" s="383" t="s">
        <v>306</v>
      </c>
      <c r="C24" s="383"/>
      <c r="D24" s="383"/>
      <c r="E24" s="383"/>
      <c r="F24" s="383"/>
      <c r="G24" s="167"/>
      <c r="H24" s="167"/>
      <c r="I24" s="167"/>
      <c r="J24" s="167"/>
      <c r="K24" s="167"/>
      <c r="L24" s="167"/>
      <c r="M24" s="168"/>
      <c r="N24" s="167"/>
    </row>
    <row r="25" spans="1:155" s="152" customFormat="1" ht="9.75" customHeight="1" x14ac:dyDescent="0.25">
      <c r="A25" s="155"/>
      <c r="B25" s="155"/>
      <c r="C25" s="155"/>
      <c r="D25" s="169"/>
      <c r="E25" s="169"/>
      <c r="F25" s="169"/>
      <c r="G25" s="169"/>
      <c r="H25" s="169"/>
      <c r="I25" s="169"/>
      <c r="J25" s="169"/>
      <c r="K25" s="169"/>
      <c r="L25" s="169"/>
      <c r="M25" s="167"/>
      <c r="N25" s="167"/>
    </row>
    <row r="26" spans="1:155" s="152" customFormat="1" ht="15" x14ac:dyDescent="0.25">
      <c r="A26" s="170" t="s">
        <v>307</v>
      </c>
      <c r="B26" s="155"/>
      <c r="C26" s="155"/>
      <c r="D26" s="384" t="s">
        <v>308</v>
      </c>
      <c r="E26" s="384"/>
      <c r="F26" s="384"/>
      <c r="G26" s="171"/>
      <c r="H26" s="171"/>
      <c r="I26" s="171"/>
      <c r="J26" s="171"/>
      <c r="K26" s="171"/>
      <c r="L26" s="171"/>
      <c r="M26" s="171"/>
      <c r="N26" s="171"/>
      <c r="EW26" s="158" t="s">
        <v>308</v>
      </c>
      <c r="EX26" s="158" t="s">
        <v>285</v>
      </c>
      <c r="EY26" s="158" t="s">
        <v>285</v>
      </c>
    </row>
    <row r="27" spans="1:155" s="152" customFormat="1" ht="9.75" customHeight="1" x14ac:dyDescent="0.25">
      <c r="A27" s="155"/>
      <c r="B27" s="172"/>
      <c r="C27" s="172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</row>
    <row r="28" spans="1:155" s="152" customFormat="1" ht="12.75" customHeight="1" x14ac:dyDescent="0.25">
      <c r="A28" s="170" t="s">
        <v>309</v>
      </c>
      <c r="B28" s="172"/>
      <c r="C28" s="174">
        <v>20118.599999999999</v>
      </c>
      <c r="D28" s="175" t="s">
        <v>310</v>
      </c>
      <c r="E28" s="176" t="s">
        <v>311</v>
      </c>
      <c r="G28" s="172"/>
      <c r="H28" s="172"/>
      <c r="I28" s="172"/>
      <c r="J28" s="172"/>
      <c r="K28" s="172"/>
      <c r="L28" s="177"/>
      <c r="M28" s="177"/>
      <c r="N28" s="172"/>
    </row>
    <row r="29" spans="1:155" s="152" customFormat="1" ht="12.75" customHeight="1" x14ac:dyDescent="0.25">
      <c r="A29" s="155"/>
      <c r="B29" s="178" t="s">
        <v>312</v>
      </c>
      <c r="C29" s="179"/>
      <c r="D29" s="180"/>
      <c r="E29" s="176"/>
      <c r="G29" s="172"/>
    </row>
    <row r="30" spans="1:155" s="152" customFormat="1" ht="12.75" customHeight="1" x14ac:dyDescent="0.25">
      <c r="A30" s="155"/>
      <c r="B30" s="181" t="s">
        <v>313</v>
      </c>
      <c r="C30" s="174">
        <v>1617.88</v>
      </c>
      <c r="D30" s="175" t="s">
        <v>314</v>
      </c>
      <c r="E30" s="176" t="s">
        <v>311</v>
      </c>
      <c r="G30" s="172" t="s">
        <v>315</v>
      </c>
      <c r="I30" s="172"/>
      <c r="J30" s="172"/>
      <c r="K30" s="172"/>
      <c r="L30" s="174">
        <v>2199.06</v>
      </c>
      <c r="M30" s="182" t="s">
        <v>316</v>
      </c>
      <c r="N30" s="176" t="s">
        <v>311</v>
      </c>
    </row>
    <row r="31" spans="1:155" s="152" customFormat="1" ht="12.75" customHeight="1" x14ac:dyDescent="0.25">
      <c r="A31" s="155"/>
      <c r="B31" s="181" t="s">
        <v>317</v>
      </c>
      <c r="C31" s="174">
        <v>14044.81</v>
      </c>
      <c r="D31" s="183" t="s">
        <v>318</v>
      </c>
      <c r="E31" s="176" t="s">
        <v>311</v>
      </c>
      <c r="G31" s="172" t="s">
        <v>319</v>
      </c>
      <c r="I31" s="172"/>
      <c r="J31" s="172"/>
      <c r="K31" s="172"/>
      <c r="L31" s="385">
        <v>2131.98</v>
      </c>
      <c r="M31" s="385"/>
      <c r="N31" s="176" t="s">
        <v>320</v>
      </c>
    </row>
    <row r="32" spans="1:155" s="152" customFormat="1" ht="12.75" customHeight="1" x14ac:dyDescent="0.25">
      <c r="A32" s="155"/>
      <c r="B32" s="181" t="s">
        <v>321</v>
      </c>
      <c r="C32" s="174">
        <v>0</v>
      </c>
      <c r="D32" s="183" t="s">
        <v>322</v>
      </c>
      <c r="E32" s="176" t="s">
        <v>311</v>
      </c>
      <c r="G32" s="172" t="s">
        <v>323</v>
      </c>
      <c r="I32" s="172"/>
      <c r="J32" s="172"/>
      <c r="K32" s="172"/>
      <c r="L32" s="385">
        <v>347.95</v>
      </c>
      <c r="M32" s="385"/>
      <c r="N32" s="176" t="s">
        <v>320</v>
      </c>
    </row>
    <row r="33" spans="1:163" s="152" customFormat="1" ht="12.75" customHeight="1" x14ac:dyDescent="0.25">
      <c r="A33" s="155"/>
      <c r="B33" s="181" t="s">
        <v>324</v>
      </c>
      <c r="C33" s="174">
        <v>182</v>
      </c>
      <c r="D33" s="175" t="s">
        <v>325</v>
      </c>
      <c r="E33" s="176" t="s">
        <v>311</v>
      </c>
      <c r="G33" s="172"/>
      <c r="H33" s="172"/>
      <c r="I33" s="172"/>
      <c r="J33" s="172"/>
      <c r="K33" s="172"/>
      <c r="L33" s="379" t="s">
        <v>326</v>
      </c>
      <c r="M33" s="379"/>
      <c r="N33" s="172"/>
    </row>
    <row r="34" spans="1:163" s="152" customFormat="1" ht="9.75" customHeight="1" x14ac:dyDescent="0.25">
      <c r="A34" s="184"/>
    </row>
    <row r="35" spans="1:163" s="152" customFormat="1" ht="36" customHeight="1" x14ac:dyDescent="0.25">
      <c r="A35" s="380" t="s">
        <v>0</v>
      </c>
      <c r="B35" s="377" t="s">
        <v>327</v>
      </c>
      <c r="C35" s="377" t="s">
        <v>328</v>
      </c>
      <c r="D35" s="377"/>
      <c r="E35" s="377"/>
      <c r="F35" s="377" t="s">
        <v>329</v>
      </c>
      <c r="G35" s="377" t="s">
        <v>204</v>
      </c>
      <c r="H35" s="377"/>
      <c r="I35" s="377"/>
      <c r="J35" s="377" t="s">
        <v>330</v>
      </c>
      <c r="K35" s="377"/>
      <c r="L35" s="377"/>
      <c r="M35" s="377" t="s">
        <v>331</v>
      </c>
      <c r="N35" s="377" t="s">
        <v>332</v>
      </c>
    </row>
    <row r="36" spans="1:163" s="152" customFormat="1" ht="11.25" customHeight="1" x14ac:dyDescent="0.25">
      <c r="A36" s="380"/>
      <c r="B36" s="377"/>
      <c r="C36" s="377"/>
      <c r="D36" s="377"/>
      <c r="E36" s="377"/>
      <c r="F36" s="377"/>
      <c r="G36" s="377"/>
      <c r="H36" s="377"/>
      <c r="I36" s="377"/>
      <c r="J36" s="377"/>
      <c r="K36" s="377"/>
      <c r="L36" s="377"/>
      <c r="M36" s="377"/>
      <c r="N36" s="377"/>
    </row>
    <row r="37" spans="1:163" s="152" customFormat="1" ht="34.5" customHeight="1" x14ac:dyDescent="0.25">
      <c r="A37" s="380"/>
      <c r="B37" s="377"/>
      <c r="C37" s="377"/>
      <c r="D37" s="377"/>
      <c r="E37" s="377"/>
      <c r="F37" s="377"/>
      <c r="G37" s="185" t="s">
        <v>333</v>
      </c>
      <c r="H37" s="185" t="s">
        <v>334</v>
      </c>
      <c r="I37" s="185" t="s">
        <v>335</v>
      </c>
      <c r="J37" s="185" t="s">
        <v>333</v>
      </c>
      <c r="K37" s="185" t="s">
        <v>334</v>
      </c>
      <c r="L37" s="185" t="s">
        <v>336</v>
      </c>
      <c r="M37" s="377"/>
      <c r="N37" s="377"/>
    </row>
    <row r="38" spans="1:163" s="152" customFormat="1" ht="15" x14ac:dyDescent="0.25">
      <c r="A38" s="186">
        <v>1</v>
      </c>
      <c r="B38" s="187">
        <v>2</v>
      </c>
      <c r="C38" s="378">
        <v>3</v>
      </c>
      <c r="D38" s="378"/>
      <c r="E38" s="378"/>
      <c r="F38" s="187">
        <v>4</v>
      </c>
      <c r="G38" s="187">
        <v>5</v>
      </c>
      <c r="H38" s="187">
        <v>6</v>
      </c>
      <c r="I38" s="187">
        <v>7</v>
      </c>
      <c r="J38" s="187">
        <v>8</v>
      </c>
      <c r="K38" s="187">
        <v>9</v>
      </c>
      <c r="L38" s="187">
        <v>10</v>
      </c>
      <c r="M38" s="187">
        <v>11</v>
      </c>
      <c r="N38" s="187">
        <v>12</v>
      </c>
      <c r="O38" s="188"/>
      <c r="P38" s="188"/>
      <c r="Q38" s="188"/>
    </row>
    <row r="39" spans="1:163" s="152" customFormat="1" ht="15" x14ac:dyDescent="0.25">
      <c r="A39" s="370" t="s">
        <v>337</v>
      </c>
      <c r="B39" s="371"/>
      <c r="C39" s="371"/>
      <c r="D39" s="371"/>
      <c r="E39" s="371"/>
      <c r="F39" s="371"/>
      <c r="G39" s="371"/>
      <c r="H39" s="371"/>
      <c r="I39" s="371"/>
      <c r="J39" s="371"/>
      <c r="K39" s="371"/>
      <c r="L39" s="371"/>
      <c r="M39" s="371"/>
      <c r="N39" s="372"/>
      <c r="EZ39" s="189" t="s">
        <v>337</v>
      </c>
    </row>
    <row r="40" spans="1:163" s="152" customFormat="1" ht="15" x14ac:dyDescent="0.25">
      <c r="A40" s="374" t="s">
        <v>14</v>
      </c>
      <c r="B40" s="375"/>
      <c r="C40" s="375"/>
      <c r="D40" s="375"/>
      <c r="E40" s="375"/>
      <c r="F40" s="375"/>
      <c r="G40" s="375"/>
      <c r="H40" s="375"/>
      <c r="I40" s="375"/>
      <c r="J40" s="375"/>
      <c r="K40" s="375"/>
      <c r="L40" s="375"/>
      <c r="M40" s="375"/>
      <c r="N40" s="376"/>
      <c r="EZ40" s="189"/>
      <c r="FA40" s="190" t="s">
        <v>14</v>
      </c>
    </row>
    <row r="41" spans="1:163" s="152" customFormat="1" ht="15" x14ac:dyDescent="0.25">
      <c r="A41" s="374" t="s">
        <v>338</v>
      </c>
      <c r="B41" s="375"/>
      <c r="C41" s="375"/>
      <c r="D41" s="375"/>
      <c r="E41" s="375"/>
      <c r="F41" s="375"/>
      <c r="G41" s="375"/>
      <c r="H41" s="375"/>
      <c r="I41" s="375"/>
      <c r="J41" s="375"/>
      <c r="K41" s="375"/>
      <c r="L41" s="375"/>
      <c r="M41" s="375"/>
      <c r="N41" s="376"/>
      <c r="EZ41" s="189"/>
      <c r="FA41" s="190" t="s">
        <v>338</v>
      </c>
    </row>
    <row r="42" spans="1:163" s="152" customFormat="1" ht="34.5" x14ac:dyDescent="0.25">
      <c r="A42" s="191" t="s">
        <v>339</v>
      </c>
      <c r="B42" s="192" t="s">
        <v>340</v>
      </c>
      <c r="C42" s="367" t="s">
        <v>341</v>
      </c>
      <c r="D42" s="367"/>
      <c r="E42" s="367"/>
      <c r="F42" s="193" t="s">
        <v>195</v>
      </c>
      <c r="G42" s="194">
        <v>1.6799999999999999E-2</v>
      </c>
      <c r="H42" s="195">
        <v>1</v>
      </c>
      <c r="I42" s="196">
        <v>1.6799999999999999E-2</v>
      </c>
      <c r="J42" s="197"/>
      <c r="K42" s="194"/>
      <c r="L42" s="197"/>
      <c r="M42" s="194"/>
      <c r="N42" s="198"/>
      <c r="EZ42" s="189"/>
      <c r="FA42" s="190"/>
      <c r="FB42" s="190" t="s">
        <v>341</v>
      </c>
      <c r="FC42" s="190" t="s">
        <v>285</v>
      </c>
      <c r="FD42" s="190" t="s">
        <v>285</v>
      </c>
    </row>
    <row r="43" spans="1:163" s="152" customFormat="1" ht="15" x14ac:dyDescent="0.25">
      <c r="A43" s="199"/>
      <c r="B43" s="200"/>
      <c r="C43" s="366" t="s">
        <v>342</v>
      </c>
      <c r="D43" s="366"/>
      <c r="E43" s="366"/>
      <c r="F43" s="366"/>
      <c r="G43" s="366"/>
      <c r="H43" s="366"/>
      <c r="I43" s="366"/>
      <c r="J43" s="366"/>
      <c r="K43" s="366"/>
      <c r="L43" s="366"/>
      <c r="M43" s="366"/>
      <c r="N43" s="368"/>
      <c r="EZ43" s="189"/>
      <c r="FA43" s="190"/>
      <c r="FB43" s="190"/>
      <c r="FC43" s="190"/>
      <c r="FD43" s="190"/>
      <c r="FE43" s="201" t="s">
        <v>342</v>
      </c>
    </row>
    <row r="44" spans="1:163" s="152" customFormat="1" ht="68.25" x14ac:dyDescent="0.25">
      <c r="A44" s="202"/>
      <c r="B44" s="203" t="s">
        <v>343</v>
      </c>
      <c r="C44" s="361" t="s">
        <v>344</v>
      </c>
      <c r="D44" s="361"/>
      <c r="E44" s="361"/>
      <c r="F44" s="361"/>
      <c r="G44" s="361"/>
      <c r="H44" s="361"/>
      <c r="I44" s="361"/>
      <c r="J44" s="361"/>
      <c r="K44" s="361"/>
      <c r="L44" s="361"/>
      <c r="M44" s="361"/>
      <c r="N44" s="373"/>
      <c r="EZ44" s="189"/>
      <c r="FA44" s="190"/>
      <c r="FB44" s="190"/>
      <c r="FC44" s="190"/>
      <c r="FD44" s="190"/>
      <c r="FF44" s="201" t="s">
        <v>344</v>
      </c>
    </row>
    <row r="45" spans="1:163" s="152" customFormat="1" ht="23.25" x14ac:dyDescent="0.25">
      <c r="A45" s="202"/>
      <c r="B45" s="203" t="s">
        <v>345</v>
      </c>
      <c r="C45" s="361" t="s">
        <v>346</v>
      </c>
      <c r="D45" s="361"/>
      <c r="E45" s="361"/>
      <c r="F45" s="361"/>
      <c r="G45" s="361"/>
      <c r="H45" s="361"/>
      <c r="I45" s="361"/>
      <c r="J45" s="361"/>
      <c r="K45" s="361"/>
      <c r="L45" s="361"/>
      <c r="M45" s="361"/>
      <c r="N45" s="373"/>
      <c r="EZ45" s="189"/>
      <c r="FA45" s="190"/>
      <c r="FB45" s="190"/>
      <c r="FC45" s="190"/>
      <c r="FD45" s="190"/>
      <c r="FF45" s="201" t="s">
        <v>346</v>
      </c>
    </row>
    <row r="46" spans="1:163" s="152" customFormat="1" ht="15" x14ac:dyDescent="0.25">
      <c r="A46" s="204"/>
      <c r="B46" s="203" t="s">
        <v>339</v>
      </c>
      <c r="C46" s="366" t="s">
        <v>347</v>
      </c>
      <c r="D46" s="366"/>
      <c r="E46" s="366"/>
      <c r="F46" s="205"/>
      <c r="G46" s="206"/>
      <c r="H46" s="206"/>
      <c r="I46" s="206"/>
      <c r="J46" s="207">
        <v>4261.97</v>
      </c>
      <c r="K46" s="208">
        <v>1.3225</v>
      </c>
      <c r="L46" s="209">
        <v>94.69</v>
      </c>
      <c r="M46" s="210">
        <v>49.45</v>
      </c>
      <c r="N46" s="211">
        <v>4682.42</v>
      </c>
      <c r="EZ46" s="189"/>
      <c r="FA46" s="190"/>
      <c r="FB46" s="190"/>
      <c r="FC46" s="190"/>
      <c r="FD46" s="190"/>
      <c r="FG46" s="201" t="s">
        <v>347</v>
      </c>
    </row>
    <row r="47" spans="1:163" s="152" customFormat="1" ht="15" x14ac:dyDescent="0.25">
      <c r="A47" s="204"/>
      <c r="B47" s="203" t="s">
        <v>205</v>
      </c>
      <c r="C47" s="366" t="s">
        <v>348</v>
      </c>
      <c r="D47" s="366"/>
      <c r="E47" s="366"/>
      <c r="F47" s="205"/>
      <c r="G47" s="206"/>
      <c r="H47" s="206"/>
      <c r="I47" s="206"/>
      <c r="J47" s="209">
        <v>140.49</v>
      </c>
      <c r="K47" s="208">
        <v>1.4375</v>
      </c>
      <c r="L47" s="209">
        <v>3.39</v>
      </c>
      <c r="M47" s="210">
        <v>14.53</v>
      </c>
      <c r="N47" s="212">
        <v>49.26</v>
      </c>
      <c r="EZ47" s="189"/>
      <c r="FA47" s="190"/>
      <c r="FB47" s="190"/>
      <c r="FC47" s="190"/>
      <c r="FD47" s="190"/>
      <c r="FG47" s="201" t="s">
        <v>348</v>
      </c>
    </row>
    <row r="48" spans="1:163" s="152" customFormat="1" ht="15" x14ac:dyDescent="0.25">
      <c r="A48" s="204"/>
      <c r="B48" s="203" t="s">
        <v>349</v>
      </c>
      <c r="C48" s="366" t="s">
        <v>350</v>
      </c>
      <c r="D48" s="366"/>
      <c r="E48" s="366"/>
      <c r="F48" s="205"/>
      <c r="G48" s="206"/>
      <c r="H48" s="206"/>
      <c r="I48" s="206"/>
      <c r="J48" s="209">
        <v>9</v>
      </c>
      <c r="K48" s="208">
        <v>1.4375</v>
      </c>
      <c r="L48" s="209">
        <v>0.22</v>
      </c>
      <c r="M48" s="210">
        <v>49.45</v>
      </c>
      <c r="N48" s="212">
        <v>10.88</v>
      </c>
      <c r="EZ48" s="189"/>
      <c r="FA48" s="190"/>
      <c r="FB48" s="190"/>
      <c r="FC48" s="190"/>
      <c r="FD48" s="190"/>
      <c r="FG48" s="201" t="s">
        <v>350</v>
      </c>
    </row>
    <row r="49" spans="1:167" s="152" customFormat="1" ht="15" x14ac:dyDescent="0.25">
      <c r="A49" s="204"/>
      <c r="B49" s="203" t="s">
        <v>351</v>
      </c>
      <c r="C49" s="366" t="s">
        <v>352</v>
      </c>
      <c r="D49" s="366"/>
      <c r="E49" s="366"/>
      <c r="F49" s="205"/>
      <c r="G49" s="206"/>
      <c r="H49" s="206"/>
      <c r="I49" s="206"/>
      <c r="J49" s="207">
        <v>2732.35</v>
      </c>
      <c r="K49" s="206"/>
      <c r="L49" s="209">
        <v>45.9</v>
      </c>
      <c r="M49" s="210">
        <v>9.1199999999999992</v>
      </c>
      <c r="N49" s="212">
        <v>418.61</v>
      </c>
      <c r="EZ49" s="189"/>
      <c r="FA49" s="190"/>
      <c r="FB49" s="190"/>
      <c r="FC49" s="190"/>
      <c r="FD49" s="190"/>
      <c r="FG49" s="201" t="s">
        <v>352</v>
      </c>
    </row>
    <row r="50" spans="1:167" s="152" customFormat="1" ht="15" x14ac:dyDescent="0.25">
      <c r="A50" s="213"/>
      <c r="B50" s="203"/>
      <c r="C50" s="366" t="s">
        <v>353</v>
      </c>
      <c r="D50" s="366"/>
      <c r="E50" s="366"/>
      <c r="F50" s="205" t="s">
        <v>354</v>
      </c>
      <c r="G50" s="210">
        <v>219.68</v>
      </c>
      <c r="H50" s="208">
        <v>1.3225</v>
      </c>
      <c r="I50" s="214">
        <v>4.8808502000000002</v>
      </c>
      <c r="J50" s="215"/>
      <c r="K50" s="206"/>
      <c r="L50" s="215"/>
      <c r="M50" s="206"/>
      <c r="N50" s="216"/>
      <c r="EZ50" s="189"/>
      <c r="FA50" s="190"/>
      <c r="FB50" s="190"/>
      <c r="FC50" s="190"/>
      <c r="FD50" s="190"/>
      <c r="FH50" s="201" t="s">
        <v>353</v>
      </c>
    </row>
    <row r="51" spans="1:167" s="152" customFormat="1" ht="15" x14ac:dyDescent="0.25">
      <c r="A51" s="213"/>
      <c r="B51" s="203"/>
      <c r="C51" s="366" t="s">
        <v>355</v>
      </c>
      <c r="D51" s="366"/>
      <c r="E51" s="366"/>
      <c r="F51" s="205" t="s">
        <v>354</v>
      </c>
      <c r="G51" s="210">
        <v>0.71</v>
      </c>
      <c r="H51" s="208">
        <v>1.4375</v>
      </c>
      <c r="I51" s="214">
        <v>1.7146499999999999E-2</v>
      </c>
      <c r="J51" s="215"/>
      <c r="K51" s="206"/>
      <c r="L51" s="215"/>
      <c r="M51" s="206"/>
      <c r="N51" s="216"/>
      <c r="EZ51" s="189"/>
      <c r="FA51" s="190"/>
      <c r="FB51" s="190"/>
      <c r="FC51" s="190"/>
      <c r="FD51" s="190"/>
      <c r="FH51" s="201" t="s">
        <v>355</v>
      </c>
    </row>
    <row r="52" spans="1:167" s="152" customFormat="1" ht="15" x14ac:dyDescent="0.25">
      <c r="A52" s="199"/>
      <c r="B52" s="203"/>
      <c r="C52" s="369" t="s">
        <v>356</v>
      </c>
      <c r="D52" s="369"/>
      <c r="E52" s="369"/>
      <c r="F52" s="217"/>
      <c r="G52" s="218"/>
      <c r="H52" s="218"/>
      <c r="I52" s="218"/>
      <c r="J52" s="219">
        <v>7134.81</v>
      </c>
      <c r="K52" s="218"/>
      <c r="L52" s="220">
        <v>143.97999999999999</v>
      </c>
      <c r="M52" s="218"/>
      <c r="N52" s="221">
        <v>5150.29</v>
      </c>
      <c r="EZ52" s="189"/>
      <c r="FA52" s="190"/>
      <c r="FB52" s="190"/>
      <c r="FC52" s="190"/>
      <c r="FD52" s="190"/>
      <c r="FI52" s="201" t="s">
        <v>356</v>
      </c>
    </row>
    <row r="53" spans="1:167" s="152" customFormat="1" ht="15" x14ac:dyDescent="0.25">
      <c r="A53" s="213"/>
      <c r="B53" s="203"/>
      <c r="C53" s="366" t="s">
        <v>357</v>
      </c>
      <c r="D53" s="366"/>
      <c r="E53" s="366"/>
      <c r="F53" s="205"/>
      <c r="G53" s="206"/>
      <c r="H53" s="206"/>
      <c r="I53" s="206"/>
      <c r="J53" s="215"/>
      <c r="K53" s="206"/>
      <c r="L53" s="209">
        <v>94.91</v>
      </c>
      <c r="M53" s="206"/>
      <c r="N53" s="211">
        <v>4693.3</v>
      </c>
      <c r="EZ53" s="189"/>
      <c r="FA53" s="190"/>
      <c r="FB53" s="190"/>
      <c r="FC53" s="190"/>
      <c r="FD53" s="190"/>
      <c r="FH53" s="201" t="s">
        <v>357</v>
      </c>
    </row>
    <row r="54" spans="1:167" s="152" customFormat="1" ht="23.25" x14ac:dyDescent="0.25">
      <c r="A54" s="213"/>
      <c r="B54" s="203" t="s">
        <v>358</v>
      </c>
      <c r="C54" s="366" t="s">
        <v>359</v>
      </c>
      <c r="D54" s="366"/>
      <c r="E54" s="366"/>
      <c r="F54" s="205" t="s">
        <v>360</v>
      </c>
      <c r="G54" s="222">
        <v>126</v>
      </c>
      <c r="H54" s="206"/>
      <c r="I54" s="222">
        <v>126</v>
      </c>
      <c r="J54" s="215"/>
      <c r="K54" s="206"/>
      <c r="L54" s="209">
        <v>119.59</v>
      </c>
      <c r="M54" s="206"/>
      <c r="N54" s="211">
        <v>5913.56</v>
      </c>
      <c r="EZ54" s="189"/>
      <c r="FA54" s="190"/>
      <c r="FB54" s="190"/>
      <c r="FC54" s="190"/>
      <c r="FD54" s="190"/>
      <c r="FH54" s="201" t="s">
        <v>359</v>
      </c>
    </row>
    <row r="55" spans="1:167" s="152" customFormat="1" ht="23.25" x14ac:dyDescent="0.25">
      <c r="A55" s="213"/>
      <c r="B55" s="203" t="s">
        <v>361</v>
      </c>
      <c r="C55" s="366" t="s">
        <v>362</v>
      </c>
      <c r="D55" s="366"/>
      <c r="E55" s="366"/>
      <c r="F55" s="205" t="s">
        <v>360</v>
      </c>
      <c r="G55" s="222">
        <v>68</v>
      </c>
      <c r="H55" s="206"/>
      <c r="I55" s="222">
        <v>68</v>
      </c>
      <c r="J55" s="215"/>
      <c r="K55" s="206"/>
      <c r="L55" s="209">
        <v>64.540000000000006</v>
      </c>
      <c r="M55" s="206"/>
      <c r="N55" s="211">
        <v>3191.44</v>
      </c>
      <c r="EZ55" s="189"/>
      <c r="FA55" s="190"/>
      <c r="FB55" s="190"/>
      <c r="FC55" s="190"/>
      <c r="FD55" s="190"/>
      <c r="FH55" s="201" t="s">
        <v>362</v>
      </c>
    </row>
    <row r="56" spans="1:167" s="152" customFormat="1" ht="15" x14ac:dyDescent="0.25">
      <c r="A56" s="223"/>
      <c r="B56" s="224"/>
      <c r="C56" s="367" t="s">
        <v>363</v>
      </c>
      <c r="D56" s="367"/>
      <c r="E56" s="367"/>
      <c r="F56" s="193"/>
      <c r="G56" s="194"/>
      <c r="H56" s="194"/>
      <c r="I56" s="194"/>
      <c r="J56" s="197"/>
      <c r="K56" s="194"/>
      <c r="L56" s="225">
        <v>328.11</v>
      </c>
      <c r="M56" s="218"/>
      <c r="N56" s="226">
        <v>14255.29</v>
      </c>
      <c r="EZ56" s="189"/>
      <c r="FA56" s="190"/>
      <c r="FB56" s="190"/>
      <c r="FC56" s="190"/>
      <c r="FD56" s="190"/>
      <c r="FJ56" s="190" t="s">
        <v>363</v>
      </c>
    </row>
    <row r="57" spans="1:167" s="152" customFormat="1" ht="33.75" x14ac:dyDescent="0.25">
      <c r="A57" s="191" t="s">
        <v>205</v>
      </c>
      <c r="B57" s="192" t="s">
        <v>364</v>
      </c>
      <c r="C57" s="367" t="s">
        <v>18</v>
      </c>
      <c r="D57" s="367"/>
      <c r="E57" s="367"/>
      <c r="F57" s="193" t="s">
        <v>16</v>
      </c>
      <c r="G57" s="194">
        <v>16</v>
      </c>
      <c r="H57" s="195">
        <v>1</v>
      </c>
      <c r="I57" s="195">
        <v>16</v>
      </c>
      <c r="J57" s="225">
        <v>142.16999999999999</v>
      </c>
      <c r="K57" s="227">
        <v>1.04236</v>
      </c>
      <c r="L57" s="228">
        <v>2371.08</v>
      </c>
      <c r="M57" s="229">
        <v>9.1199999999999992</v>
      </c>
      <c r="N57" s="226">
        <v>21624.25</v>
      </c>
      <c r="EZ57" s="189"/>
      <c r="FA57" s="190"/>
      <c r="FB57" s="190" t="s">
        <v>18</v>
      </c>
      <c r="FC57" s="190" t="s">
        <v>285</v>
      </c>
      <c r="FD57" s="190" t="s">
        <v>285</v>
      </c>
      <c r="FJ57" s="190"/>
    </row>
    <row r="58" spans="1:167" s="152" customFormat="1" ht="15" x14ac:dyDescent="0.25">
      <c r="A58" s="199"/>
      <c r="B58" s="200"/>
      <c r="C58" s="366" t="s">
        <v>365</v>
      </c>
      <c r="D58" s="366"/>
      <c r="E58" s="366"/>
      <c r="F58" s="366"/>
      <c r="G58" s="366"/>
      <c r="H58" s="366"/>
      <c r="I58" s="366"/>
      <c r="J58" s="366"/>
      <c r="K58" s="366"/>
      <c r="L58" s="366"/>
      <c r="M58" s="366"/>
      <c r="N58" s="368"/>
      <c r="EZ58" s="189"/>
      <c r="FA58" s="190"/>
      <c r="FB58" s="190"/>
      <c r="FC58" s="190"/>
      <c r="FD58" s="190"/>
      <c r="FJ58" s="190"/>
      <c r="FK58" s="201" t="s">
        <v>365</v>
      </c>
    </row>
    <row r="59" spans="1:167" s="152" customFormat="1" ht="15" x14ac:dyDescent="0.25">
      <c r="A59" s="202"/>
      <c r="B59" s="203"/>
      <c r="C59" s="361" t="s">
        <v>366</v>
      </c>
      <c r="D59" s="361"/>
      <c r="E59" s="361"/>
      <c r="F59" s="361"/>
      <c r="G59" s="361"/>
      <c r="H59" s="361"/>
      <c r="I59" s="361"/>
      <c r="J59" s="361"/>
      <c r="K59" s="361"/>
      <c r="L59" s="361"/>
      <c r="M59" s="361"/>
      <c r="N59" s="373"/>
      <c r="EZ59" s="189"/>
      <c r="FA59" s="190"/>
      <c r="FB59" s="190"/>
      <c r="FC59" s="190"/>
      <c r="FD59" s="190"/>
      <c r="FF59" s="201" t="s">
        <v>366</v>
      </c>
      <c r="FJ59" s="190"/>
    </row>
    <row r="60" spans="1:167" s="152" customFormat="1" ht="15" x14ac:dyDescent="0.25">
      <c r="A60" s="202"/>
      <c r="B60" s="203"/>
      <c r="C60" s="361" t="s">
        <v>367</v>
      </c>
      <c r="D60" s="361"/>
      <c r="E60" s="361"/>
      <c r="F60" s="361"/>
      <c r="G60" s="361"/>
      <c r="H60" s="361"/>
      <c r="I60" s="361"/>
      <c r="J60" s="361"/>
      <c r="K60" s="361"/>
      <c r="L60" s="361"/>
      <c r="M60" s="361"/>
      <c r="N60" s="373"/>
      <c r="EZ60" s="189"/>
      <c r="FA60" s="190"/>
      <c r="FB60" s="190"/>
      <c r="FC60" s="190"/>
      <c r="FD60" s="190"/>
      <c r="FF60" s="201" t="s">
        <v>367</v>
      </c>
      <c r="FJ60" s="190"/>
    </row>
    <row r="61" spans="1:167" s="152" customFormat="1" ht="15" x14ac:dyDescent="0.25">
      <c r="A61" s="223"/>
      <c r="B61" s="224"/>
      <c r="C61" s="367" t="s">
        <v>363</v>
      </c>
      <c r="D61" s="367"/>
      <c r="E61" s="367"/>
      <c r="F61" s="193"/>
      <c r="G61" s="194"/>
      <c r="H61" s="194"/>
      <c r="I61" s="194"/>
      <c r="J61" s="197"/>
      <c r="K61" s="194"/>
      <c r="L61" s="228">
        <v>2371.08</v>
      </c>
      <c r="M61" s="218"/>
      <c r="N61" s="226">
        <v>21624.25</v>
      </c>
      <c r="EZ61" s="189"/>
      <c r="FA61" s="190"/>
      <c r="FB61" s="190"/>
      <c r="FC61" s="190"/>
      <c r="FD61" s="190"/>
      <c r="FJ61" s="190" t="s">
        <v>363</v>
      </c>
    </row>
    <row r="62" spans="1:167" s="152" customFormat="1" ht="34.5" x14ac:dyDescent="0.25">
      <c r="A62" s="191" t="s">
        <v>349</v>
      </c>
      <c r="B62" s="192" t="s">
        <v>368</v>
      </c>
      <c r="C62" s="367" t="s">
        <v>369</v>
      </c>
      <c r="D62" s="367"/>
      <c r="E62" s="367"/>
      <c r="F62" s="193" t="s">
        <v>370</v>
      </c>
      <c r="G62" s="194">
        <v>1.1399999999999999</v>
      </c>
      <c r="H62" s="195">
        <v>1</v>
      </c>
      <c r="I62" s="229">
        <v>1.1399999999999999</v>
      </c>
      <c r="J62" s="197"/>
      <c r="K62" s="194"/>
      <c r="L62" s="197"/>
      <c r="M62" s="194"/>
      <c r="N62" s="198"/>
      <c r="EZ62" s="189"/>
      <c r="FA62" s="190"/>
      <c r="FB62" s="190" t="s">
        <v>369</v>
      </c>
      <c r="FC62" s="190" t="s">
        <v>285</v>
      </c>
      <c r="FD62" s="190" t="s">
        <v>285</v>
      </c>
      <c r="FJ62" s="190"/>
    </row>
    <row r="63" spans="1:167" s="152" customFormat="1" ht="15" x14ac:dyDescent="0.25">
      <c r="A63" s="199"/>
      <c r="B63" s="200"/>
      <c r="C63" s="366" t="s">
        <v>371</v>
      </c>
      <c r="D63" s="366"/>
      <c r="E63" s="366"/>
      <c r="F63" s="366"/>
      <c r="G63" s="366"/>
      <c r="H63" s="366"/>
      <c r="I63" s="366"/>
      <c r="J63" s="366"/>
      <c r="K63" s="366"/>
      <c r="L63" s="366"/>
      <c r="M63" s="366"/>
      <c r="N63" s="368"/>
      <c r="EZ63" s="189"/>
      <c r="FA63" s="190"/>
      <c r="FB63" s="190"/>
      <c r="FC63" s="190"/>
      <c r="FD63" s="190"/>
      <c r="FE63" s="201" t="s">
        <v>371</v>
      </c>
      <c r="FJ63" s="190"/>
    </row>
    <row r="64" spans="1:167" s="152" customFormat="1" ht="68.25" x14ac:dyDescent="0.25">
      <c r="A64" s="202"/>
      <c r="B64" s="203" t="s">
        <v>343</v>
      </c>
      <c r="C64" s="361" t="s">
        <v>344</v>
      </c>
      <c r="D64" s="361"/>
      <c r="E64" s="361"/>
      <c r="F64" s="361"/>
      <c r="G64" s="361"/>
      <c r="H64" s="361"/>
      <c r="I64" s="361"/>
      <c r="J64" s="361"/>
      <c r="K64" s="361"/>
      <c r="L64" s="361"/>
      <c r="M64" s="361"/>
      <c r="N64" s="373"/>
      <c r="EZ64" s="189"/>
      <c r="FA64" s="190"/>
      <c r="FB64" s="190"/>
      <c r="FC64" s="190"/>
      <c r="FD64" s="190"/>
      <c r="FF64" s="201" t="s">
        <v>344</v>
      </c>
      <c r="FJ64" s="190"/>
    </row>
    <row r="65" spans="1:166" s="152" customFormat="1" ht="22.5" x14ac:dyDescent="0.25">
      <c r="A65" s="202"/>
      <c r="B65" s="203" t="s">
        <v>372</v>
      </c>
      <c r="C65" s="361" t="s">
        <v>373</v>
      </c>
      <c r="D65" s="361"/>
      <c r="E65" s="361"/>
      <c r="F65" s="361"/>
      <c r="G65" s="361"/>
      <c r="H65" s="361"/>
      <c r="I65" s="361"/>
      <c r="J65" s="361"/>
      <c r="K65" s="361"/>
      <c r="L65" s="361"/>
      <c r="M65" s="361"/>
      <c r="N65" s="373"/>
      <c r="EZ65" s="189"/>
      <c r="FA65" s="190"/>
      <c r="FB65" s="190"/>
      <c r="FC65" s="190"/>
      <c r="FD65" s="190"/>
      <c r="FF65" s="201" t="s">
        <v>373</v>
      </c>
      <c r="FJ65" s="190"/>
    </row>
    <row r="66" spans="1:166" s="152" customFormat="1" ht="23.25" x14ac:dyDescent="0.25">
      <c r="A66" s="202"/>
      <c r="B66" s="203" t="s">
        <v>345</v>
      </c>
      <c r="C66" s="361" t="s">
        <v>346</v>
      </c>
      <c r="D66" s="361"/>
      <c r="E66" s="361"/>
      <c r="F66" s="361"/>
      <c r="G66" s="361"/>
      <c r="H66" s="361"/>
      <c r="I66" s="361"/>
      <c r="J66" s="361"/>
      <c r="K66" s="361"/>
      <c r="L66" s="361"/>
      <c r="M66" s="361"/>
      <c r="N66" s="373"/>
      <c r="EZ66" s="189"/>
      <c r="FA66" s="190"/>
      <c r="FB66" s="190"/>
      <c r="FC66" s="190"/>
      <c r="FD66" s="190"/>
      <c r="FF66" s="201" t="s">
        <v>346</v>
      </c>
      <c r="FJ66" s="190"/>
    </row>
    <row r="67" spans="1:166" s="152" customFormat="1" ht="15" x14ac:dyDescent="0.25">
      <c r="A67" s="204"/>
      <c r="B67" s="203" t="s">
        <v>339</v>
      </c>
      <c r="C67" s="366" t="s">
        <v>347</v>
      </c>
      <c r="D67" s="366"/>
      <c r="E67" s="366"/>
      <c r="F67" s="205"/>
      <c r="G67" s="206"/>
      <c r="H67" s="206"/>
      <c r="I67" s="206"/>
      <c r="J67" s="207">
        <v>1823.67</v>
      </c>
      <c r="K67" s="230">
        <v>0.92574999999999996</v>
      </c>
      <c r="L67" s="207">
        <v>1924.62</v>
      </c>
      <c r="M67" s="210">
        <v>49.45</v>
      </c>
      <c r="N67" s="211">
        <v>95172.46</v>
      </c>
      <c r="EZ67" s="189"/>
      <c r="FA67" s="190"/>
      <c r="FB67" s="190"/>
      <c r="FC67" s="190"/>
      <c r="FD67" s="190"/>
      <c r="FG67" s="201" t="s">
        <v>347</v>
      </c>
      <c r="FJ67" s="190"/>
    </row>
    <row r="68" spans="1:166" s="152" customFormat="1" ht="15" x14ac:dyDescent="0.25">
      <c r="A68" s="204"/>
      <c r="B68" s="203" t="s">
        <v>205</v>
      </c>
      <c r="C68" s="366" t="s">
        <v>348</v>
      </c>
      <c r="D68" s="366"/>
      <c r="E68" s="366"/>
      <c r="F68" s="205"/>
      <c r="G68" s="206"/>
      <c r="H68" s="206"/>
      <c r="I68" s="206"/>
      <c r="J68" s="207">
        <v>3343.94</v>
      </c>
      <c r="K68" s="230">
        <v>1.0062500000000001</v>
      </c>
      <c r="L68" s="207">
        <v>3835.92</v>
      </c>
      <c r="M68" s="210">
        <v>14.53</v>
      </c>
      <c r="N68" s="211">
        <v>55735.92</v>
      </c>
      <c r="EZ68" s="189"/>
      <c r="FA68" s="190"/>
      <c r="FB68" s="190"/>
      <c r="FC68" s="190"/>
      <c r="FD68" s="190"/>
      <c r="FG68" s="201" t="s">
        <v>348</v>
      </c>
      <c r="FJ68" s="190"/>
    </row>
    <row r="69" spans="1:166" s="152" customFormat="1" ht="15" x14ac:dyDescent="0.25">
      <c r="A69" s="204"/>
      <c r="B69" s="203" t="s">
        <v>349</v>
      </c>
      <c r="C69" s="366" t="s">
        <v>350</v>
      </c>
      <c r="D69" s="366"/>
      <c r="E69" s="366"/>
      <c r="F69" s="205"/>
      <c r="G69" s="206"/>
      <c r="H69" s="206"/>
      <c r="I69" s="206"/>
      <c r="J69" s="209">
        <v>229.05</v>
      </c>
      <c r="K69" s="230">
        <v>1.0062500000000001</v>
      </c>
      <c r="L69" s="209">
        <v>262.75</v>
      </c>
      <c r="M69" s="210">
        <v>49.45</v>
      </c>
      <c r="N69" s="211">
        <v>12992.99</v>
      </c>
      <c r="EZ69" s="189"/>
      <c r="FA69" s="190"/>
      <c r="FB69" s="190"/>
      <c r="FC69" s="190"/>
      <c r="FD69" s="190"/>
      <c r="FG69" s="201" t="s">
        <v>350</v>
      </c>
      <c r="FJ69" s="190"/>
    </row>
    <row r="70" spans="1:166" s="152" customFormat="1" ht="15" x14ac:dyDescent="0.25">
      <c r="A70" s="204"/>
      <c r="B70" s="203" t="s">
        <v>351</v>
      </c>
      <c r="C70" s="366" t="s">
        <v>352</v>
      </c>
      <c r="D70" s="366"/>
      <c r="E70" s="366"/>
      <c r="F70" s="205"/>
      <c r="G70" s="206"/>
      <c r="H70" s="206"/>
      <c r="I70" s="206"/>
      <c r="J70" s="209">
        <v>300.83999999999997</v>
      </c>
      <c r="K70" s="222">
        <v>0</v>
      </c>
      <c r="L70" s="209">
        <v>0</v>
      </c>
      <c r="M70" s="210">
        <v>9.1199999999999992</v>
      </c>
      <c r="N70" s="216"/>
      <c r="EZ70" s="189"/>
      <c r="FA70" s="190"/>
      <c r="FB70" s="190"/>
      <c r="FC70" s="190"/>
      <c r="FD70" s="190"/>
      <c r="FG70" s="201" t="s">
        <v>352</v>
      </c>
      <c r="FJ70" s="190"/>
    </row>
    <row r="71" spans="1:166" s="152" customFormat="1" ht="15" x14ac:dyDescent="0.25">
      <c r="A71" s="213"/>
      <c r="B71" s="203"/>
      <c r="C71" s="366" t="s">
        <v>353</v>
      </c>
      <c r="D71" s="366"/>
      <c r="E71" s="366"/>
      <c r="F71" s="205" t="s">
        <v>354</v>
      </c>
      <c r="G71" s="222">
        <v>94</v>
      </c>
      <c r="H71" s="230">
        <v>0.92574999999999996</v>
      </c>
      <c r="I71" s="230">
        <v>99.203370000000007</v>
      </c>
      <c r="J71" s="215"/>
      <c r="K71" s="206"/>
      <c r="L71" s="215"/>
      <c r="M71" s="206"/>
      <c r="N71" s="216"/>
      <c r="EZ71" s="189"/>
      <c r="FA71" s="190"/>
      <c r="FB71" s="190"/>
      <c r="FC71" s="190"/>
      <c r="FD71" s="190"/>
      <c r="FH71" s="201" t="s">
        <v>353</v>
      </c>
      <c r="FJ71" s="190"/>
    </row>
    <row r="72" spans="1:166" s="152" customFormat="1" ht="15" x14ac:dyDescent="0.25">
      <c r="A72" s="213"/>
      <c r="B72" s="203"/>
      <c r="C72" s="366" t="s">
        <v>355</v>
      </c>
      <c r="D72" s="366"/>
      <c r="E72" s="366"/>
      <c r="F72" s="205" t="s">
        <v>354</v>
      </c>
      <c r="G72" s="231">
        <v>16.899999999999999</v>
      </c>
      <c r="H72" s="230">
        <v>1.0062500000000001</v>
      </c>
      <c r="I72" s="214">
        <v>19.386412499999999</v>
      </c>
      <c r="J72" s="215"/>
      <c r="K72" s="206"/>
      <c r="L72" s="215"/>
      <c r="M72" s="206"/>
      <c r="N72" s="216"/>
      <c r="EZ72" s="189"/>
      <c r="FA72" s="190"/>
      <c r="FB72" s="190"/>
      <c r="FC72" s="190"/>
      <c r="FD72" s="190"/>
      <c r="FH72" s="201" t="s">
        <v>355</v>
      </c>
      <c r="FJ72" s="190"/>
    </row>
    <row r="73" spans="1:166" s="152" customFormat="1" ht="15" x14ac:dyDescent="0.25">
      <c r="A73" s="199"/>
      <c r="B73" s="203"/>
      <c r="C73" s="369" t="s">
        <v>356</v>
      </c>
      <c r="D73" s="369"/>
      <c r="E73" s="369"/>
      <c r="F73" s="217"/>
      <c r="G73" s="218"/>
      <c r="H73" s="218"/>
      <c r="I73" s="218"/>
      <c r="J73" s="219">
        <v>5468.45</v>
      </c>
      <c r="K73" s="218"/>
      <c r="L73" s="219">
        <v>5760.54</v>
      </c>
      <c r="M73" s="218"/>
      <c r="N73" s="221">
        <v>150908.38</v>
      </c>
      <c r="EZ73" s="189"/>
      <c r="FA73" s="190"/>
      <c r="FB73" s="190"/>
      <c r="FC73" s="190"/>
      <c r="FD73" s="190"/>
      <c r="FI73" s="201" t="s">
        <v>356</v>
      </c>
      <c r="FJ73" s="190"/>
    </row>
    <row r="74" spans="1:166" s="152" customFormat="1" ht="15" x14ac:dyDescent="0.25">
      <c r="A74" s="213"/>
      <c r="B74" s="203"/>
      <c r="C74" s="366" t="s">
        <v>357</v>
      </c>
      <c r="D74" s="366"/>
      <c r="E74" s="366"/>
      <c r="F74" s="205"/>
      <c r="G74" s="206"/>
      <c r="H74" s="206"/>
      <c r="I74" s="206"/>
      <c r="J74" s="215"/>
      <c r="K74" s="206"/>
      <c r="L74" s="207">
        <v>2187.37</v>
      </c>
      <c r="M74" s="206"/>
      <c r="N74" s="211">
        <v>108165.45</v>
      </c>
      <c r="EZ74" s="189"/>
      <c r="FA74" s="190"/>
      <c r="FB74" s="190"/>
      <c r="FC74" s="190"/>
      <c r="FD74" s="190"/>
      <c r="FH74" s="201" t="s">
        <v>357</v>
      </c>
      <c r="FJ74" s="190"/>
    </row>
    <row r="75" spans="1:166" s="152" customFormat="1" ht="23.25" x14ac:dyDescent="0.25">
      <c r="A75" s="213"/>
      <c r="B75" s="203" t="s">
        <v>374</v>
      </c>
      <c r="C75" s="366" t="s">
        <v>375</v>
      </c>
      <c r="D75" s="366"/>
      <c r="E75" s="366"/>
      <c r="F75" s="205" t="s">
        <v>360</v>
      </c>
      <c r="G75" s="222">
        <v>93</v>
      </c>
      <c r="H75" s="206"/>
      <c r="I75" s="222">
        <v>93</v>
      </c>
      <c r="J75" s="215"/>
      <c r="K75" s="206"/>
      <c r="L75" s="207">
        <v>2034.25</v>
      </c>
      <c r="M75" s="206"/>
      <c r="N75" s="211">
        <v>100593.87</v>
      </c>
      <c r="EZ75" s="189"/>
      <c r="FA75" s="190"/>
      <c r="FB75" s="190"/>
      <c r="FC75" s="190"/>
      <c r="FD75" s="190"/>
      <c r="FH75" s="201" t="s">
        <v>375</v>
      </c>
      <c r="FJ75" s="190"/>
    </row>
    <row r="76" spans="1:166" s="152" customFormat="1" ht="45" x14ac:dyDescent="0.25">
      <c r="A76" s="213"/>
      <c r="B76" s="203" t="s">
        <v>376</v>
      </c>
      <c r="C76" s="366" t="s">
        <v>377</v>
      </c>
      <c r="D76" s="366"/>
      <c r="E76" s="366"/>
      <c r="F76" s="205" t="s">
        <v>360</v>
      </c>
      <c r="G76" s="222">
        <v>62</v>
      </c>
      <c r="H76" s="210">
        <v>0.85</v>
      </c>
      <c r="I76" s="231">
        <v>52.7</v>
      </c>
      <c r="J76" s="215"/>
      <c r="K76" s="206"/>
      <c r="L76" s="207">
        <v>1152.74</v>
      </c>
      <c r="M76" s="206"/>
      <c r="N76" s="211">
        <v>57003.19</v>
      </c>
      <c r="EZ76" s="189"/>
      <c r="FA76" s="190"/>
      <c r="FB76" s="190"/>
      <c r="FC76" s="190"/>
      <c r="FD76" s="190"/>
      <c r="FH76" s="201" t="s">
        <v>377</v>
      </c>
      <c r="FJ76" s="190"/>
    </row>
    <row r="77" spans="1:166" s="152" customFormat="1" ht="15" x14ac:dyDescent="0.25">
      <c r="A77" s="223"/>
      <c r="B77" s="224"/>
      <c r="C77" s="367" t="s">
        <v>363</v>
      </c>
      <c r="D77" s="367"/>
      <c r="E77" s="367"/>
      <c r="F77" s="193"/>
      <c r="G77" s="194"/>
      <c r="H77" s="194"/>
      <c r="I77" s="194"/>
      <c r="J77" s="197"/>
      <c r="K77" s="194"/>
      <c r="L77" s="228">
        <v>8947.5300000000007</v>
      </c>
      <c r="M77" s="218"/>
      <c r="N77" s="226">
        <v>308505.44</v>
      </c>
      <c r="EZ77" s="189"/>
      <c r="FA77" s="190"/>
      <c r="FB77" s="190"/>
      <c r="FC77" s="190"/>
      <c r="FD77" s="190"/>
      <c r="FJ77" s="190" t="s">
        <v>363</v>
      </c>
    </row>
    <row r="78" spans="1:166" s="152" customFormat="1" ht="34.5" x14ac:dyDescent="0.25">
      <c r="A78" s="191" t="s">
        <v>351</v>
      </c>
      <c r="B78" s="192" t="s">
        <v>340</v>
      </c>
      <c r="C78" s="367" t="s">
        <v>341</v>
      </c>
      <c r="D78" s="367"/>
      <c r="E78" s="367"/>
      <c r="F78" s="193" t="s">
        <v>195</v>
      </c>
      <c r="G78" s="194">
        <v>5.3999999999999999E-2</v>
      </c>
      <c r="H78" s="195">
        <v>1</v>
      </c>
      <c r="I78" s="232">
        <v>5.3999999999999999E-2</v>
      </c>
      <c r="J78" s="197"/>
      <c r="K78" s="194"/>
      <c r="L78" s="197"/>
      <c r="M78" s="194"/>
      <c r="N78" s="198"/>
      <c r="EZ78" s="189"/>
      <c r="FA78" s="190"/>
      <c r="FB78" s="190" t="s">
        <v>341</v>
      </c>
      <c r="FC78" s="190" t="s">
        <v>285</v>
      </c>
      <c r="FD78" s="190" t="s">
        <v>285</v>
      </c>
      <c r="FJ78" s="190"/>
    </row>
    <row r="79" spans="1:166" s="152" customFormat="1" ht="15" x14ac:dyDescent="0.25">
      <c r="A79" s="199"/>
      <c r="B79" s="200"/>
      <c r="C79" s="366" t="s">
        <v>378</v>
      </c>
      <c r="D79" s="366"/>
      <c r="E79" s="366"/>
      <c r="F79" s="366"/>
      <c r="G79" s="366"/>
      <c r="H79" s="366"/>
      <c r="I79" s="366"/>
      <c r="J79" s="366"/>
      <c r="K79" s="366"/>
      <c r="L79" s="366"/>
      <c r="M79" s="366"/>
      <c r="N79" s="368"/>
      <c r="EZ79" s="189"/>
      <c r="FA79" s="190"/>
      <c r="FB79" s="190"/>
      <c r="FC79" s="190"/>
      <c r="FD79" s="190"/>
      <c r="FE79" s="201" t="s">
        <v>378</v>
      </c>
      <c r="FJ79" s="190"/>
    </row>
    <row r="80" spans="1:166" s="152" customFormat="1" ht="68.25" x14ac:dyDescent="0.25">
      <c r="A80" s="202"/>
      <c r="B80" s="203" t="s">
        <v>343</v>
      </c>
      <c r="C80" s="361" t="s">
        <v>344</v>
      </c>
      <c r="D80" s="361"/>
      <c r="E80" s="361"/>
      <c r="F80" s="361"/>
      <c r="G80" s="361"/>
      <c r="H80" s="361"/>
      <c r="I80" s="361"/>
      <c r="J80" s="361"/>
      <c r="K80" s="361"/>
      <c r="L80" s="361"/>
      <c r="M80" s="361"/>
      <c r="N80" s="373"/>
      <c r="EZ80" s="189"/>
      <c r="FA80" s="190"/>
      <c r="FB80" s="190"/>
      <c r="FC80" s="190"/>
      <c r="FD80" s="190"/>
      <c r="FF80" s="201" t="s">
        <v>344</v>
      </c>
      <c r="FJ80" s="190"/>
    </row>
    <row r="81" spans="1:167" s="152" customFormat="1" ht="23.25" x14ac:dyDescent="0.25">
      <c r="A81" s="202"/>
      <c r="B81" s="203" t="s">
        <v>345</v>
      </c>
      <c r="C81" s="361" t="s">
        <v>346</v>
      </c>
      <c r="D81" s="361"/>
      <c r="E81" s="361"/>
      <c r="F81" s="361"/>
      <c r="G81" s="361"/>
      <c r="H81" s="361"/>
      <c r="I81" s="361"/>
      <c r="J81" s="361"/>
      <c r="K81" s="361"/>
      <c r="L81" s="361"/>
      <c r="M81" s="361"/>
      <c r="N81" s="373"/>
      <c r="EZ81" s="189"/>
      <c r="FA81" s="190"/>
      <c r="FB81" s="190"/>
      <c r="FC81" s="190"/>
      <c r="FD81" s="190"/>
      <c r="FF81" s="201" t="s">
        <v>346</v>
      </c>
      <c r="FJ81" s="190"/>
    </row>
    <row r="82" spans="1:167" s="152" customFormat="1" ht="15" x14ac:dyDescent="0.25">
      <c r="A82" s="204"/>
      <c r="B82" s="203" t="s">
        <v>339</v>
      </c>
      <c r="C82" s="366" t="s">
        <v>347</v>
      </c>
      <c r="D82" s="366"/>
      <c r="E82" s="366"/>
      <c r="F82" s="205"/>
      <c r="G82" s="206"/>
      <c r="H82" s="206"/>
      <c r="I82" s="206"/>
      <c r="J82" s="207">
        <v>4261.97</v>
      </c>
      <c r="K82" s="208">
        <v>1.3225</v>
      </c>
      <c r="L82" s="209">
        <v>304.37</v>
      </c>
      <c r="M82" s="210">
        <v>49.45</v>
      </c>
      <c r="N82" s="211">
        <v>15051.1</v>
      </c>
      <c r="EZ82" s="189"/>
      <c r="FA82" s="190"/>
      <c r="FB82" s="190"/>
      <c r="FC82" s="190"/>
      <c r="FD82" s="190"/>
      <c r="FG82" s="201" t="s">
        <v>347</v>
      </c>
      <c r="FJ82" s="190"/>
    </row>
    <row r="83" spans="1:167" s="152" customFormat="1" ht="15" x14ac:dyDescent="0.25">
      <c r="A83" s="204"/>
      <c r="B83" s="203" t="s">
        <v>205</v>
      </c>
      <c r="C83" s="366" t="s">
        <v>348</v>
      </c>
      <c r="D83" s="366"/>
      <c r="E83" s="366"/>
      <c r="F83" s="205"/>
      <c r="G83" s="206"/>
      <c r="H83" s="206"/>
      <c r="I83" s="206"/>
      <c r="J83" s="209">
        <v>140.49</v>
      </c>
      <c r="K83" s="208">
        <v>1.4375</v>
      </c>
      <c r="L83" s="209">
        <v>10.91</v>
      </c>
      <c r="M83" s="210">
        <v>14.53</v>
      </c>
      <c r="N83" s="212">
        <v>158.52000000000001</v>
      </c>
      <c r="EZ83" s="189"/>
      <c r="FA83" s="190"/>
      <c r="FB83" s="190"/>
      <c r="FC83" s="190"/>
      <c r="FD83" s="190"/>
      <c r="FG83" s="201" t="s">
        <v>348</v>
      </c>
      <c r="FJ83" s="190"/>
    </row>
    <row r="84" spans="1:167" s="152" customFormat="1" ht="15" x14ac:dyDescent="0.25">
      <c r="A84" s="204"/>
      <c r="B84" s="203" t="s">
        <v>349</v>
      </c>
      <c r="C84" s="366" t="s">
        <v>350</v>
      </c>
      <c r="D84" s="366"/>
      <c r="E84" s="366"/>
      <c r="F84" s="205"/>
      <c r="G84" s="206"/>
      <c r="H84" s="206"/>
      <c r="I84" s="206"/>
      <c r="J84" s="209">
        <v>9</v>
      </c>
      <c r="K84" s="208">
        <v>1.4375</v>
      </c>
      <c r="L84" s="209">
        <v>0.7</v>
      </c>
      <c r="M84" s="210">
        <v>49.45</v>
      </c>
      <c r="N84" s="212">
        <v>34.619999999999997</v>
      </c>
      <c r="EZ84" s="189"/>
      <c r="FA84" s="190"/>
      <c r="FB84" s="190"/>
      <c r="FC84" s="190"/>
      <c r="FD84" s="190"/>
      <c r="FG84" s="201" t="s">
        <v>350</v>
      </c>
      <c r="FJ84" s="190"/>
    </row>
    <row r="85" spans="1:167" s="152" customFormat="1" ht="15" x14ac:dyDescent="0.25">
      <c r="A85" s="204"/>
      <c r="B85" s="203" t="s">
        <v>351</v>
      </c>
      <c r="C85" s="366" t="s">
        <v>352</v>
      </c>
      <c r="D85" s="366"/>
      <c r="E85" s="366"/>
      <c r="F85" s="205"/>
      <c r="G85" s="206"/>
      <c r="H85" s="206"/>
      <c r="I85" s="206"/>
      <c r="J85" s="207">
        <v>2732.35</v>
      </c>
      <c r="K85" s="206"/>
      <c r="L85" s="209">
        <v>147.55000000000001</v>
      </c>
      <c r="M85" s="210">
        <v>9.1199999999999992</v>
      </c>
      <c r="N85" s="211">
        <v>1345.66</v>
      </c>
      <c r="EZ85" s="189"/>
      <c r="FA85" s="190"/>
      <c r="FB85" s="190"/>
      <c r="FC85" s="190"/>
      <c r="FD85" s="190"/>
      <c r="FG85" s="201" t="s">
        <v>352</v>
      </c>
      <c r="FJ85" s="190"/>
    </row>
    <row r="86" spans="1:167" s="152" customFormat="1" ht="15" x14ac:dyDescent="0.25">
      <c r="A86" s="213"/>
      <c r="B86" s="203"/>
      <c r="C86" s="366" t="s">
        <v>353</v>
      </c>
      <c r="D86" s="366"/>
      <c r="E86" s="366"/>
      <c r="F86" s="205" t="s">
        <v>354</v>
      </c>
      <c r="G86" s="210">
        <v>219.68</v>
      </c>
      <c r="H86" s="208">
        <v>1.3225</v>
      </c>
      <c r="I86" s="214">
        <v>15.688447200000001</v>
      </c>
      <c r="J86" s="215"/>
      <c r="K86" s="206"/>
      <c r="L86" s="215"/>
      <c r="M86" s="206"/>
      <c r="N86" s="216"/>
      <c r="EZ86" s="189"/>
      <c r="FA86" s="190"/>
      <c r="FB86" s="190"/>
      <c r="FC86" s="190"/>
      <c r="FD86" s="190"/>
      <c r="FH86" s="201" t="s">
        <v>353</v>
      </c>
      <c r="FJ86" s="190"/>
    </row>
    <row r="87" spans="1:167" s="152" customFormat="1" ht="15" x14ac:dyDescent="0.25">
      <c r="A87" s="213"/>
      <c r="B87" s="203"/>
      <c r="C87" s="366" t="s">
        <v>355</v>
      </c>
      <c r="D87" s="366"/>
      <c r="E87" s="366"/>
      <c r="F87" s="205" t="s">
        <v>354</v>
      </c>
      <c r="G87" s="210">
        <v>0.71</v>
      </c>
      <c r="H87" s="208">
        <v>1.4375</v>
      </c>
      <c r="I87" s="214">
        <v>5.5113799999999998E-2</v>
      </c>
      <c r="J87" s="215"/>
      <c r="K87" s="206"/>
      <c r="L87" s="215"/>
      <c r="M87" s="206"/>
      <c r="N87" s="216"/>
      <c r="EZ87" s="189"/>
      <c r="FA87" s="190"/>
      <c r="FB87" s="190"/>
      <c r="FC87" s="190"/>
      <c r="FD87" s="190"/>
      <c r="FH87" s="201" t="s">
        <v>355</v>
      </c>
      <c r="FJ87" s="190"/>
    </row>
    <row r="88" spans="1:167" s="152" customFormat="1" ht="15" x14ac:dyDescent="0.25">
      <c r="A88" s="199"/>
      <c r="B88" s="203"/>
      <c r="C88" s="369" t="s">
        <v>356</v>
      </c>
      <c r="D88" s="369"/>
      <c r="E88" s="369"/>
      <c r="F88" s="217"/>
      <c r="G88" s="218"/>
      <c r="H88" s="218"/>
      <c r="I88" s="218"/>
      <c r="J88" s="219">
        <v>7134.81</v>
      </c>
      <c r="K88" s="218"/>
      <c r="L88" s="220">
        <v>462.83</v>
      </c>
      <c r="M88" s="218"/>
      <c r="N88" s="221">
        <v>16555.28</v>
      </c>
      <c r="EZ88" s="189"/>
      <c r="FA88" s="190"/>
      <c r="FB88" s="190"/>
      <c r="FC88" s="190"/>
      <c r="FD88" s="190"/>
      <c r="FI88" s="201" t="s">
        <v>356</v>
      </c>
      <c r="FJ88" s="190"/>
    </row>
    <row r="89" spans="1:167" s="152" customFormat="1" ht="15" x14ac:dyDescent="0.25">
      <c r="A89" s="213"/>
      <c r="B89" s="203"/>
      <c r="C89" s="366" t="s">
        <v>357</v>
      </c>
      <c r="D89" s="366"/>
      <c r="E89" s="366"/>
      <c r="F89" s="205"/>
      <c r="G89" s="206"/>
      <c r="H89" s="206"/>
      <c r="I89" s="206"/>
      <c r="J89" s="215"/>
      <c r="K89" s="206"/>
      <c r="L89" s="209">
        <v>305.07</v>
      </c>
      <c r="M89" s="206"/>
      <c r="N89" s="211">
        <v>15085.72</v>
      </c>
      <c r="EZ89" s="189"/>
      <c r="FA89" s="190"/>
      <c r="FB89" s="190"/>
      <c r="FC89" s="190"/>
      <c r="FD89" s="190"/>
      <c r="FH89" s="201" t="s">
        <v>357</v>
      </c>
      <c r="FJ89" s="190"/>
    </row>
    <row r="90" spans="1:167" s="152" customFormat="1" ht="23.25" x14ac:dyDescent="0.25">
      <c r="A90" s="213"/>
      <c r="B90" s="203" t="s">
        <v>358</v>
      </c>
      <c r="C90" s="366" t="s">
        <v>359</v>
      </c>
      <c r="D90" s="366"/>
      <c r="E90" s="366"/>
      <c r="F90" s="205" t="s">
        <v>360</v>
      </c>
      <c r="G90" s="222">
        <v>126</v>
      </c>
      <c r="H90" s="206"/>
      <c r="I90" s="222">
        <v>126</v>
      </c>
      <c r="J90" s="215"/>
      <c r="K90" s="206"/>
      <c r="L90" s="209">
        <v>384.39</v>
      </c>
      <c r="M90" s="206"/>
      <c r="N90" s="211">
        <v>19008.009999999998</v>
      </c>
      <c r="EZ90" s="189"/>
      <c r="FA90" s="190"/>
      <c r="FB90" s="190"/>
      <c r="FC90" s="190"/>
      <c r="FD90" s="190"/>
      <c r="FH90" s="201" t="s">
        <v>359</v>
      </c>
      <c r="FJ90" s="190"/>
    </row>
    <row r="91" spans="1:167" s="152" customFormat="1" ht="23.25" x14ac:dyDescent="0.25">
      <c r="A91" s="213"/>
      <c r="B91" s="203" t="s">
        <v>361</v>
      </c>
      <c r="C91" s="366" t="s">
        <v>362</v>
      </c>
      <c r="D91" s="366"/>
      <c r="E91" s="366"/>
      <c r="F91" s="205" t="s">
        <v>360</v>
      </c>
      <c r="G91" s="222">
        <v>68</v>
      </c>
      <c r="H91" s="206"/>
      <c r="I91" s="222">
        <v>68</v>
      </c>
      <c r="J91" s="215"/>
      <c r="K91" s="206"/>
      <c r="L91" s="209">
        <v>207.45</v>
      </c>
      <c r="M91" s="206"/>
      <c r="N91" s="211">
        <v>10258.290000000001</v>
      </c>
      <c r="EZ91" s="189"/>
      <c r="FA91" s="190"/>
      <c r="FB91" s="190"/>
      <c r="FC91" s="190"/>
      <c r="FD91" s="190"/>
      <c r="FH91" s="201" t="s">
        <v>362</v>
      </c>
      <c r="FJ91" s="190"/>
    </row>
    <row r="92" spans="1:167" s="152" customFormat="1" ht="15" x14ac:dyDescent="0.25">
      <c r="A92" s="223"/>
      <c r="B92" s="224"/>
      <c r="C92" s="367" t="s">
        <v>363</v>
      </c>
      <c r="D92" s="367"/>
      <c r="E92" s="367"/>
      <c r="F92" s="193"/>
      <c r="G92" s="194"/>
      <c r="H92" s="194"/>
      <c r="I92" s="194"/>
      <c r="J92" s="197"/>
      <c r="K92" s="194"/>
      <c r="L92" s="228">
        <v>1054.67</v>
      </c>
      <c r="M92" s="218"/>
      <c r="N92" s="226">
        <v>45821.58</v>
      </c>
      <c r="EZ92" s="189"/>
      <c r="FA92" s="190"/>
      <c r="FB92" s="190"/>
      <c r="FC92" s="190"/>
      <c r="FD92" s="190"/>
      <c r="FJ92" s="190" t="s">
        <v>363</v>
      </c>
    </row>
    <row r="93" spans="1:167" s="152" customFormat="1" ht="33.75" x14ac:dyDescent="0.25">
      <c r="A93" s="191" t="s">
        <v>379</v>
      </c>
      <c r="B93" s="192" t="s">
        <v>364</v>
      </c>
      <c r="C93" s="367" t="s">
        <v>18</v>
      </c>
      <c r="D93" s="367"/>
      <c r="E93" s="367"/>
      <c r="F93" s="193" t="s">
        <v>16</v>
      </c>
      <c r="G93" s="194">
        <v>51</v>
      </c>
      <c r="H93" s="195">
        <v>1</v>
      </c>
      <c r="I93" s="195">
        <v>51</v>
      </c>
      <c r="J93" s="225">
        <v>142.16999999999999</v>
      </c>
      <c r="K93" s="227">
        <v>1.04236</v>
      </c>
      <c r="L93" s="228">
        <v>7557.81</v>
      </c>
      <c r="M93" s="229">
        <v>9.1199999999999992</v>
      </c>
      <c r="N93" s="226">
        <v>68927.23</v>
      </c>
      <c r="EZ93" s="189"/>
      <c r="FA93" s="190"/>
      <c r="FB93" s="190" t="s">
        <v>18</v>
      </c>
      <c r="FC93" s="190" t="s">
        <v>285</v>
      </c>
      <c r="FD93" s="190" t="s">
        <v>285</v>
      </c>
      <c r="FJ93" s="190"/>
    </row>
    <row r="94" spans="1:167" s="152" customFormat="1" ht="15" x14ac:dyDescent="0.25">
      <c r="A94" s="199"/>
      <c r="B94" s="200"/>
      <c r="C94" s="366" t="s">
        <v>365</v>
      </c>
      <c r="D94" s="366"/>
      <c r="E94" s="366"/>
      <c r="F94" s="366"/>
      <c r="G94" s="366"/>
      <c r="H94" s="366"/>
      <c r="I94" s="366"/>
      <c r="J94" s="366"/>
      <c r="K94" s="366"/>
      <c r="L94" s="366"/>
      <c r="M94" s="366"/>
      <c r="N94" s="368"/>
      <c r="EZ94" s="189"/>
      <c r="FA94" s="190"/>
      <c r="FB94" s="190"/>
      <c r="FC94" s="190"/>
      <c r="FD94" s="190"/>
      <c r="FJ94" s="190"/>
      <c r="FK94" s="201" t="s">
        <v>365</v>
      </c>
    </row>
    <row r="95" spans="1:167" s="152" customFormat="1" ht="15" x14ac:dyDescent="0.25">
      <c r="A95" s="202"/>
      <c r="B95" s="203"/>
      <c r="C95" s="361" t="s">
        <v>366</v>
      </c>
      <c r="D95" s="361"/>
      <c r="E95" s="361"/>
      <c r="F95" s="361"/>
      <c r="G95" s="361"/>
      <c r="H95" s="361"/>
      <c r="I95" s="361"/>
      <c r="J95" s="361"/>
      <c r="K95" s="361"/>
      <c r="L95" s="361"/>
      <c r="M95" s="361"/>
      <c r="N95" s="373"/>
      <c r="EZ95" s="189"/>
      <c r="FA95" s="190"/>
      <c r="FB95" s="190"/>
      <c r="FC95" s="190"/>
      <c r="FD95" s="190"/>
      <c r="FF95" s="201" t="s">
        <v>366</v>
      </c>
      <c r="FJ95" s="190"/>
    </row>
    <row r="96" spans="1:167" s="152" customFormat="1" ht="15" x14ac:dyDescent="0.25">
      <c r="A96" s="202"/>
      <c r="B96" s="203"/>
      <c r="C96" s="361" t="s">
        <v>367</v>
      </c>
      <c r="D96" s="361"/>
      <c r="E96" s="361"/>
      <c r="F96" s="361"/>
      <c r="G96" s="361"/>
      <c r="H96" s="361"/>
      <c r="I96" s="361"/>
      <c r="J96" s="361"/>
      <c r="K96" s="361"/>
      <c r="L96" s="361"/>
      <c r="M96" s="361"/>
      <c r="N96" s="373"/>
      <c r="EZ96" s="189"/>
      <c r="FA96" s="190"/>
      <c r="FB96" s="190"/>
      <c r="FC96" s="190"/>
      <c r="FD96" s="190"/>
      <c r="FF96" s="201" t="s">
        <v>367</v>
      </c>
      <c r="FJ96" s="190"/>
    </row>
    <row r="97" spans="1:166" s="152" customFormat="1" ht="15" x14ac:dyDescent="0.25">
      <c r="A97" s="223"/>
      <c r="B97" s="224"/>
      <c r="C97" s="367" t="s">
        <v>363</v>
      </c>
      <c r="D97" s="367"/>
      <c r="E97" s="367"/>
      <c r="F97" s="193"/>
      <c r="G97" s="194"/>
      <c r="H97" s="194"/>
      <c r="I97" s="194"/>
      <c r="J97" s="197"/>
      <c r="K97" s="194"/>
      <c r="L97" s="228">
        <v>7557.81</v>
      </c>
      <c r="M97" s="218"/>
      <c r="N97" s="226">
        <v>68927.23</v>
      </c>
      <c r="EZ97" s="189"/>
      <c r="FA97" s="190"/>
      <c r="FB97" s="190"/>
      <c r="FC97" s="190"/>
      <c r="FD97" s="190"/>
      <c r="FJ97" s="190" t="s">
        <v>363</v>
      </c>
    </row>
    <row r="98" spans="1:166" s="152" customFormat="1" ht="45.75" x14ac:dyDescent="0.25">
      <c r="A98" s="191" t="s">
        <v>380</v>
      </c>
      <c r="B98" s="192" t="s">
        <v>368</v>
      </c>
      <c r="C98" s="367" t="s">
        <v>381</v>
      </c>
      <c r="D98" s="367"/>
      <c r="E98" s="367"/>
      <c r="F98" s="193" t="s">
        <v>370</v>
      </c>
      <c r="G98" s="194">
        <v>1.1399999999999999</v>
      </c>
      <c r="H98" s="195">
        <v>1</v>
      </c>
      <c r="I98" s="229">
        <v>1.1399999999999999</v>
      </c>
      <c r="J98" s="197"/>
      <c r="K98" s="194"/>
      <c r="L98" s="197"/>
      <c r="M98" s="194"/>
      <c r="N98" s="198"/>
      <c r="EZ98" s="189"/>
      <c r="FA98" s="190"/>
      <c r="FB98" s="190" t="s">
        <v>381</v>
      </c>
      <c r="FC98" s="190" t="s">
        <v>285</v>
      </c>
      <c r="FD98" s="190" t="s">
        <v>285</v>
      </c>
      <c r="FJ98" s="190"/>
    </row>
    <row r="99" spans="1:166" s="152" customFormat="1" ht="15" x14ac:dyDescent="0.25">
      <c r="A99" s="199"/>
      <c r="B99" s="200"/>
      <c r="C99" s="366" t="s">
        <v>371</v>
      </c>
      <c r="D99" s="366"/>
      <c r="E99" s="366"/>
      <c r="F99" s="366"/>
      <c r="G99" s="366"/>
      <c r="H99" s="366"/>
      <c r="I99" s="366"/>
      <c r="J99" s="366"/>
      <c r="K99" s="366"/>
      <c r="L99" s="366"/>
      <c r="M99" s="366"/>
      <c r="N99" s="368"/>
      <c r="EZ99" s="189"/>
      <c r="FA99" s="190"/>
      <c r="FB99" s="190"/>
      <c r="FC99" s="190"/>
      <c r="FD99" s="190"/>
      <c r="FE99" s="201" t="s">
        <v>371</v>
      </c>
      <c r="FJ99" s="190"/>
    </row>
    <row r="100" spans="1:166" s="152" customFormat="1" ht="68.25" x14ac:dyDescent="0.25">
      <c r="A100" s="202"/>
      <c r="B100" s="203" t="s">
        <v>343</v>
      </c>
      <c r="C100" s="361" t="s">
        <v>344</v>
      </c>
      <c r="D100" s="361"/>
      <c r="E100" s="361"/>
      <c r="F100" s="361"/>
      <c r="G100" s="361"/>
      <c r="H100" s="361"/>
      <c r="I100" s="361"/>
      <c r="J100" s="361"/>
      <c r="K100" s="361"/>
      <c r="L100" s="361"/>
      <c r="M100" s="361"/>
      <c r="N100" s="373"/>
      <c r="EZ100" s="189"/>
      <c r="FA100" s="190"/>
      <c r="FB100" s="190"/>
      <c r="FC100" s="190"/>
      <c r="FD100" s="190"/>
      <c r="FF100" s="201" t="s">
        <v>344</v>
      </c>
      <c r="FJ100" s="190"/>
    </row>
    <row r="101" spans="1:166" s="152" customFormat="1" ht="23.25" x14ac:dyDescent="0.25">
      <c r="A101" s="202"/>
      <c r="B101" s="203" t="s">
        <v>345</v>
      </c>
      <c r="C101" s="361" t="s">
        <v>346</v>
      </c>
      <c r="D101" s="361"/>
      <c r="E101" s="361"/>
      <c r="F101" s="361"/>
      <c r="G101" s="361"/>
      <c r="H101" s="361"/>
      <c r="I101" s="361"/>
      <c r="J101" s="361"/>
      <c r="K101" s="361"/>
      <c r="L101" s="361"/>
      <c r="M101" s="361"/>
      <c r="N101" s="373"/>
      <c r="EZ101" s="189"/>
      <c r="FA101" s="190"/>
      <c r="FB101" s="190"/>
      <c r="FC101" s="190"/>
      <c r="FD101" s="190"/>
      <c r="FF101" s="201" t="s">
        <v>346</v>
      </c>
      <c r="FJ101" s="190"/>
    </row>
    <row r="102" spans="1:166" s="152" customFormat="1" ht="15" x14ac:dyDescent="0.25">
      <c r="A102" s="204"/>
      <c r="B102" s="203" t="s">
        <v>339</v>
      </c>
      <c r="C102" s="366" t="s">
        <v>347</v>
      </c>
      <c r="D102" s="366"/>
      <c r="E102" s="366"/>
      <c r="F102" s="205"/>
      <c r="G102" s="206"/>
      <c r="H102" s="206"/>
      <c r="I102" s="206"/>
      <c r="J102" s="207">
        <v>1823.67</v>
      </c>
      <c r="K102" s="208">
        <v>1.3225</v>
      </c>
      <c r="L102" s="207">
        <v>2749.46</v>
      </c>
      <c r="M102" s="210">
        <v>49.45</v>
      </c>
      <c r="N102" s="211">
        <v>135960.79999999999</v>
      </c>
      <c r="EZ102" s="189"/>
      <c r="FA102" s="190"/>
      <c r="FB102" s="190"/>
      <c r="FC102" s="190"/>
      <c r="FD102" s="190"/>
      <c r="FG102" s="201" t="s">
        <v>347</v>
      </c>
      <c r="FJ102" s="190"/>
    </row>
    <row r="103" spans="1:166" s="152" customFormat="1" ht="15" x14ac:dyDescent="0.25">
      <c r="A103" s="204"/>
      <c r="B103" s="203" t="s">
        <v>205</v>
      </c>
      <c r="C103" s="366" t="s">
        <v>348</v>
      </c>
      <c r="D103" s="366"/>
      <c r="E103" s="366"/>
      <c r="F103" s="205"/>
      <c r="G103" s="206"/>
      <c r="H103" s="206"/>
      <c r="I103" s="206"/>
      <c r="J103" s="207">
        <v>3343.94</v>
      </c>
      <c r="K103" s="208">
        <v>1.4375</v>
      </c>
      <c r="L103" s="207">
        <v>5479.88</v>
      </c>
      <c r="M103" s="210">
        <v>14.53</v>
      </c>
      <c r="N103" s="211">
        <v>79622.66</v>
      </c>
      <c r="EZ103" s="189"/>
      <c r="FA103" s="190"/>
      <c r="FB103" s="190"/>
      <c r="FC103" s="190"/>
      <c r="FD103" s="190"/>
      <c r="FG103" s="201" t="s">
        <v>348</v>
      </c>
      <c r="FJ103" s="190"/>
    </row>
    <row r="104" spans="1:166" s="152" customFormat="1" ht="15" x14ac:dyDescent="0.25">
      <c r="A104" s="204"/>
      <c r="B104" s="203" t="s">
        <v>349</v>
      </c>
      <c r="C104" s="366" t="s">
        <v>350</v>
      </c>
      <c r="D104" s="366"/>
      <c r="E104" s="366"/>
      <c r="F104" s="205"/>
      <c r="G104" s="206"/>
      <c r="H104" s="206"/>
      <c r="I104" s="206"/>
      <c r="J104" s="209">
        <v>229.05</v>
      </c>
      <c r="K104" s="208">
        <v>1.4375</v>
      </c>
      <c r="L104" s="209">
        <v>375.36</v>
      </c>
      <c r="M104" s="210">
        <v>49.45</v>
      </c>
      <c r="N104" s="211">
        <v>18561.55</v>
      </c>
      <c r="EZ104" s="189"/>
      <c r="FA104" s="190"/>
      <c r="FB104" s="190"/>
      <c r="FC104" s="190"/>
      <c r="FD104" s="190"/>
      <c r="FG104" s="201" t="s">
        <v>350</v>
      </c>
      <c r="FJ104" s="190"/>
    </row>
    <row r="105" spans="1:166" s="152" customFormat="1" ht="15" x14ac:dyDescent="0.25">
      <c r="A105" s="204"/>
      <c r="B105" s="203" t="s">
        <v>351</v>
      </c>
      <c r="C105" s="366" t="s">
        <v>352</v>
      </c>
      <c r="D105" s="366"/>
      <c r="E105" s="366"/>
      <c r="F105" s="205"/>
      <c r="G105" s="206"/>
      <c r="H105" s="206"/>
      <c r="I105" s="206"/>
      <c r="J105" s="209">
        <v>300.83999999999997</v>
      </c>
      <c r="K105" s="206"/>
      <c r="L105" s="209">
        <v>342.96</v>
      </c>
      <c r="M105" s="210">
        <v>9.1199999999999992</v>
      </c>
      <c r="N105" s="211">
        <v>3127.8</v>
      </c>
      <c r="EZ105" s="189"/>
      <c r="FA105" s="190"/>
      <c r="FB105" s="190"/>
      <c r="FC105" s="190"/>
      <c r="FD105" s="190"/>
      <c r="FG105" s="201" t="s">
        <v>352</v>
      </c>
      <c r="FJ105" s="190"/>
    </row>
    <row r="106" spans="1:166" s="152" customFormat="1" ht="15" x14ac:dyDescent="0.25">
      <c r="A106" s="213"/>
      <c r="B106" s="203"/>
      <c r="C106" s="366" t="s">
        <v>353</v>
      </c>
      <c r="D106" s="366"/>
      <c r="E106" s="366"/>
      <c r="F106" s="205" t="s">
        <v>354</v>
      </c>
      <c r="G106" s="222">
        <v>94</v>
      </c>
      <c r="H106" s="208">
        <v>1.3225</v>
      </c>
      <c r="I106" s="208">
        <v>141.7191</v>
      </c>
      <c r="J106" s="215"/>
      <c r="K106" s="206"/>
      <c r="L106" s="215"/>
      <c r="M106" s="206"/>
      <c r="N106" s="216"/>
      <c r="EZ106" s="189"/>
      <c r="FA106" s="190"/>
      <c r="FB106" s="190"/>
      <c r="FC106" s="190"/>
      <c r="FD106" s="190"/>
      <c r="FH106" s="201" t="s">
        <v>353</v>
      </c>
      <c r="FJ106" s="190"/>
    </row>
    <row r="107" spans="1:166" s="152" customFormat="1" ht="15" x14ac:dyDescent="0.25">
      <c r="A107" s="213"/>
      <c r="B107" s="203"/>
      <c r="C107" s="366" t="s">
        <v>355</v>
      </c>
      <c r="D107" s="366"/>
      <c r="E107" s="366"/>
      <c r="F107" s="205" t="s">
        <v>354</v>
      </c>
      <c r="G107" s="231">
        <v>16.899999999999999</v>
      </c>
      <c r="H107" s="208">
        <v>1.4375</v>
      </c>
      <c r="I107" s="233">
        <v>27.694875</v>
      </c>
      <c r="J107" s="215"/>
      <c r="K107" s="206"/>
      <c r="L107" s="215"/>
      <c r="M107" s="206"/>
      <c r="N107" s="216"/>
      <c r="EZ107" s="189"/>
      <c r="FA107" s="190"/>
      <c r="FB107" s="190"/>
      <c r="FC107" s="190"/>
      <c r="FD107" s="190"/>
      <c r="FH107" s="201" t="s">
        <v>355</v>
      </c>
      <c r="FJ107" s="190"/>
    </row>
    <row r="108" spans="1:166" s="152" customFormat="1" ht="15" x14ac:dyDescent="0.25">
      <c r="A108" s="199"/>
      <c r="B108" s="203"/>
      <c r="C108" s="369" t="s">
        <v>356</v>
      </c>
      <c r="D108" s="369"/>
      <c r="E108" s="369"/>
      <c r="F108" s="217"/>
      <c r="G108" s="218"/>
      <c r="H108" s="218"/>
      <c r="I108" s="218"/>
      <c r="J108" s="219">
        <v>5468.45</v>
      </c>
      <c r="K108" s="218"/>
      <c r="L108" s="219">
        <v>8572.2999999999993</v>
      </c>
      <c r="M108" s="218"/>
      <c r="N108" s="221">
        <v>218711.26</v>
      </c>
      <c r="EZ108" s="189"/>
      <c r="FA108" s="190"/>
      <c r="FB108" s="190"/>
      <c r="FC108" s="190"/>
      <c r="FD108" s="190"/>
      <c r="FI108" s="201" t="s">
        <v>356</v>
      </c>
      <c r="FJ108" s="190"/>
    </row>
    <row r="109" spans="1:166" s="152" customFormat="1" ht="15" x14ac:dyDescent="0.25">
      <c r="A109" s="213"/>
      <c r="B109" s="203"/>
      <c r="C109" s="366" t="s">
        <v>357</v>
      </c>
      <c r="D109" s="366"/>
      <c r="E109" s="366"/>
      <c r="F109" s="205"/>
      <c r="G109" s="206"/>
      <c r="H109" s="206"/>
      <c r="I109" s="206"/>
      <c r="J109" s="215"/>
      <c r="K109" s="206"/>
      <c r="L109" s="207">
        <v>3124.82</v>
      </c>
      <c r="M109" s="206"/>
      <c r="N109" s="211">
        <v>154522.35</v>
      </c>
      <c r="EZ109" s="189"/>
      <c r="FA109" s="190"/>
      <c r="FB109" s="190"/>
      <c r="FC109" s="190"/>
      <c r="FD109" s="190"/>
      <c r="FH109" s="201" t="s">
        <v>357</v>
      </c>
      <c r="FJ109" s="190"/>
    </row>
    <row r="110" spans="1:166" s="152" customFormat="1" ht="23.25" x14ac:dyDescent="0.25">
      <c r="A110" s="213"/>
      <c r="B110" s="203" t="s">
        <v>374</v>
      </c>
      <c r="C110" s="366" t="s">
        <v>375</v>
      </c>
      <c r="D110" s="366"/>
      <c r="E110" s="366"/>
      <c r="F110" s="205" t="s">
        <v>360</v>
      </c>
      <c r="G110" s="222">
        <v>93</v>
      </c>
      <c r="H110" s="206"/>
      <c r="I110" s="222">
        <v>93</v>
      </c>
      <c r="J110" s="215"/>
      <c r="K110" s="206"/>
      <c r="L110" s="207">
        <v>2906.08</v>
      </c>
      <c r="M110" s="206"/>
      <c r="N110" s="211">
        <v>143705.79</v>
      </c>
      <c r="EZ110" s="189"/>
      <c r="FA110" s="190"/>
      <c r="FB110" s="190"/>
      <c r="FC110" s="190"/>
      <c r="FD110" s="190"/>
      <c r="FH110" s="201" t="s">
        <v>375</v>
      </c>
      <c r="FJ110" s="190"/>
    </row>
    <row r="111" spans="1:166" s="152" customFormat="1" ht="45" x14ac:dyDescent="0.25">
      <c r="A111" s="213"/>
      <c r="B111" s="203" t="s">
        <v>376</v>
      </c>
      <c r="C111" s="366" t="s">
        <v>377</v>
      </c>
      <c r="D111" s="366"/>
      <c r="E111" s="366"/>
      <c r="F111" s="205" t="s">
        <v>360</v>
      </c>
      <c r="G111" s="222">
        <v>62</v>
      </c>
      <c r="H111" s="210">
        <v>0.85</v>
      </c>
      <c r="I111" s="231">
        <v>52.7</v>
      </c>
      <c r="J111" s="215"/>
      <c r="K111" s="206"/>
      <c r="L111" s="207">
        <v>1646.78</v>
      </c>
      <c r="M111" s="206"/>
      <c r="N111" s="211">
        <v>81433.279999999999</v>
      </c>
      <c r="EZ111" s="189"/>
      <c r="FA111" s="190"/>
      <c r="FB111" s="190"/>
      <c r="FC111" s="190"/>
      <c r="FD111" s="190"/>
      <c r="FH111" s="201" t="s">
        <v>377</v>
      </c>
      <c r="FJ111" s="190"/>
    </row>
    <row r="112" spans="1:166" s="152" customFormat="1" ht="15" x14ac:dyDescent="0.25">
      <c r="A112" s="223"/>
      <c r="B112" s="224"/>
      <c r="C112" s="367" t="s">
        <v>363</v>
      </c>
      <c r="D112" s="367"/>
      <c r="E112" s="367"/>
      <c r="F112" s="193"/>
      <c r="G112" s="194"/>
      <c r="H112" s="194"/>
      <c r="I112" s="194"/>
      <c r="J112" s="197"/>
      <c r="K112" s="194"/>
      <c r="L112" s="228">
        <v>13125.16</v>
      </c>
      <c r="M112" s="218"/>
      <c r="N112" s="226">
        <v>443850.33</v>
      </c>
      <c r="EZ112" s="189"/>
      <c r="FA112" s="190"/>
      <c r="FB112" s="190"/>
      <c r="FC112" s="190"/>
      <c r="FD112" s="190"/>
      <c r="FJ112" s="190" t="s">
        <v>363</v>
      </c>
    </row>
    <row r="113" spans="1:166" s="152" customFormat="1" ht="34.5" x14ac:dyDescent="0.25">
      <c r="A113" s="191" t="s">
        <v>382</v>
      </c>
      <c r="B113" s="192" t="s">
        <v>340</v>
      </c>
      <c r="C113" s="367" t="s">
        <v>341</v>
      </c>
      <c r="D113" s="367"/>
      <c r="E113" s="367"/>
      <c r="F113" s="193" t="s">
        <v>195</v>
      </c>
      <c r="G113" s="194">
        <v>2.8000000000000001E-2</v>
      </c>
      <c r="H113" s="195">
        <v>1</v>
      </c>
      <c r="I113" s="232">
        <v>2.8000000000000001E-2</v>
      </c>
      <c r="J113" s="197"/>
      <c r="K113" s="194"/>
      <c r="L113" s="197"/>
      <c r="M113" s="194"/>
      <c r="N113" s="198"/>
      <c r="EZ113" s="189"/>
      <c r="FA113" s="190"/>
      <c r="FB113" s="190" t="s">
        <v>341</v>
      </c>
      <c r="FC113" s="190" t="s">
        <v>285</v>
      </c>
      <c r="FD113" s="190" t="s">
        <v>285</v>
      </c>
      <c r="FJ113" s="190"/>
    </row>
    <row r="114" spans="1:166" s="152" customFormat="1" ht="15" x14ac:dyDescent="0.25">
      <c r="A114" s="199"/>
      <c r="B114" s="200"/>
      <c r="C114" s="366" t="s">
        <v>383</v>
      </c>
      <c r="D114" s="366"/>
      <c r="E114" s="366"/>
      <c r="F114" s="366"/>
      <c r="G114" s="366"/>
      <c r="H114" s="366"/>
      <c r="I114" s="366"/>
      <c r="J114" s="366"/>
      <c r="K114" s="366"/>
      <c r="L114" s="366"/>
      <c r="M114" s="366"/>
      <c r="N114" s="368"/>
      <c r="EZ114" s="189"/>
      <c r="FA114" s="190"/>
      <c r="FB114" s="190"/>
      <c r="FC114" s="190"/>
      <c r="FD114" s="190"/>
      <c r="FE114" s="201" t="s">
        <v>383</v>
      </c>
      <c r="FJ114" s="190"/>
    </row>
    <row r="115" spans="1:166" s="152" customFormat="1" ht="68.25" x14ac:dyDescent="0.25">
      <c r="A115" s="202"/>
      <c r="B115" s="203" t="s">
        <v>343</v>
      </c>
      <c r="C115" s="361" t="s">
        <v>344</v>
      </c>
      <c r="D115" s="361"/>
      <c r="E115" s="361"/>
      <c r="F115" s="361"/>
      <c r="G115" s="361"/>
      <c r="H115" s="361"/>
      <c r="I115" s="361"/>
      <c r="J115" s="361"/>
      <c r="K115" s="361"/>
      <c r="L115" s="361"/>
      <c r="M115" s="361"/>
      <c r="N115" s="373"/>
      <c r="EZ115" s="189"/>
      <c r="FA115" s="190"/>
      <c r="FB115" s="190"/>
      <c r="FC115" s="190"/>
      <c r="FD115" s="190"/>
      <c r="FF115" s="201" t="s">
        <v>344</v>
      </c>
      <c r="FJ115" s="190"/>
    </row>
    <row r="116" spans="1:166" s="152" customFormat="1" ht="23.25" x14ac:dyDescent="0.25">
      <c r="A116" s="202"/>
      <c r="B116" s="203" t="s">
        <v>345</v>
      </c>
      <c r="C116" s="361" t="s">
        <v>346</v>
      </c>
      <c r="D116" s="361"/>
      <c r="E116" s="361"/>
      <c r="F116" s="361"/>
      <c r="G116" s="361"/>
      <c r="H116" s="361"/>
      <c r="I116" s="361"/>
      <c r="J116" s="361"/>
      <c r="K116" s="361"/>
      <c r="L116" s="361"/>
      <c r="M116" s="361"/>
      <c r="N116" s="373"/>
      <c r="EZ116" s="189"/>
      <c r="FA116" s="190"/>
      <c r="FB116" s="190"/>
      <c r="FC116" s="190"/>
      <c r="FD116" s="190"/>
      <c r="FF116" s="201" t="s">
        <v>346</v>
      </c>
      <c r="FJ116" s="190"/>
    </row>
    <row r="117" spans="1:166" s="152" customFormat="1" ht="15" x14ac:dyDescent="0.25">
      <c r="A117" s="204"/>
      <c r="B117" s="203" t="s">
        <v>339</v>
      </c>
      <c r="C117" s="366" t="s">
        <v>347</v>
      </c>
      <c r="D117" s="366"/>
      <c r="E117" s="366"/>
      <c r="F117" s="205"/>
      <c r="G117" s="206"/>
      <c r="H117" s="206"/>
      <c r="I117" s="206"/>
      <c r="J117" s="207">
        <v>4261.97</v>
      </c>
      <c r="K117" s="208">
        <v>1.3225</v>
      </c>
      <c r="L117" s="209">
        <v>157.82</v>
      </c>
      <c r="M117" s="210">
        <v>49.45</v>
      </c>
      <c r="N117" s="211">
        <v>7804.2</v>
      </c>
      <c r="EZ117" s="189"/>
      <c r="FA117" s="190"/>
      <c r="FB117" s="190"/>
      <c r="FC117" s="190"/>
      <c r="FD117" s="190"/>
      <c r="FG117" s="201" t="s">
        <v>347</v>
      </c>
      <c r="FJ117" s="190"/>
    </row>
    <row r="118" spans="1:166" s="152" customFormat="1" ht="15" x14ac:dyDescent="0.25">
      <c r="A118" s="204"/>
      <c r="B118" s="203" t="s">
        <v>205</v>
      </c>
      <c r="C118" s="366" t="s">
        <v>348</v>
      </c>
      <c r="D118" s="366"/>
      <c r="E118" s="366"/>
      <c r="F118" s="205"/>
      <c r="G118" s="206"/>
      <c r="H118" s="206"/>
      <c r="I118" s="206"/>
      <c r="J118" s="209">
        <v>140.49</v>
      </c>
      <c r="K118" s="208">
        <v>1.4375</v>
      </c>
      <c r="L118" s="209">
        <v>5.65</v>
      </c>
      <c r="M118" s="210">
        <v>14.53</v>
      </c>
      <c r="N118" s="212">
        <v>82.09</v>
      </c>
      <c r="EZ118" s="189"/>
      <c r="FA118" s="190"/>
      <c r="FB118" s="190"/>
      <c r="FC118" s="190"/>
      <c r="FD118" s="190"/>
      <c r="FG118" s="201" t="s">
        <v>348</v>
      </c>
      <c r="FJ118" s="190"/>
    </row>
    <row r="119" spans="1:166" s="152" customFormat="1" ht="15" x14ac:dyDescent="0.25">
      <c r="A119" s="204"/>
      <c r="B119" s="203" t="s">
        <v>349</v>
      </c>
      <c r="C119" s="366" t="s">
        <v>350</v>
      </c>
      <c r="D119" s="366"/>
      <c r="E119" s="366"/>
      <c r="F119" s="205"/>
      <c r="G119" s="206"/>
      <c r="H119" s="206"/>
      <c r="I119" s="206"/>
      <c r="J119" s="209">
        <v>9</v>
      </c>
      <c r="K119" s="208">
        <v>1.4375</v>
      </c>
      <c r="L119" s="209">
        <v>0.36</v>
      </c>
      <c r="M119" s="210">
        <v>49.45</v>
      </c>
      <c r="N119" s="212">
        <v>17.8</v>
      </c>
      <c r="EZ119" s="189"/>
      <c r="FA119" s="190"/>
      <c r="FB119" s="190"/>
      <c r="FC119" s="190"/>
      <c r="FD119" s="190"/>
      <c r="FG119" s="201" t="s">
        <v>350</v>
      </c>
      <c r="FJ119" s="190"/>
    </row>
    <row r="120" spans="1:166" s="152" customFormat="1" ht="15" x14ac:dyDescent="0.25">
      <c r="A120" s="204"/>
      <c r="B120" s="203" t="s">
        <v>351</v>
      </c>
      <c r="C120" s="366" t="s">
        <v>352</v>
      </c>
      <c r="D120" s="366"/>
      <c r="E120" s="366"/>
      <c r="F120" s="205"/>
      <c r="G120" s="206"/>
      <c r="H120" s="206"/>
      <c r="I120" s="206"/>
      <c r="J120" s="207">
        <v>2732.35</v>
      </c>
      <c r="K120" s="206"/>
      <c r="L120" s="209">
        <v>76.510000000000005</v>
      </c>
      <c r="M120" s="210">
        <v>9.1199999999999992</v>
      </c>
      <c r="N120" s="212">
        <v>697.77</v>
      </c>
      <c r="EZ120" s="189"/>
      <c r="FA120" s="190"/>
      <c r="FB120" s="190"/>
      <c r="FC120" s="190"/>
      <c r="FD120" s="190"/>
      <c r="FG120" s="201" t="s">
        <v>352</v>
      </c>
      <c r="FJ120" s="190"/>
    </row>
    <row r="121" spans="1:166" s="152" customFormat="1" ht="15" x14ac:dyDescent="0.25">
      <c r="A121" s="213"/>
      <c r="B121" s="203"/>
      <c r="C121" s="366" t="s">
        <v>353</v>
      </c>
      <c r="D121" s="366"/>
      <c r="E121" s="366"/>
      <c r="F121" s="205" t="s">
        <v>354</v>
      </c>
      <c r="G121" s="210">
        <v>219.68</v>
      </c>
      <c r="H121" s="208">
        <v>1.3225</v>
      </c>
      <c r="I121" s="214">
        <v>8.1347503999999997</v>
      </c>
      <c r="J121" s="215"/>
      <c r="K121" s="206"/>
      <c r="L121" s="215"/>
      <c r="M121" s="206"/>
      <c r="N121" s="216"/>
      <c r="EZ121" s="189"/>
      <c r="FA121" s="190"/>
      <c r="FB121" s="190"/>
      <c r="FC121" s="190"/>
      <c r="FD121" s="190"/>
      <c r="FH121" s="201" t="s">
        <v>353</v>
      </c>
      <c r="FJ121" s="190"/>
    </row>
    <row r="122" spans="1:166" s="152" customFormat="1" ht="15" x14ac:dyDescent="0.25">
      <c r="A122" s="213"/>
      <c r="B122" s="203"/>
      <c r="C122" s="366" t="s">
        <v>355</v>
      </c>
      <c r="D122" s="366"/>
      <c r="E122" s="366"/>
      <c r="F122" s="205" t="s">
        <v>354</v>
      </c>
      <c r="G122" s="210">
        <v>0.71</v>
      </c>
      <c r="H122" s="208">
        <v>1.4375</v>
      </c>
      <c r="I122" s="214">
        <v>2.8577499999999999E-2</v>
      </c>
      <c r="J122" s="215"/>
      <c r="K122" s="206"/>
      <c r="L122" s="215"/>
      <c r="M122" s="206"/>
      <c r="N122" s="216"/>
      <c r="EZ122" s="189"/>
      <c r="FA122" s="190"/>
      <c r="FB122" s="190"/>
      <c r="FC122" s="190"/>
      <c r="FD122" s="190"/>
      <c r="FH122" s="201" t="s">
        <v>355</v>
      </c>
      <c r="FJ122" s="190"/>
    </row>
    <row r="123" spans="1:166" s="152" customFormat="1" ht="15" x14ac:dyDescent="0.25">
      <c r="A123" s="199"/>
      <c r="B123" s="203"/>
      <c r="C123" s="369" t="s">
        <v>356</v>
      </c>
      <c r="D123" s="369"/>
      <c r="E123" s="369"/>
      <c r="F123" s="217"/>
      <c r="G123" s="218"/>
      <c r="H123" s="218"/>
      <c r="I123" s="218"/>
      <c r="J123" s="219">
        <v>7134.81</v>
      </c>
      <c r="K123" s="218"/>
      <c r="L123" s="220">
        <v>239.98</v>
      </c>
      <c r="M123" s="218"/>
      <c r="N123" s="221">
        <v>8584.06</v>
      </c>
      <c r="EZ123" s="189"/>
      <c r="FA123" s="190"/>
      <c r="FB123" s="190"/>
      <c r="FC123" s="190"/>
      <c r="FD123" s="190"/>
      <c r="FI123" s="201" t="s">
        <v>356</v>
      </c>
      <c r="FJ123" s="190"/>
    </row>
    <row r="124" spans="1:166" s="152" customFormat="1" ht="15" x14ac:dyDescent="0.25">
      <c r="A124" s="213"/>
      <c r="B124" s="203"/>
      <c r="C124" s="366" t="s">
        <v>357</v>
      </c>
      <c r="D124" s="366"/>
      <c r="E124" s="366"/>
      <c r="F124" s="205"/>
      <c r="G124" s="206"/>
      <c r="H124" s="206"/>
      <c r="I124" s="206"/>
      <c r="J124" s="215"/>
      <c r="K124" s="206"/>
      <c r="L124" s="209">
        <v>158.18</v>
      </c>
      <c r="M124" s="206"/>
      <c r="N124" s="211">
        <v>7822</v>
      </c>
      <c r="EZ124" s="189"/>
      <c r="FA124" s="190"/>
      <c r="FB124" s="190"/>
      <c r="FC124" s="190"/>
      <c r="FD124" s="190"/>
      <c r="FH124" s="201" t="s">
        <v>357</v>
      </c>
      <c r="FJ124" s="190"/>
    </row>
    <row r="125" spans="1:166" s="152" customFormat="1" ht="23.25" x14ac:dyDescent="0.25">
      <c r="A125" s="213"/>
      <c r="B125" s="203" t="s">
        <v>358</v>
      </c>
      <c r="C125" s="366" t="s">
        <v>359</v>
      </c>
      <c r="D125" s="366"/>
      <c r="E125" s="366"/>
      <c r="F125" s="205" t="s">
        <v>360</v>
      </c>
      <c r="G125" s="222">
        <v>126</v>
      </c>
      <c r="H125" s="206"/>
      <c r="I125" s="222">
        <v>126</v>
      </c>
      <c r="J125" s="215"/>
      <c r="K125" s="206"/>
      <c r="L125" s="209">
        <v>199.31</v>
      </c>
      <c r="M125" s="206"/>
      <c r="N125" s="211">
        <v>9855.7199999999993</v>
      </c>
      <c r="EZ125" s="189"/>
      <c r="FA125" s="190"/>
      <c r="FB125" s="190"/>
      <c r="FC125" s="190"/>
      <c r="FD125" s="190"/>
      <c r="FH125" s="201" t="s">
        <v>359</v>
      </c>
      <c r="FJ125" s="190"/>
    </row>
    <row r="126" spans="1:166" s="152" customFormat="1" ht="23.25" x14ac:dyDescent="0.25">
      <c r="A126" s="213"/>
      <c r="B126" s="203" t="s">
        <v>361</v>
      </c>
      <c r="C126" s="366" t="s">
        <v>362</v>
      </c>
      <c r="D126" s="366"/>
      <c r="E126" s="366"/>
      <c r="F126" s="205" t="s">
        <v>360</v>
      </c>
      <c r="G126" s="222">
        <v>68</v>
      </c>
      <c r="H126" s="206"/>
      <c r="I126" s="222">
        <v>68</v>
      </c>
      <c r="J126" s="215"/>
      <c r="K126" s="206"/>
      <c r="L126" s="209">
        <v>107.56</v>
      </c>
      <c r="M126" s="206"/>
      <c r="N126" s="211">
        <v>5318.96</v>
      </c>
      <c r="EZ126" s="189"/>
      <c r="FA126" s="190"/>
      <c r="FB126" s="190"/>
      <c r="FC126" s="190"/>
      <c r="FD126" s="190"/>
      <c r="FH126" s="201" t="s">
        <v>362</v>
      </c>
      <c r="FJ126" s="190"/>
    </row>
    <row r="127" spans="1:166" s="152" customFormat="1" ht="15" x14ac:dyDescent="0.25">
      <c r="A127" s="223"/>
      <c r="B127" s="224"/>
      <c r="C127" s="367" t="s">
        <v>363</v>
      </c>
      <c r="D127" s="367"/>
      <c r="E127" s="367"/>
      <c r="F127" s="193"/>
      <c r="G127" s="194"/>
      <c r="H127" s="194"/>
      <c r="I127" s="194"/>
      <c r="J127" s="197"/>
      <c r="K127" s="194"/>
      <c r="L127" s="225">
        <v>546.85</v>
      </c>
      <c r="M127" s="218"/>
      <c r="N127" s="226">
        <v>23758.74</v>
      </c>
      <c r="EZ127" s="189"/>
      <c r="FA127" s="190"/>
      <c r="FB127" s="190"/>
      <c r="FC127" s="190"/>
      <c r="FD127" s="190"/>
      <c r="FJ127" s="190" t="s">
        <v>363</v>
      </c>
    </row>
    <row r="128" spans="1:166" s="152" customFormat="1" ht="33.75" x14ac:dyDescent="0.25">
      <c r="A128" s="191" t="s">
        <v>384</v>
      </c>
      <c r="B128" s="192" t="s">
        <v>364</v>
      </c>
      <c r="C128" s="367" t="s">
        <v>18</v>
      </c>
      <c r="D128" s="367"/>
      <c r="E128" s="367"/>
      <c r="F128" s="193" t="s">
        <v>16</v>
      </c>
      <c r="G128" s="194">
        <v>27</v>
      </c>
      <c r="H128" s="195">
        <v>1</v>
      </c>
      <c r="I128" s="195">
        <v>27</v>
      </c>
      <c r="J128" s="225">
        <v>142.16999999999999</v>
      </c>
      <c r="K128" s="227">
        <v>1.04236</v>
      </c>
      <c r="L128" s="228">
        <v>4001.19</v>
      </c>
      <c r="M128" s="229">
        <v>9.1199999999999992</v>
      </c>
      <c r="N128" s="226">
        <v>36490.85</v>
      </c>
      <c r="EZ128" s="189"/>
      <c r="FA128" s="190"/>
      <c r="FB128" s="190" t="s">
        <v>18</v>
      </c>
      <c r="FC128" s="190" t="s">
        <v>285</v>
      </c>
      <c r="FD128" s="190" t="s">
        <v>285</v>
      </c>
      <c r="FJ128" s="190"/>
    </row>
    <row r="129" spans="1:167" s="152" customFormat="1" ht="15" x14ac:dyDescent="0.25">
      <c r="A129" s="199"/>
      <c r="B129" s="200"/>
      <c r="C129" s="366" t="s">
        <v>365</v>
      </c>
      <c r="D129" s="366"/>
      <c r="E129" s="366"/>
      <c r="F129" s="366"/>
      <c r="G129" s="366"/>
      <c r="H129" s="366"/>
      <c r="I129" s="366"/>
      <c r="J129" s="366"/>
      <c r="K129" s="366"/>
      <c r="L129" s="366"/>
      <c r="M129" s="366"/>
      <c r="N129" s="368"/>
      <c r="EZ129" s="189"/>
      <c r="FA129" s="190"/>
      <c r="FB129" s="190"/>
      <c r="FC129" s="190"/>
      <c r="FD129" s="190"/>
      <c r="FJ129" s="190"/>
      <c r="FK129" s="201" t="s">
        <v>365</v>
      </c>
    </row>
    <row r="130" spans="1:167" s="152" customFormat="1" ht="15" x14ac:dyDescent="0.25">
      <c r="A130" s="202"/>
      <c r="B130" s="203"/>
      <c r="C130" s="361" t="s">
        <v>366</v>
      </c>
      <c r="D130" s="361"/>
      <c r="E130" s="361"/>
      <c r="F130" s="361"/>
      <c r="G130" s="361"/>
      <c r="H130" s="361"/>
      <c r="I130" s="361"/>
      <c r="J130" s="361"/>
      <c r="K130" s="361"/>
      <c r="L130" s="361"/>
      <c r="M130" s="361"/>
      <c r="N130" s="373"/>
      <c r="EZ130" s="189"/>
      <c r="FA130" s="190"/>
      <c r="FB130" s="190"/>
      <c r="FC130" s="190"/>
      <c r="FD130" s="190"/>
      <c r="FF130" s="201" t="s">
        <v>366</v>
      </c>
      <c r="FJ130" s="190"/>
    </row>
    <row r="131" spans="1:167" s="152" customFormat="1" ht="15" x14ac:dyDescent="0.25">
      <c r="A131" s="202"/>
      <c r="B131" s="203"/>
      <c r="C131" s="361" t="s">
        <v>367</v>
      </c>
      <c r="D131" s="361"/>
      <c r="E131" s="361"/>
      <c r="F131" s="361"/>
      <c r="G131" s="361"/>
      <c r="H131" s="361"/>
      <c r="I131" s="361"/>
      <c r="J131" s="361"/>
      <c r="K131" s="361"/>
      <c r="L131" s="361"/>
      <c r="M131" s="361"/>
      <c r="N131" s="373"/>
      <c r="EZ131" s="189"/>
      <c r="FA131" s="190"/>
      <c r="FB131" s="190"/>
      <c r="FC131" s="190"/>
      <c r="FD131" s="190"/>
      <c r="FF131" s="201" t="s">
        <v>367</v>
      </c>
      <c r="FJ131" s="190"/>
    </row>
    <row r="132" spans="1:167" s="152" customFormat="1" ht="15" x14ac:dyDescent="0.25">
      <c r="A132" s="223"/>
      <c r="B132" s="224"/>
      <c r="C132" s="367" t="s">
        <v>363</v>
      </c>
      <c r="D132" s="367"/>
      <c r="E132" s="367"/>
      <c r="F132" s="193"/>
      <c r="G132" s="194"/>
      <c r="H132" s="194"/>
      <c r="I132" s="194"/>
      <c r="J132" s="197"/>
      <c r="K132" s="194"/>
      <c r="L132" s="228">
        <v>4001.19</v>
      </c>
      <c r="M132" s="218"/>
      <c r="N132" s="226">
        <v>36490.85</v>
      </c>
      <c r="EZ132" s="189"/>
      <c r="FA132" s="190"/>
      <c r="FB132" s="190"/>
      <c r="FC132" s="190"/>
      <c r="FD132" s="190"/>
      <c r="FJ132" s="190" t="s">
        <v>363</v>
      </c>
    </row>
    <row r="133" spans="1:167" s="152" customFormat="1" ht="23.25" x14ac:dyDescent="0.25">
      <c r="A133" s="191" t="s">
        <v>385</v>
      </c>
      <c r="B133" s="192" t="s">
        <v>386</v>
      </c>
      <c r="C133" s="367" t="s">
        <v>387</v>
      </c>
      <c r="D133" s="367"/>
      <c r="E133" s="367"/>
      <c r="F133" s="193" t="s">
        <v>388</v>
      </c>
      <c r="G133" s="194">
        <v>0.54</v>
      </c>
      <c r="H133" s="195">
        <v>1</v>
      </c>
      <c r="I133" s="229">
        <v>0.54</v>
      </c>
      <c r="J133" s="197"/>
      <c r="K133" s="194"/>
      <c r="L133" s="197"/>
      <c r="M133" s="194"/>
      <c r="N133" s="198"/>
      <c r="EZ133" s="189"/>
      <c r="FA133" s="190"/>
      <c r="FB133" s="190" t="s">
        <v>387</v>
      </c>
      <c r="FC133" s="190" t="s">
        <v>285</v>
      </c>
      <c r="FD133" s="190" t="s">
        <v>285</v>
      </c>
      <c r="FJ133" s="190"/>
    </row>
    <row r="134" spans="1:167" s="152" customFormat="1" ht="15" x14ac:dyDescent="0.25">
      <c r="A134" s="199"/>
      <c r="B134" s="200"/>
      <c r="C134" s="366" t="s">
        <v>389</v>
      </c>
      <c r="D134" s="366"/>
      <c r="E134" s="366"/>
      <c r="F134" s="366"/>
      <c r="G134" s="366"/>
      <c r="H134" s="366"/>
      <c r="I134" s="366"/>
      <c r="J134" s="366"/>
      <c r="K134" s="366"/>
      <c r="L134" s="366"/>
      <c r="M134" s="366"/>
      <c r="N134" s="368"/>
      <c r="EZ134" s="189"/>
      <c r="FA134" s="190"/>
      <c r="FB134" s="190"/>
      <c r="FC134" s="190"/>
      <c r="FD134" s="190"/>
      <c r="FE134" s="201" t="s">
        <v>389</v>
      </c>
      <c r="FJ134" s="190"/>
    </row>
    <row r="135" spans="1:167" s="152" customFormat="1" ht="68.25" x14ac:dyDescent="0.25">
      <c r="A135" s="202"/>
      <c r="B135" s="203" t="s">
        <v>343</v>
      </c>
      <c r="C135" s="361" t="s">
        <v>344</v>
      </c>
      <c r="D135" s="361"/>
      <c r="E135" s="361"/>
      <c r="F135" s="361"/>
      <c r="G135" s="361"/>
      <c r="H135" s="361"/>
      <c r="I135" s="361"/>
      <c r="J135" s="361"/>
      <c r="K135" s="361"/>
      <c r="L135" s="361"/>
      <c r="M135" s="361"/>
      <c r="N135" s="373"/>
      <c r="EZ135" s="189"/>
      <c r="FA135" s="190"/>
      <c r="FB135" s="190"/>
      <c r="FC135" s="190"/>
      <c r="FD135" s="190"/>
      <c r="FF135" s="201" t="s">
        <v>344</v>
      </c>
      <c r="FJ135" s="190"/>
    </row>
    <row r="136" spans="1:167" s="152" customFormat="1" ht="23.25" x14ac:dyDescent="0.25">
      <c r="A136" s="202"/>
      <c r="B136" s="203" t="s">
        <v>345</v>
      </c>
      <c r="C136" s="361" t="s">
        <v>346</v>
      </c>
      <c r="D136" s="361"/>
      <c r="E136" s="361"/>
      <c r="F136" s="361"/>
      <c r="G136" s="361"/>
      <c r="H136" s="361"/>
      <c r="I136" s="361"/>
      <c r="J136" s="361"/>
      <c r="K136" s="361"/>
      <c r="L136" s="361"/>
      <c r="M136" s="361"/>
      <c r="N136" s="373"/>
      <c r="EZ136" s="189"/>
      <c r="FA136" s="190"/>
      <c r="FB136" s="190"/>
      <c r="FC136" s="190"/>
      <c r="FD136" s="190"/>
      <c r="FF136" s="201" t="s">
        <v>346</v>
      </c>
      <c r="FJ136" s="190"/>
    </row>
    <row r="137" spans="1:167" s="152" customFormat="1" ht="15" x14ac:dyDescent="0.25">
      <c r="A137" s="204"/>
      <c r="B137" s="203" t="s">
        <v>339</v>
      </c>
      <c r="C137" s="366" t="s">
        <v>347</v>
      </c>
      <c r="D137" s="366"/>
      <c r="E137" s="366"/>
      <c r="F137" s="205"/>
      <c r="G137" s="206"/>
      <c r="H137" s="206"/>
      <c r="I137" s="206"/>
      <c r="J137" s="209">
        <v>456.31</v>
      </c>
      <c r="K137" s="208">
        <v>1.3225</v>
      </c>
      <c r="L137" s="209">
        <v>325.87</v>
      </c>
      <c r="M137" s="210">
        <v>49.45</v>
      </c>
      <c r="N137" s="211">
        <v>16114.27</v>
      </c>
      <c r="EZ137" s="189"/>
      <c r="FA137" s="190"/>
      <c r="FB137" s="190"/>
      <c r="FC137" s="190"/>
      <c r="FD137" s="190"/>
      <c r="FG137" s="201" t="s">
        <v>347</v>
      </c>
      <c r="FJ137" s="190"/>
    </row>
    <row r="138" spans="1:167" s="152" customFormat="1" ht="15" x14ac:dyDescent="0.25">
      <c r="A138" s="204"/>
      <c r="B138" s="203" t="s">
        <v>205</v>
      </c>
      <c r="C138" s="366" t="s">
        <v>348</v>
      </c>
      <c r="D138" s="366"/>
      <c r="E138" s="366"/>
      <c r="F138" s="205"/>
      <c r="G138" s="206"/>
      <c r="H138" s="206"/>
      <c r="I138" s="206"/>
      <c r="J138" s="209">
        <v>39.57</v>
      </c>
      <c r="K138" s="208">
        <v>1.4375</v>
      </c>
      <c r="L138" s="209">
        <v>30.72</v>
      </c>
      <c r="M138" s="210">
        <v>14.53</v>
      </c>
      <c r="N138" s="212">
        <v>446.36</v>
      </c>
      <c r="EZ138" s="189"/>
      <c r="FA138" s="190"/>
      <c r="FB138" s="190"/>
      <c r="FC138" s="190"/>
      <c r="FD138" s="190"/>
      <c r="FG138" s="201" t="s">
        <v>348</v>
      </c>
      <c r="FJ138" s="190"/>
    </row>
    <row r="139" spans="1:167" s="152" customFormat="1" ht="15" x14ac:dyDescent="0.25">
      <c r="A139" s="204"/>
      <c r="B139" s="203" t="s">
        <v>349</v>
      </c>
      <c r="C139" s="366" t="s">
        <v>350</v>
      </c>
      <c r="D139" s="366"/>
      <c r="E139" s="366"/>
      <c r="F139" s="205"/>
      <c r="G139" s="206"/>
      <c r="H139" s="206"/>
      <c r="I139" s="206"/>
      <c r="J139" s="209">
        <v>2.5099999999999998</v>
      </c>
      <c r="K139" s="208">
        <v>1.4375</v>
      </c>
      <c r="L139" s="209">
        <v>1.95</v>
      </c>
      <c r="M139" s="210">
        <v>49.45</v>
      </c>
      <c r="N139" s="212">
        <v>96.43</v>
      </c>
      <c r="EZ139" s="189"/>
      <c r="FA139" s="190"/>
      <c r="FB139" s="190"/>
      <c r="FC139" s="190"/>
      <c r="FD139" s="190"/>
      <c r="FG139" s="201" t="s">
        <v>350</v>
      </c>
      <c r="FJ139" s="190"/>
    </row>
    <row r="140" spans="1:167" s="152" customFormat="1" ht="15" x14ac:dyDescent="0.25">
      <c r="A140" s="204"/>
      <c r="B140" s="203" t="s">
        <v>351</v>
      </c>
      <c r="C140" s="366" t="s">
        <v>352</v>
      </c>
      <c r="D140" s="366"/>
      <c r="E140" s="366"/>
      <c r="F140" s="205"/>
      <c r="G140" s="206"/>
      <c r="H140" s="206"/>
      <c r="I140" s="206"/>
      <c r="J140" s="209">
        <v>111.92</v>
      </c>
      <c r="K140" s="206"/>
      <c r="L140" s="209">
        <v>60.44</v>
      </c>
      <c r="M140" s="210">
        <v>9.1199999999999992</v>
      </c>
      <c r="N140" s="212">
        <v>551.21</v>
      </c>
      <c r="EZ140" s="189"/>
      <c r="FA140" s="190"/>
      <c r="FB140" s="190"/>
      <c r="FC140" s="190"/>
      <c r="FD140" s="190"/>
      <c r="FG140" s="201" t="s">
        <v>352</v>
      </c>
      <c r="FJ140" s="190"/>
    </row>
    <row r="141" spans="1:167" s="152" customFormat="1" ht="15" x14ac:dyDescent="0.25">
      <c r="A141" s="213"/>
      <c r="B141" s="203"/>
      <c r="C141" s="366" t="s">
        <v>353</v>
      </c>
      <c r="D141" s="366"/>
      <c r="E141" s="366"/>
      <c r="F141" s="205" t="s">
        <v>354</v>
      </c>
      <c r="G141" s="210">
        <v>23.52</v>
      </c>
      <c r="H141" s="208">
        <v>1.3225</v>
      </c>
      <c r="I141" s="233">
        <v>16.796807999999999</v>
      </c>
      <c r="J141" s="215"/>
      <c r="K141" s="206"/>
      <c r="L141" s="215"/>
      <c r="M141" s="206"/>
      <c r="N141" s="216"/>
      <c r="EZ141" s="189"/>
      <c r="FA141" s="190"/>
      <c r="FB141" s="190"/>
      <c r="FC141" s="190"/>
      <c r="FD141" s="190"/>
      <c r="FH141" s="201" t="s">
        <v>353</v>
      </c>
      <c r="FJ141" s="190"/>
    </row>
    <row r="142" spans="1:167" s="152" customFormat="1" ht="15" x14ac:dyDescent="0.25">
      <c r="A142" s="213"/>
      <c r="B142" s="203"/>
      <c r="C142" s="366" t="s">
        <v>355</v>
      </c>
      <c r="D142" s="366"/>
      <c r="E142" s="366"/>
      <c r="F142" s="205" t="s">
        <v>354</v>
      </c>
      <c r="G142" s="231">
        <v>0.2</v>
      </c>
      <c r="H142" s="208">
        <v>1.4375</v>
      </c>
      <c r="I142" s="230">
        <v>0.15525</v>
      </c>
      <c r="J142" s="215"/>
      <c r="K142" s="206"/>
      <c r="L142" s="215"/>
      <c r="M142" s="206"/>
      <c r="N142" s="216"/>
      <c r="EZ142" s="189"/>
      <c r="FA142" s="190"/>
      <c r="FB142" s="190"/>
      <c r="FC142" s="190"/>
      <c r="FD142" s="190"/>
      <c r="FH142" s="201" t="s">
        <v>355</v>
      </c>
      <c r="FJ142" s="190"/>
    </row>
    <row r="143" spans="1:167" s="152" customFormat="1" ht="15" x14ac:dyDescent="0.25">
      <c r="A143" s="199"/>
      <c r="B143" s="203"/>
      <c r="C143" s="369" t="s">
        <v>356</v>
      </c>
      <c r="D143" s="369"/>
      <c r="E143" s="369"/>
      <c r="F143" s="217"/>
      <c r="G143" s="218"/>
      <c r="H143" s="218"/>
      <c r="I143" s="218"/>
      <c r="J143" s="220">
        <v>607.79999999999995</v>
      </c>
      <c r="K143" s="218"/>
      <c r="L143" s="220">
        <v>417.03</v>
      </c>
      <c r="M143" s="218"/>
      <c r="N143" s="221">
        <v>17111.84</v>
      </c>
      <c r="EZ143" s="189"/>
      <c r="FA143" s="190"/>
      <c r="FB143" s="190"/>
      <c r="FC143" s="190"/>
      <c r="FD143" s="190"/>
      <c r="FI143" s="201" t="s">
        <v>356</v>
      </c>
      <c r="FJ143" s="190"/>
    </row>
    <row r="144" spans="1:167" s="152" customFormat="1" ht="15" x14ac:dyDescent="0.25">
      <c r="A144" s="213"/>
      <c r="B144" s="203"/>
      <c r="C144" s="366" t="s">
        <v>357</v>
      </c>
      <c r="D144" s="366"/>
      <c r="E144" s="366"/>
      <c r="F144" s="205"/>
      <c r="G144" s="206"/>
      <c r="H144" s="206"/>
      <c r="I144" s="206"/>
      <c r="J144" s="215"/>
      <c r="K144" s="206"/>
      <c r="L144" s="209">
        <v>327.82</v>
      </c>
      <c r="M144" s="206"/>
      <c r="N144" s="211">
        <v>16210.7</v>
      </c>
      <c r="EZ144" s="189"/>
      <c r="FA144" s="190"/>
      <c r="FB144" s="190"/>
      <c r="FC144" s="190"/>
      <c r="FD144" s="190"/>
      <c r="FH144" s="201" t="s">
        <v>357</v>
      </c>
      <c r="FJ144" s="190"/>
    </row>
    <row r="145" spans="1:167" s="152" customFormat="1" ht="23.25" x14ac:dyDescent="0.25">
      <c r="A145" s="213"/>
      <c r="B145" s="203" t="s">
        <v>390</v>
      </c>
      <c r="C145" s="366" t="s">
        <v>391</v>
      </c>
      <c r="D145" s="366"/>
      <c r="E145" s="366"/>
      <c r="F145" s="205" t="s">
        <v>360</v>
      </c>
      <c r="G145" s="222">
        <v>97</v>
      </c>
      <c r="H145" s="206"/>
      <c r="I145" s="222">
        <v>97</v>
      </c>
      <c r="J145" s="215"/>
      <c r="K145" s="206"/>
      <c r="L145" s="209">
        <v>317.99</v>
      </c>
      <c r="M145" s="206"/>
      <c r="N145" s="211">
        <v>15724.38</v>
      </c>
      <c r="EZ145" s="189"/>
      <c r="FA145" s="190"/>
      <c r="FB145" s="190"/>
      <c r="FC145" s="190"/>
      <c r="FD145" s="190"/>
      <c r="FH145" s="201" t="s">
        <v>391</v>
      </c>
      <c r="FJ145" s="190"/>
    </row>
    <row r="146" spans="1:167" s="152" customFormat="1" ht="23.25" x14ac:dyDescent="0.25">
      <c r="A146" s="213"/>
      <c r="B146" s="203" t="s">
        <v>392</v>
      </c>
      <c r="C146" s="366" t="s">
        <v>393</v>
      </c>
      <c r="D146" s="366"/>
      <c r="E146" s="366"/>
      <c r="F146" s="205" t="s">
        <v>360</v>
      </c>
      <c r="G146" s="222">
        <v>51</v>
      </c>
      <c r="H146" s="206"/>
      <c r="I146" s="222">
        <v>51</v>
      </c>
      <c r="J146" s="215"/>
      <c r="K146" s="206"/>
      <c r="L146" s="209">
        <v>167.19</v>
      </c>
      <c r="M146" s="206"/>
      <c r="N146" s="211">
        <v>8267.4599999999991</v>
      </c>
      <c r="EZ146" s="189"/>
      <c r="FA146" s="190"/>
      <c r="FB146" s="190"/>
      <c r="FC146" s="190"/>
      <c r="FD146" s="190"/>
      <c r="FH146" s="201" t="s">
        <v>393</v>
      </c>
      <c r="FJ146" s="190"/>
    </row>
    <row r="147" spans="1:167" s="152" customFormat="1" ht="15" x14ac:dyDescent="0.25">
      <c r="A147" s="223"/>
      <c r="B147" s="224"/>
      <c r="C147" s="367" t="s">
        <v>363</v>
      </c>
      <c r="D147" s="367"/>
      <c r="E147" s="367"/>
      <c r="F147" s="193"/>
      <c r="G147" s="194"/>
      <c r="H147" s="194"/>
      <c r="I147" s="194"/>
      <c r="J147" s="197"/>
      <c r="K147" s="194"/>
      <c r="L147" s="225">
        <v>902.21</v>
      </c>
      <c r="M147" s="218"/>
      <c r="N147" s="226">
        <v>41103.68</v>
      </c>
      <c r="EZ147" s="189"/>
      <c r="FA147" s="190"/>
      <c r="FB147" s="190"/>
      <c r="FC147" s="190"/>
      <c r="FD147" s="190"/>
      <c r="FJ147" s="190" t="s">
        <v>363</v>
      </c>
    </row>
    <row r="148" spans="1:167" s="152" customFormat="1" ht="45" x14ac:dyDescent="0.25">
      <c r="A148" s="191" t="s">
        <v>394</v>
      </c>
      <c r="B148" s="192" t="s">
        <v>395</v>
      </c>
      <c r="C148" s="367" t="s">
        <v>396</v>
      </c>
      <c r="D148" s="367"/>
      <c r="E148" s="367"/>
      <c r="F148" s="193" t="s">
        <v>16</v>
      </c>
      <c r="G148" s="194">
        <v>18</v>
      </c>
      <c r="H148" s="195">
        <v>1</v>
      </c>
      <c r="I148" s="195">
        <v>18</v>
      </c>
      <c r="J148" s="228">
        <v>1480.17</v>
      </c>
      <c r="K148" s="227">
        <v>1.04236</v>
      </c>
      <c r="L148" s="228">
        <v>27771.66</v>
      </c>
      <c r="M148" s="229">
        <v>9.1199999999999992</v>
      </c>
      <c r="N148" s="226">
        <v>253277.54</v>
      </c>
      <c r="EZ148" s="189"/>
      <c r="FA148" s="190"/>
      <c r="FB148" s="190" t="s">
        <v>396</v>
      </c>
      <c r="FC148" s="190" t="s">
        <v>285</v>
      </c>
      <c r="FD148" s="190" t="s">
        <v>285</v>
      </c>
      <c r="FJ148" s="190"/>
    </row>
    <row r="149" spans="1:167" s="152" customFormat="1" ht="15" x14ac:dyDescent="0.25">
      <c r="A149" s="199"/>
      <c r="B149" s="200"/>
      <c r="C149" s="366" t="s">
        <v>397</v>
      </c>
      <c r="D149" s="366"/>
      <c r="E149" s="366"/>
      <c r="F149" s="366"/>
      <c r="G149" s="366"/>
      <c r="H149" s="366"/>
      <c r="I149" s="366"/>
      <c r="J149" s="366"/>
      <c r="K149" s="366"/>
      <c r="L149" s="366"/>
      <c r="M149" s="366"/>
      <c r="N149" s="368"/>
      <c r="EZ149" s="189"/>
      <c r="FA149" s="190"/>
      <c r="FB149" s="190"/>
      <c r="FC149" s="190"/>
      <c r="FD149" s="190"/>
      <c r="FJ149" s="190"/>
      <c r="FK149" s="201" t="s">
        <v>397</v>
      </c>
    </row>
    <row r="150" spans="1:167" s="152" customFormat="1" ht="15" x14ac:dyDescent="0.25">
      <c r="A150" s="202"/>
      <c r="B150" s="203"/>
      <c r="C150" s="361" t="s">
        <v>366</v>
      </c>
      <c r="D150" s="361"/>
      <c r="E150" s="361"/>
      <c r="F150" s="361"/>
      <c r="G150" s="361"/>
      <c r="H150" s="361"/>
      <c r="I150" s="361"/>
      <c r="J150" s="361"/>
      <c r="K150" s="361"/>
      <c r="L150" s="361"/>
      <c r="M150" s="361"/>
      <c r="N150" s="373"/>
      <c r="EZ150" s="189"/>
      <c r="FA150" s="190"/>
      <c r="FB150" s="190"/>
      <c r="FC150" s="190"/>
      <c r="FD150" s="190"/>
      <c r="FF150" s="201" t="s">
        <v>366</v>
      </c>
      <c r="FJ150" s="190"/>
    </row>
    <row r="151" spans="1:167" s="152" customFormat="1" ht="15" x14ac:dyDescent="0.25">
      <c r="A151" s="202"/>
      <c r="B151" s="203"/>
      <c r="C151" s="361" t="s">
        <v>367</v>
      </c>
      <c r="D151" s="361"/>
      <c r="E151" s="361"/>
      <c r="F151" s="361"/>
      <c r="G151" s="361"/>
      <c r="H151" s="361"/>
      <c r="I151" s="361"/>
      <c r="J151" s="361"/>
      <c r="K151" s="361"/>
      <c r="L151" s="361"/>
      <c r="M151" s="361"/>
      <c r="N151" s="373"/>
      <c r="EZ151" s="189"/>
      <c r="FA151" s="190"/>
      <c r="FB151" s="190"/>
      <c r="FC151" s="190"/>
      <c r="FD151" s="190"/>
      <c r="FF151" s="201" t="s">
        <v>367</v>
      </c>
      <c r="FJ151" s="190"/>
    </row>
    <row r="152" spans="1:167" s="152" customFormat="1" ht="15" x14ac:dyDescent="0.25">
      <c r="A152" s="223"/>
      <c r="B152" s="224"/>
      <c r="C152" s="367" t="s">
        <v>363</v>
      </c>
      <c r="D152" s="367"/>
      <c r="E152" s="367"/>
      <c r="F152" s="193"/>
      <c r="G152" s="194"/>
      <c r="H152" s="194"/>
      <c r="I152" s="194"/>
      <c r="J152" s="197"/>
      <c r="K152" s="194"/>
      <c r="L152" s="228">
        <v>27771.66</v>
      </c>
      <c r="M152" s="218"/>
      <c r="N152" s="226">
        <v>253277.54</v>
      </c>
      <c r="EZ152" s="189"/>
      <c r="FA152" s="190"/>
      <c r="FB152" s="190"/>
      <c r="FC152" s="190"/>
      <c r="FD152" s="190"/>
      <c r="FJ152" s="190" t="s">
        <v>363</v>
      </c>
    </row>
    <row r="153" spans="1:167" s="152" customFormat="1" ht="45" x14ac:dyDescent="0.25">
      <c r="A153" s="191" t="s">
        <v>398</v>
      </c>
      <c r="B153" s="192" t="s">
        <v>399</v>
      </c>
      <c r="C153" s="367" t="s">
        <v>400</v>
      </c>
      <c r="D153" s="367"/>
      <c r="E153" s="367"/>
      <c r="F153" s="193" t="s">
        <v>16</v>
      </c>
      <c r="G153" s="194">
        <v>18</v>
      </c>
      <c r="H153" s="195">
        <v>1</v>
      </c>
      <c r="I153" s="195">
        <v>18</v>
      </c>
      <c r="J153" s="225">
        <v>343.11</v>
      </c>
      <c r="K153" s="227">
        <v>1.04236</v>
      </c>
      <c r="L153" s="228">
        <v>6437.59</v>
      </c>
      <c r="M153" s="229">
        <v>9.1199999999999992</v>
      </c>
      <c r="N153" s="226">
        <v>58710.82</v>
      </c>
      <c r="EZ153" s="189"/>
      <c r="FA153" s="190"/>
      <c r="FB153" s="190" t="s">
        <v>400</v>
      </c>
      <c r="FC153" s="190" t="s">
        <v>285</v>
      </c>
      <c r="FD153" s="190" t="s">
        <v>285</v>
      </c>
      <c r="FJ153" s="190"/>
    </row>
    <row r="154" spans="1:167" s="152" customFormat="1" ht="15" x14ac:dyDescent="0.25">
      <c r="A154" s="199"/>
      <c r="B154" s="200"/>
      <c r="C154" s="366" t="s">
        <v>401</v>
      </c>
      <c r="D154" s="366"/>
      <c r="E154" s="366"/>
      <c r="F154" s="366"/>
      <c r="G154" s="366"/>
      <c r="H154" s="366"/>
      <c r="I154" s="366"/>
      <c r="J154" s="366"/>
      <c r="K154" s="366"/>
      <c r="L154" s="366"/>
      <c r="M154" s="366"/>
      <c r="N154" s="368"/>
      <c r="EZ154" s="189"/>
      <c r="FA154" s="190"/>
      <c r="FB154" s="190"/>
      <c r="FC154" s="190"/>
      <c r="FD154" s="190"/>
      <c r="FJ154" s="190"/>
      <c r="FK154" s="201" t="s">
        <v>401</v>
      </c>
    </row>
    <row r="155" spans="1:167" s="152" customFormat="1" ht="15" x14ac:dyDescent="0.25">
      <c r="A155" s="202"/>
      <c r="B155" s="203"/>
      <c r="C155" s="361" t="s">
        <v>366</v>
      </c>
      <c r="D155" s="361"/>
      <c r="E155" s="361"/>
      <c r="F155" s="361"/>
      <c r="G155" s="361"/>
      <c r="H155" s="361"/>
      <c r="I155" s="361"/>
      <c r="J155" s="361"/>
      <c r="K155" s="361"/>
      <c r="L155" s="361"/>
      <c r="M155" s="361"/>
      <c r="N155" s="373"/>
      <c r="EZ155" s="189"/>
      <c r="FA155" s="190"/>
      <c r="FB155" s="190"/>
      <c r="FC155" s="190"/>
      <c r="FD155" s="190"/>
      <c r="FF155" s="201" t="s">
        <v>366</v>
      </c>
      <c r="FJ155" s="190"/>
    </row>
    <row r="156" spans="1:167" s="152" customFormat="1" ht="15" x14ac:dyDescent="0.25">
      <c r="A156" s="202"/>
      <c r="B156" s="203"/>
      <c r="C156" s="361" t="s">
        <v>367</v>
      </c>
      <c r="D156" s="361"/>
      <c r="E156" s="361"/>
      <c r="F156" s="361"/>
      <c r="G156" s="361"/>
      <c r="H156" s="361"/>
      <c r="I156" s="361"/>
      <c r="J156" s="361"/>
      <c r="K156" s="361"/>
      <c r="L156" s="361"/>
      <c r="M156" s="361"/>
      <c r="N156" s="373"/>
      <c r="EZ156" s="189"/>
      <c r="FA156" s="190"/>
      <c r="FB156" s="190"/>
      <c r="FC156" s="190"/>
      <c r="FD156" s="190"/>
      <c r="FF156" s="201" t="s">
        <v>367</v>
      </c>
      <c r="FJ156" s="190"/>
    </row>
    <row r="157" spans="1:167" s="152" customFormat="1" ht="15" x14ac:dyDescent="0.25">
      <c r="A157" s="223"/>
      <c r="B157" s="224"/>
      <c r="C157" s="367" t="s">
        <v>363</v>
      </c>
      <c r="D157" s="367"/>
      <c r="E157" s="367"/>
      <c r="F157" s="193"/>
      <c r="G157" s="194"/>
      <c r="H157" s="194"/>
      <c r="I157" s="194"/>
      <c r="J157" s="197"/>
      <c r="K157" s="194"/>
      <c r="L157" s="228">
        <v>6437.59</v>
      </c>
      <c r="M157" s="218"/>
      <c r="N157" s="226">
        <v>58710.82</v>
      </c>
      <c r="EZ157" s="189"/>
      <c r="FA157" s="190"/>
      <c r="FB157" s="190"/>
      <c r="FC157" s="190"/>
      <c r="FD157" s="190"/>
      <c r="FJ157" s="190" t="s">
        <v>363</v>
      </c>
    </row>
    <row r="158" spans="1:167" s="152" customFormat="1" ht="45.75" x14ac:dyDescent="0.25">
      <c r="A158" s="191" t="s">
        <v>402</v>
      </c>
      <c r="B158" s="192" t="s">
        <v>403</v>
      </c>
      <c r="C158" s="367" t="s">
        <v>404</v>
      </c>
      <c r="D158" s="367"/>
      <c r="E158" s="367"/>
      <c r="F158" s="193" t="s">
        <v>405</v>
      </c>
      <c r="G158" s="194">
        <v>0.02</v>
      </c>
      <c r="H158" s="195">
        <v>1</v>
      </c>
      <c r="I158" s="229">
        <v>0.02</v>
      </c>
      <c r="J158" s="197"/>
      <c r="K158" s="194"/>
      <c r="L158" s="197"/>
      <c r="M158" s="194"/>
      <c r="N158" s="198"/>
      <c r="EZ158" s="189"/>
      <c r="FA158" s="190"/>
      <c r="FB158" s="190" t="s">
        <v>404</v>
      </c>
      <c r="FC158" s="190" t="s">
        <v>285</v>
      </c>
      <c r="FD158" s="190" t="s">
        <v>285</v>
      </c>
      <c r="FJ158" s="190"/>
    </row>
    <row r="159" spans="1:167" s="152" customFormat="1" ht="15" x14ac:dyDescent="0.25">
      <c r="A159" s="199"/>
      <c r="B159" s="200"/>
      <c r="C159" s="366" t="s">
        <v>406</v>
      </c>
      <c r="D159" s="366"/>
      <c r="E159" s="366"/>
      <c r="F159" s="366"/>
      <c r="G159" s="366"/>
      <c r="H159" s="366"/>
      <c r="I159" s="366"/>
      <c r="J159" s="366"/>
      <c r="K159" s="366"/>
      <c r="L159" s="366"/>
      <c r="M159" s="366"/>
      <c r="N159" s="368"/>
      <c r="EZ159" s="189"/>
      <c r="FA159" s="190"/>
      <c r="FB159" s="190"/>
      <c r="FC159" s="190"/>
      <c r="FD159" s="190"/>
      <c r="FE159" s="201" t="s">
        <v>406</v>
      </c>
      <c r="FJ159" s="190"/>
    </row>
    <row r="160" spans="1:167" s="152" customFormat="1" ht="68.25" x14ac:dyDescent="0.25">
      <c r="A160" s="202"/>
      <c r="B160" s="203" t="s">
        <v>343</v>
      </c>
      <c r="C160" s="361" t="s">
        <v>344</v>
      </c>
      <c r="D160" s="361"/>
      <c r="E160" s="361"/>
      <c r="F160" s="361"/>
      <c r="G160" s="361"/>
      <c r="H160" s="361"/>
      <c r="I160" s="361"/>
      <c r="J160" s="361"/>
      <c r="K160" s="361"/>
      <c r="L160" s="361"/>
      <c r="M160" s="361"/>
      <c r="N160" s="373"/>
      <c r="EZ160" s="189"/>
      <c r="FA160" s="190"/>
      <c r="FB160" s="190"/>
      <c r="FC160" s="190"/>
      <c r="FD160" s="190"/>
      <c r="FF160" s="201" t="s">
        <v>344</v>
      </c>
      <c r="FJ160" s="190"/>
    </row>
    <row r="161" spans="1:166" s="152" customFormat="1" ht="15" x14ac:dyDescent="0.25">
      <c r="A161" s="204"/>
      <c r="B161" s="203" t="s">
        <v>339</v>
      </c>
      <c r="C161" s="366" t="s">
        <v>347</v>
      </c>
      <c r="D161" s="366"/>
      <c r="E161" s="366"/>
      <c r="F161" s="205"/>
      <c r="G161" s="206"/>
      <c r="H161" s="206"/>
      <c r="I161" s="206"/>
      <c r="J161" s="209">
        <v>503.45</v>
      </c>
      <c r="K161" s="210">
        <v>1.1499999999999999</v>
      </c>
      <c r="L161" s="209">
        <v>11.58</v>
      </c>
      <c r="M161" s="210">
        <v>49.45</v>
      </c>
      <c r="N161" s="212">
        <v>572.63</v>
      </c>
      <c r="EZ161" s="189"/>
      <c r="FA161" s="190"/>
      <c r="FB161" s="190"/>
      <c r="FC161" s="190"/>
      <c r="FD161" s="190"/>
      <c r="FG161" s="201" t="s">
        <v>347</v>
      </c>
      <c r="FJ161" s="190"/>
    </row>
    <row r="162" spans="1:166" s="152" customFormat="1" ht="15" x14ac:dyDescent="0.25">
      <c r="A162" s="213"/>
      <c r="B162" s="203"/>
      <c r="C162" s="366" t="s">
        <v>353</v>
      </c>
      <c r="D162" s="366"/>
      <c r="E162" s="366"/>
      <c r="F162" s="205" t="s">
        <v>354</v>
      </c>
      <c r="G162" s="210">
        <v>25.95</v>
      </c>
      <c r="H162" s="210">
        <v>1.1499999999999999</v>
      </c>
      <c r="I162" s="230">
        <v>0.59684999999999999</v>
      </c>
      <c r="J162" s="215"/>
      <c r="K162" s="206"/>
      <c r="L162" s="215"/>
      <c r="M162" s="206"/>
      <c r="N162" s="216"/>
      <c r="EZ162" s="189"/>
      <c r="FA162" s="190"/>
      <c r="FB162" s="190"/>
      <c r="FC162" s="190"/>
      <c r="FD162" s="190"/>
      <c r="FH162" s="201" t="s">
        <v>353</v>
      </c>
      <c r="FJ162" s="190"/>
    </row>
    <row r="163" spans="1:166" s="152" customFormat="1" ht="15" x14ac:dyDescent="0.25">
      <c r="A163" s="199"/>
      <c r="B163" s="203"/>
      <c r="C163" s="369" t="s">
        <v>356</v>
      </c>
      <c r="D163" s="369"/>
      <c r="E163" s="369"/>
      <c r="F163" s="217"/>
      <c r="G163" s="218"/>
      <c r="H163" s="218"/>
      <c r="I163" s="218"/>
      <c r="J163" s="220">
        <v>503.45</v>
      </c>
      <c r="K163" s="218"/>
      <c r="L163" s="220">
        <v>11.58</v>
      </c>
      <c r="M163" s="218"/>
      <c r="N163" s="234">
        <v>572.63</v>
      </c>
      <c r="EZ163" s="189"/>
      <c r="FA163" s="190"/>
      <c r="FB163" s="190"/>
      <c r="FC163" s="190"/>
      <c r="FD163" s="190"/>
      <c r="FI163" s="201" t="s">
        <v>356</v>
      </c>
      <c r="FJ163" s="190"/>
    </row>
    <row r="164" spans="1:166" s="152" customFormat="1" ht="15" x14ac:dyDescent="0.25">
      <c r="A164" s="213"/>
      <c r="B164" s="203"/>
      <c r="C164" s="366" t="s">
        <v>357</v>
      </c>
      <c r="D164" s="366"/>
      <c r="E164" s="366"/>
      <c r="F164" s="205"/>
      <c r="G164" s="206"/>
      <c r="H164" s="206"/>
      <c r="I164" s="206"/>
      <c r="J164" s="215"/>
      <c r="K164" s="206"/>
      <c r="L164" s="209">
        <v>11.58</v>
      </c>
      <c r="M164" s="206"/>
      <c r="N164" s="212">
        <v>572.63</v>
      </c>
      <c r="EZ164" s="189"/>
      <c r="FA164" s="190"/>
      <c r="FB164" s="190"/>
      <c r="FC164" s="190"/>
      <c r="FD164" s="190"/>
      <c r="FH164" s="201" t="s">
        <v>357</v>
      </c>
      <c r="FJ164" s="190"/>
    </row>
    <row r="165" spans="1:166" s="152" customFormat="1" ht="45.75" x14ac:dyDescent="0.25">
      <c r="A165" s="213"/>
      <c r="B165" s="203" t="s">
        <v>407</v>
      </c>
      <c r="C165" s="366" t="s">
        <v>408</v>
      </c>
      <c r="D165" s="366"/>
      <c r="E165" s="366"/>
      <c r="F165" s="205" t="s">
        <v>360</v>
      </c>
      <c r="G165" s="222">
        <v>103</v>
      </c>
      <c r="H165" s="206"/>
      <c r="I165" s="222">
        <v>103</v>
      </c>
      <c r="J165" s="215"/>
      <c r="K165" s="206"/>
      <c r="L165" s="209">
        <v>11.93</v>
      </c>
      <c r="M165" s="206"/>
      <c r="N165" s="212">
        <v>589.80999999999995</v>
      </c>
      <c r="EZ165" s="189"/>
      <c r="FA165" s="190"/>
      <c r="FB165" s="190"/>
      <c r="FC165" s="190"/>
      <c r="FD165" s="190"/>
      <c r="FH165" s="201" t="s">
        <v>408</v>
      </c>
      <c r="FJ165" s="190"/>
    </row>
    <row r="166" spans="1:166" s="152" customFormat="1" ht="45.75" x14ac:dyDescent="0.25">
      <c r="A166" s="213"/>
      <c r="B166" s="203" t="s">
        <v>409</v>
      </c>
      <c r="C166" s="366" t="s">
        <v>410</v>
      </c>
      <c r="D166" s="366"/>
      <c r="E166" s="366"/>
      <c r="F166" s="205" t="s">
        <v>360</v>
      </c>
      <c r="G166" s="222">
        <v>59</v>
      </c>
      <c r="H166" s="206"/>
      <c r="I166" s="222">
        <v>59</v>
      </c>
      <c r="J166" s="215"/>
      <c r="K166" s="206"/>
      <c r="L166" s="209">
        <v>6.83</v>
      </c>
      <c r="M166" s="206"/>
      <c r="N166" s="212">
        <v>337.85</v>
      </c>
      <c r="EZ166" s="189"/>
      <c r="FA166" s="190"/>
      <c r="FB166" s="190"/>
      <c r="FC166" s="190"/>
      <c r="FD166" s="190"/>
      <c r="FH166" s="201" t="s">
        <v>410</v>
      </c>
      <c r="FJ166" s="190"/>
    </row>
    <row r="167" spans="1:166" s="152" customFormat="1" ht="15" x14ac:dyDescent="0.25">
      <c r="A167" s="223"/>
      <c r="B167" s="224"/>
      <c r="C167" s="367" t="s">
        <v>363</v>
      </c>
      <c r="D167" s="367"/>
      <c r="E167" s="367"/>
      <c r="F167" s="193"/>
      <c r="G167" s="194"/>
      <c r="H167" s="194"/>
      <c r="I167" s="194"/>
      <c r="J167" s="197"/>
      <c r="K167" s="194"/>
      <c r="L167" s="225">
        <v>30.34</v>
      </c>
      <c r="M167" s="218"/>
      <c r="N167" s="226">
        <v>1500.29</v>
      </c>
      <c r="EZ167" s="189"/>
      <c r="FA167" s="190"/>
      <c r="FB167" s="190"/>
      <c r="FC167" s="190"/>
      <c r="FD167" s="190"/>
      <c r="FJ167" s="190" t="s">
        <v>363</v>
      </c>
    </row>
    <row r="168" spans="1:166" s="152" customFormat="1" ht="45.75" x14ac:dyDescent="0.25">
      <c r="A168" s="191" t="s">
        <v>411</v>
      </c>
      <c r="B168" s="192" t="s">
        <v>412</v>
      </c>
      <c r="C168" s="367" t="s">
        <v>413</v>
      </c>
      <c r="D168" s="367"/>
      <c r="E168" s="367"/>
      <c r="F168" s="193" t="s">
        <v>405</v>
      </c>
      <c r="G168" s="194">
        <v>0.02</v>
      </c>
      <c r="H168" s="195">
        <v>1</v>
      </c>
      <c r="I168" s="229">
        <v>0.02</v>
      </c>
      <c r="J168" s="197"/>
      <c r="K168" s="194"/>
      <c r="L168" s="197"/>
      <c r="M168" s="194"/>
      <c r="N168" s="198"/>
      <c r="EZ168" s="189"/>
      <c r="FA168" s="190"/>
      <c r="FB168" s="190" t="s">
        <v>413</v>
      </c>
      <c r="FC168" s="190" t="s">
        <v>285</v>
      </c>
      <c r="FD168" s="190" t="s">
        <v>285</v>
      </c>
      <c r="FJ168" s="190"/>
    </row>
    <row r="169" spans="1:166" s="152" customFormat="1" ht="15" x14ac:dyDescent="0.25">
      <c r="A169" s="199"/>
      <c r="B169" s="200"/>
      <c r="C169" s="366" t="s">
        <v>406</v>
      </c>
      <c r="D169" s="366"/>
      <c r="E169" s="366"/>
      <c r="F169" s="366"/>
      <c r="G169" s="366"/>
      <c r="H169" s="366"/>
      <c r="I169" s="366"/>
      <c r="J169" s="366"/>
      <c r="K169" s="366"/>
      <c r="L169" s="366"/>
      <c r="M169" s="366"/>
      <c r="N169" s="368"/>
      <c r="EZ169" s="189"/>
      <c r="FA169" s="190"/>
      <c r="FB169" s="190"/>
      <c r="FC169" s="190"/>
      <c r="FD169" s="190"/>
      <c r="FE169" s="201" t="s">
        <v>406</v>
      </c>
      <c r="FJ169" s="190"/>
    </row>
    <row r="170" spans="1:166" s="152" customFormat="1" ht="68.25" x14ac:dyDescent="0.25">
      <c r="A170" s="202"/>
      <c r="B170" s="203" t="s">
        <v>343</v>
      </c>
      <c r="C170" s="361" t="s">
        <v>344</v>
      </c>
      <c r="D170" s="361"/>
      <c r="E170" s="361"/>
      <c r="F170" s="361"/>
      <c r="G170" s="361"/>
      <c r="H170" s="361"/>
      <c r="I170" s="361"/>
      <c r="J170" s="361"/>
      <c r="K170" s="361"/>
      <c r="L170" s="361"/>
      <c r="M170" s="361"/>
      <c r="N170" s="373"/>
      <c r="EZ170" s="189"/>
      <c r="FA170" s="190"/>
      <c r="FB170" s="190"/>
      <c r="FC170" s="190"/>
      <c r="FD170" s="190"/>
      <c r="FF170" s="201" t="s">
        <v>344</v>
      </c>
      <c r="FJ170" s="190"/>
    </row>
    <row r="171" spans="1:166" s="152" customFormat="1" ht="15" x14ac:dyDescent="0.25">
      <c r="A171" s="202"/>
      <c r="B171" s="203"/>
      <c r="C171" s="361" t="s">
        <v>414</v>
      </c>
      <c r="D171" s="361"/>
      <c r="E171" s="361"/>
      <c r="F171" s="361"/>
      <c r="G171" s="361"/>
      <c r="H171" s="361"/>
      <c r="I171" s="361"/>
      <c r="J171" s="361"/>
      <c r="K171" s="361"/>
      <c r="L171" s="361"/>
      <c r="M171" s="361"/>
      <c r="N171" s="373"/>
      <c r="EZ171" s="189"/>
      <c r="FA171" s="190"/>
      <c r="FB171" s="190"/>
      <c r="FC171" s="190"/>
      <c r="FD171" s="190"/>
      <c r="FF171" s="201" t="s">
        <v>414</v>
      </c>
      <c r="FJ171" s="190"/>
    </row>
    <row r="172" spans="1:166" s="152" customFormat="1" ht="15" x14ac:dyDescent="0.25">
      <c r="A172" s="204"/>
      <c r="B172" s="203" t="s">
        <v>339</v>
      </c>
      <c r="C172" s="366" t="s">
        <v>347</v>
      </c>
      <c r="D172" s="366"/>
      <c r="E172" s="366"/>
      <c r="F172" s="205"/>
      <c r="G172" s="206"/>
      <c r="H172" s="206"/>
      <c r="I172" s="206"/>
      <c r="J172" s="209">
        <v>503.45</v>
      </c>
      <c r="K172" s="222">
        <v>23</v>
      </c>
      <c r="L172" s="209">
        <v>231.59</v>
      </c>
      <c r="M172" s="210">
        <v>49.45</v>
      </c>
      <c r="N172" s="211">
        <v>11452.13</v>
      </c>
      <c r="EZ172" s="189"/>
      <c r="FA172" s="190"/>
      <c r="FB172" s="190"/>
      <c r="FC172" s="190"/>
      <c r="FD172" s="190"/>
      <c r="FG172" s="201" t="s">
        <v>347</v>
      </c>
      <c r="FJ172" s="190"/>
    </row>
    <row r="173" spans="1:166" s="152" customFormat="1" ht="15" x14ac:dyDescent="0.25">
      <c r="A173" s="213"/>
      <c r="B173" s="203"/>
      <c r="C173" s="366" t="s">
        <v>353</v>
      </c>
      <c r="D173" s="366"/>
      <c r="E173" s="366"/>
      <c r="F173" s="205" t="s">
        <v>354</v>
      </c>
      <c r="G173" s="210">
        <v>1.18</v>
      </c>
      <c r="H173" s="222">
        <v>23</v>
      </c>
      <c r="I173" s="208">
        <v>0.54279999999999995</v>
      </c>
      <c r="J173" s="215"/>
      <c r="K173" s="206"/>
      <c r="L173" s="215"/>
      <c r="M173" s="206"/>
      <c r="N173" s="216"/>
      <c r="EZ173" s="189"/>
      <c r="FA173" s="190"/>
      <c r="FB173" s="190"/>
      <c r="FC173" s="190"/>
      <c r="FD173" s="190"/>
      <c r="FH173" s="201" t="s">
        <v>353</v>
      </c>
      <c r="FJ173" s="190"/>
    </row>
    <row r="174" spans="1:166" s="152" customFormat="1" ht="15" x14ac:dyDescent="0.25">
      <c r="A174" s="199"/>
      <c r="B174" s="203"/>
      <c r="C174" s="369" t="s">
        <v>356</v>
      </c>
      <c r="D174" s="369"/>
      <c r="E174" s="369"/>
      <c r="F174" s="217"/>
      <c r="G174" s="218"/>
      <c r="H174" s="218"/>
      <c r="I174" s="218"/>
      <c r="J174" s="220">
        <v>503.45</v>
      </c>
      <c r="K174" s="218"/>
      <c r="L174" s="220">
        <v>231.59</v>
      </c>
      <c r="M174" s="218"/>
      <c r="N174" s="221">
        <v>11452.13</v>
      </c>
      <c r="EZ174" s="189"/>
      <c r="FA174" s="190"/>
      <c r="FB174" s="190"/>
      <c r="FC174" s="190"/>
      <c r="FD174" s="190"/>
      <c r="FI174" s="201" t="s">
        <v>356</v>
      </c>
      <c r="FJ174" s="190"/>
    </row>
    <row r="175" spans="1:166" s="152" customFormat="1" ht="15" x14ac:dyDescent="0.25">
      <c r="A175" s="213"/>
      <c r="B175" s="203"/>
      <c r="C175" s="366" t="s">
        <v>357</v>
      </c>
      <c r="D175" s="366"/>
      <c r="E175" s="366"/>
      <c r="F175" s="205"/>
      <c r="G175" s="206"/>
      <c r="H175" s="206"/>
      <c r="I175" s="206"/>
      <c r="J175" s="215"/>
      <c r="K175" s="206"/>
      <c r="L175" s="209">
        <v>231.59</v>
      </c>
      <c r="M175" s="206"/>
      <c r="N175" s="211">
        <v>11452.13</v>
      </c>
      <c r="EZ175" s="189"/>
      <c r="FA175" s="190"/>
      <c r="FB175" s="190"/>
      <c r="FC175" s="190"/>
      <c r="FD175" s="190"/>
      <c r="FH175" s="201" t="s">
        <v>357</v>
      </c>
      <c r="FJ175" s="190"/>
    </row>
    <row r="176" spans="1:166" s="152" customFormat="1" ht="45.75" x14ac:dyDescent="0.25">
      <c r="A176" s="213"/>
      <c r="B176" s="203" t="s">
        <v>407</v>
      </c>
      <c r="C176" s="366" t="s">
        <v>408</v>
      </c>
      <c r="D176" s="366"/>
      <c r="E176" s="366"/>
      <c r="F176" s="205" t="s">
        <v>360</v>
      </c>
      <c r="G176" s="222">
        <v>103</v>
      </c>
      <c r="H176" s="206"/>
      <c r="I176" s="222">
        <v>103</v>
      </c>
      <c r="J176" s="215"/>
      <c r="K176" s="206"/>
      <c r="L176" s="209">
        <v>238.54</v>
      </c>
      <c r="M176" s="206"/>
      <c r="N176" s="211">
        <v>11795.69</v>
      </c>
      <c r="EZ176" s="189"/>
      <c r="FA176" s="190"/>
      <c r="FB176" s="190"/>
      <c r="FC176" s="190"/>
      <c r="FD176" s="190"/>
      <c r="FH176" s="201" t="s">
        <v>408</v>
      </c>
      <c r="FJ176" s="190"/>
    </row>
    <row r="177" spans="1:166" s="152" customFormat="1" ht="45.75" x14ac:dyDescent="0.25">
      <c r="A177" s="213"/>
      <c r="B177" s="203" t="s">
        <v>409</v>
      </c>
      <c r="C177" s="366" t="s">
        <v>410</v>
      </c>
      <c r="D177" s="366"/>
      <c r="E177" s="366"/>
      <c r="F177" s="205" t="s">
        <v>360</v>
      </c>
      <c r="G177" s="222">
        <v>59</v>
      </c>
      <c r="H177" s="206"/>
      <c r="I177" s="222">
        <v>59</v>
      </c>
      <c r="J177" s="215"/>
      <c r="K177" s="206"/>
      <c r="L177" s="209">
        <v>136.63999999999999</v>
      </c>
      <c r="M177" s="206"/>
      <c r="N177" s="211">
        <v>6756.76</v>
      </c>
      <c r="EZ177" s="189"/>
      <c r="FA177" s="190"/>
      <c r="FB177" s="190"/>
      <c r="FC177" s="190"/>
      <c r="FD177" s="190"/>
      <c r="FH177" s="201" t="s">
        <v>410</v>
      </c>
      <c r="FJ177" s="190"/>
    </row>
    <row r="178" spans="1:166" s="152" customFormat="1" ht="15" x14ac:dyDescent="0.25">
      <c r="A178" s="223"/>
      <c r="B178" s="224"/>
      <c r="C178" s="367" t="s">
        <v>363</v>
      </c>
      <c r="D178" s="367"/>
      <c r="E178" s="367"/>
      <c r="F178" s="193"/>
      <c r="G178" s="194"/>
      <c r="H178" s="194"/>
      <c r="I178" s="194"/>
      <c r="J178" s="197"/>
      <c r="K178" s="194"/>
      <c r="L178" s="225">
        <v>606.77</v>
      </c>
      <c r="M178" s="218"/>
      <c r="N178" s="226">
        <v>30004.58</v>
      </c>
      <c r="EZ178" s="189"/>
      <c r="FA178" s="190"/>
      <c r="FB178" s="190"/>
      <c r="FC178" s="190"/>
      <c r="FD178" s="190"/>
      <c r="FJ178" s="190" t="s">
        <v>363</v>
      </c>
    </row>
    <row r="179" spans="1:166" s="152" customFormat="1" ht="23.25" x14ac:dyDescent="0.25">
      <c r="A179" s="191" t="s">
        <v>415</v>
      </c>
      <c r="B179" s="192" t="s">
        <v>416</v>
      </c>
      <c r="C179" s="367" t="s">
        <v>417</v>
      </c>
      <c r="D179" s="367"/>
      <c r="E179" s="367"/>
      <c r="F179" s="193" t="s">
        <v>16</v>
      </c>
      <c r="G179" s="194">
        <v>1</v>
      </c>
      <c r="H179" s="195">
        <v>1</v>
      </c>
      <c r="I179" s="195">
        <v>1</v>
      </c>
      <c r="J179" s="228">
        <v>2632.8</v>
      </c>
      <c r="K179" s="194"/>
      <c r="L179" s="228">
        <v>2632.8</v>
      </c>
      <c r="M179" s="229">
        <v>9.1199999999999992</v>
      </c>
      <c r="N179" s="226">
        <v>24011.14</v>
      </c>
      <c r="EZ179" s="189"/>
      <c r="FA179" s="190"/>
      <c r="FB179" s="190" t="s">
        <v>417</v>
      </c>
      <c r="FC179" s="190" t="s">
        <v>285</v>
      </c>
      <c r="FD179" s="190" t="s">
        <v>285</v>
      </c>
      <c r="FJ179" s="190"/>
    </row>
    <row r="180" spans="1:166" s="152" customFormat="1" ht="15" x14ac:dyDescent="0.25">
      <c r="A180" s="223"/>
      <c r="B180" s="224"/>
      <c r="C180" s="367" t="s">
        <v>363</v>
      </c>
      <c r="D180" s="367"/>
      <c r="E180" s="367"/>
      <c r="F180" s="193"/>
      <c r="G180" s="194"/>
      <c r="H180" s="194"/>
      <c r="I180" s="194"/>
      <c r="J180" s="197"/>
      <c r="K180" s="194"/>
      <c r="L180" s="228">
        <v>2632.8</v>
      </c>
      <c r="M180" s="218"/>
      <c r="N180" s="226">
        <v>24011.14</v>
      </c>
      <c r="EZ180" s="189"/>
      <c r="FA180" s="190"/>
      <c r="FB180" s="190"/>
      <c r="FC180" s="190"/>
      <c r="FD180" s="190"/>
      <c r="FJ180" s="190" t="s">
        <v>363</v>
      </c>
    </row>
    <row r="181" spans="1:166" s="152" customFormat="1" ht="68.25" x14ac:dyDescent="0.25">
      <c r="A181" s="191" t="s">
        <v>418</v>
      </c>
      <c r="B181" s="192" t="s">
        <v>419</v>
      </c>
      <c r="C181" s="367" t="s">
        <v>420</v>
      </c>
      <c r="D181" s="367"/>
      <c r="E181" s="367"/>
      <c r="F181" s="193" t="s">
        <v>388</v>
      </c>
      <c r="G181" s="194">
        <v>8.0000000000000002E-3</v>
      </c>
      <c r="H181" s="195">
        <v>1</v>
      </c>
      <c r="I181" s="232">
        <v>8.0000000000000002E-3</v>
      </c>
      <c r="J181" s="197"/>
      <c r="K181" s="194"/>
      <c r="L181" s="197"/>
      <c r="M181" s="194"/>
      <c r="N181" s="198"/>
      <c r="EZ181" s="189"/>
      <c r="FA181" s="190"/>
      <c r="FB181" s="190" t="s">
        <v>420</v>
      </c>
      <c r="FC181" s="190" t="s">
        <v>285</v>
      </c>
      <c r="FD181" s="190" t="s">
        <v>285</v>
      </c>
      <c r="FJ181" s="190"/>
    </row>
    <row r="182" spans="1:166" s="152" customFormat="1" ht="15" x14ac:dyDescent="0.25">
      <c r="A182" s="199"/>
      <c r="B182" s="200"/>
      <c r="C182" s="366" t="s">
        <v>421</v>
      </c>
      <c r="D182" s="366"/>
      <c r="E182" s="366"/>
      <c r="F182" s="366"/>
      <c r="G182" s="366"/>
      <c r="H182" s="366"/>
      <c r="I182" s="366"/>
      <c r="J182" s="366"/>
      <c r="K182" s="366"/>
      <c r="L182" s="366"/>
      <c r="M182" s="366"/>
      <c r="N182" s="368"/>
      <c r="EZ182" s="189"/>
      <c r="FA182" s="190"/>
      <c r="FB182" s="190"/>
      <c r="FC182" s="190"/>
      <c r="FD182" s="190"/>
      <c r="FE182" s="201" t="s">
        <v>421</v>
      </c>
      <c r="FJ182" s="190"/>
    </row>
    <row r="183" spans="1:166" s="152" customFormat="1" ht="68.25" x14ac:dyDescent="0.25">
      <c r="A183" s="202"/>
      <c r="B183" s="203" t="s">
        <v>343</v>
      </c>
      <c r="C183" s="361" t="s">
        <v>344</v>
      </c>
      <c r="D183" s="361"/>
      <c r="E183" s="361"/>
      <c r="F183" s="361"/>
      <c r="G183" s="361"/>
      <c r="H183" s="361"/>
      <c r="I183" s="361"/>
      <c r="J183" s="361"/>
      <c r="K183" s="361"/>
      <c r="L183" s="361"/>
      <c r="M183" s="361"/>
      <c r="N183" s="373"/>
      <c r="EZ183" s="189"/>
      <c r="FA183" s="190"/>
      <c r="FB183" s="190"/>
      <c r="FC183" s="190"/>
      <c r="FD183" s="190"/>
      <c r="FF183" s="201" t="s">
        <v>344</v>
      </c>
      <c r="FJ183" s="190"/>
    </row>
    <row r="184" spans="1:166" s="152" customFormat="1" ht="23.25" x14ac:dyDescent="0.25">
      <c r="A184" s="202"/>
      <c r="B184" s="203" t="s">
        <v>345</v>
      </c>
      <c r="C184" s="361" t="s">
        <v>346</v>
      </c>
      <c r="D184" s="361"/>
      <c r="E184" s="361"/>
      <c r="F184" s="361"/>
      <c r="G184" s="361"/>
      <c r="H184" s="361"/>
      <c r="I184" s="361"/>
      <c r="J184" s="361"/>
      <c r="K184" s="361"/>
      <c r="L184" s="361"/>
      <c r="M184" s="361"/>
      <c r="N184" s="373"/>
      <c r="EZ184" s="189"/>
      <c r="FA184" s="190"/>
      <c r="FB184" s="190"/>
      <c r="FC184" s="190"/>
      <c r="FD184" s="190"/>
      <c r="FF184" s="201" t="s">
        <v>346</v>
      </c>
      <c r="FJ184" s="190"/>
    </row>
    <row r="185" spans="1:166" s="152" customFormat="1" ht="15" x14ac:dyDescent="0.25">
      <c r="A185" s="204"/>
      <c r="B185" s="203" t="s">
        <v>339</v>
      </c>
      <c r="C185" s="366" t="s">
        <v>347</v>
      </c>
      <c r="D185" s="366"/>
      <c r="E185" s="366"/>
      <c r="F185" s="205"/>
      <c r="G185" s="206"/>
      <c r="H185" s="206"/>
      <c r="I185" s="206"/>
      <c r="J185" s="207">
        <v>1086.44</v>
      </c>
      <c r="K185" s="208">
        <v>1.3225</v>
      </c>
      <c r="L185" s="209">
        <v>11.49</v>
      </c>
      <c r="M185" s="210">
        <v>49.45</v>
      </c>
      <c r="N185" s="212">
        <v>568.17999999999995</v>
      </c>
      <c r="EZ185" s="189"/>
      <c r="FA185" s="190"/>
      <c r="FB185" s="190"/>
      <c r="FC185" s="190"/>
      <c r="FD185" s="190"/>
      <c r="FG185" s="201" t="s">
        <v>347</v>
      </c>
      <c r="FJ185" s="190"/>
    </row>
    <row r="186" spans="1:166" s="152" customFormat="1" ht="15" x14ac:dyDescent="0.25">
      <c r="A186" s="204"/>
      <c r="B186" s="203" t="s">
        <v>205</v>
      </c>
      <c r="C186" s="366" t="s">
        <v>348</v>
      </c>
      <c r="D186" s="366"/>
      <c r="E186" s="366"/>
      <c r="F186" s="205"/>
      <c r="G186" s="206"/>
      <c r="H186" s="206"/>
      <c r="I186" s="206"/>
      <c r="J186" s="209">
        <v>13.85</v>
      </c>
      <c r="K186" s="208">
        <v>1.4375</v>
      </c>
      <c r="L186" s="209">
        <v>0.16</v>
      </c>
      <c r="M186" s="210">
        <v>14.53</v>
      </c>
      <c r="N186" s="212">
        <v>2.3199999999999998</v>
      </c>
      <c r="EZ186" s="189"/>
      <c r="FA186" s="190"/>
      <c r="FB186" s="190"/>
      <c r="FC186" s="190"/>
      <c r="FD186" s="190"/>
      <c r="FG186" s="201" t="s">
        <v>348</v>
      </c>
      <c r="FJ186" s="190"/>
    </row>
    <row r="187" spans="1:166" s="152" customFormat="1" ht="15" x14ac:dyDescent="0.25">
      <c r="A187" s="204"/>
      <c r="B187" s="203" t="s">
        <v>349</v>
      </c>
      <c r="C187" s="366" t="s">
        <v>350</v>
      </c>
      <c r="D187" s="366"/>
      <c r="E187" s="366"/>
      <c r="F187" s="205"/>
      <c r="G187" s="206"/>
      <c r="H187" s="206"/>
      <c r="I187" s="206"/>
      <c r="J187" s="209">
        <v>0.91</v>
      </c>
      <c r="K187" s="208">
        <v>1.4375</v>
      </c>
      <c r="L187" s="209">
        <v>0.01</v>
      </c>
      <c r="M187" s="210">
        <v>49.45</v>
      </c>
      <c r="N187" s="212">
        <v>0.49</v>
      </c>
      <c r="EZ187" s="189"/>
      <c r="FA187" s="190"/>
      <c r="FB187" s="190"/>
      <c r="FC187" s="190"/>
      <c r="FD187" s="190"/>
      <c r="FG187" s="201" t="s">
        <v>350</v>
      </c>
      <c r="FJ187" s="190"/>
    </row>
    <row r="188" spans="1:166" s="152" customFormat="1" ht="15" x14ac:dyDescent="0.25">
      <c r="A188" s="204"/>
      <c r="B188" s="203" t="s">
        <v>351</v>
      </c>
      <c r="C188" s="366" t="s">
        <v>352</v>
      </c>
      <c r="D188" s="366"/>
      <c r="E188" s="366"/>
      <c r="F188" s="205"/>
      <c r="G188" s="206"/>
      <c r="H188" s="206"/>
      <c r="I188" s="206"/>
      <c r="J188" s="209">
        <v>140.91999999999999</v>
      </c>
      <c r="K188" s="206"/>
      <c r="L188" s="209">
        <v>1.1299999999999999</v>
      </c>
      <c r="M188" s="210">
        <v>9.1199999999999992</v>
      </c>
      <c r="N188" s="212">
        <v>10.31</v>
      </c>
      <c r="EZ188" s="189"/>
      <c r="FA188" s="190"/>
      <c r="FB188" s="190"/>
      <c r="FC188" s="190"/>
      <c r="FD188" s="190"/>
      <c r="FG188" s="201" t="s">
        <v>352</v>
      </c>
      <c r="FJ188" s="190"/>
    </row>
    <row r="189" spans="1:166" s="152" customFormat="1" ht="15" x14ac:dyDescent="0.25">
      <c r="A189" s="213"/>
      <c r="B189" s="203"/>
      <c r="C189" s="366" t="s">
        <v>353</v>
      </c>
      <c r="D189" s="366"/>
      <c r="E189" s="366"/>
      <c r="F189" s="205" t="s">
        <v>354</v>
      </c>
      <c r="G189" s="222">
        <v>56</v>
      </c>
      <c r="H189" s="208">
        <v>1.3225</v>
      </c>
      <c r="I189" s="230">
        <v>0.59248000000000001</v>
      </c>
      <c r="J189" s="215"/>
      <c r="K189" s="206"/>
      <c r="L189" s="215"/>
      <c r="M189" s="206"/>
      <c r="N189" s="216"/>
      <c r="EZ189" s="189"/>
      <c r="FA189" s="190"/>
      <c r="FB189" s="190"/>
      <c r="FC189" s="190"/>
      <c r="FD189" s="190"/>
      <c r="FH189" s="201" t="s">
        <v>353</v>
      </c>
      <c r="FJ189" s="190"/>
    </row>
    <row r="190" spans="1:166" s="152" customFormat="1" ht="15" x14ac:dyDescent="0.25">
      <c r="A190" s="213"/>
      <c r="B190" s="203"/>
      <c r="C190" s="366" t="s">
        <v>355</v>
      </c>
      <c r="D190" s="366"/>
      <c r="E190" s="366"/>
      <c r="F190" s="205" t="s">
        <v>354</v>
      </c>
      <c r="G190" s="210">
        <v>7.0000000000000007E-2</v>
      </c>
      <c r="H190" s="208">
        <v>1.4375</v>
      </c>
      <c r="I190" s="233">
        <v>8.0500000000000005E-4</v>
      </c>
      <c r="J190" s="215"/>
      <c r="K190" s="206"/>
      <c r="L190" s="215"/>
      <c r="M190" s="206"/>
      <c r="N190" s="216"/>
      <c r="EZ190" s="189"/>
      <c r="FA190" s="190"/>
      <c r="FB190" s="190"/>
      <c r="FC190" s="190"/>
      <c r="FD190" s="190"/>
      <c r="FH190" s="201" t="s">
        <v>355</v>
      </c>
      <c r="FJ190" s="190"/>
    </row>
    <row r="191" spans="1:166" s="152" customFormat="1" ht="15" x14ac:dyDescent="0.25">
      <c r="A191" s="199"/>
      <c r="B191" s="203"/>
      <c r="C191" s="369" t="s">
        <v>356</v>
      </c>
      <c r="D191" s="369"/>
      <c r="E191" s="369"/>
      <c r="F191" s="217"/>
      <c r="G191" s="218"/>
      <c r="H191" s="218"/>
      <c r="I191" s="218"/>
      <c r="J191" s="219">
        <v>1241.21</v>
      </c>
      <c r="K191" s="218"/>
      <c r="L191" s="220">
        <v>12.78</v>
      </c>
      <c r="M191" s="218"/>
      <c r="N191" s="234">
        <v>580.80999999999995</v>
      </c>
      <c r="EZ191" s="189"/>
      <c r="FA191" s="190"/>
      <c r="FB191" s="190"/>
      <c r="FC191" s="190"/>
      <c r="FD191" s="190"/>
      <c r="FI191" s="201" t="s">
        <v>356</v>
      </c>
      <c r="FJ191" s="190"/>
    </row>
    <row r="192" spans="1:166" s="152" customFormat="1" ht="15" x14ac:dyDescent="0.25">
      <c r="A192" s="213"/>
      <c r="B192" s="203"/>
      <c r="C192" s="366" t="s">
        <v>357</v>
      </c>
      <c r="D192" s="366"/>
      <c r="E192" s="366"/>
      <c r="F192" s="205"/>
      <c r="G192" s="206"/>
      <c r="H192" s="206"/>
      <c r="I192" s="206"/>
      <c r="J192" s="215"/>
      <c r="K192" s="206"/>
      <c r="L192" s="209">
        <v>11.5</v>
      </c>
      <c r="M192" s="206"/>
      <c r="N192" s="212">
        <v>568.66999999999996</v>
      </c>
      <c r="EZ192" s="189"/>
      <c r="FA192" s="190"/>
      <c r="FB192" s="190"/>
      <c r="FC192" s="190"/>
      <c r="FD192" s="190"/>
      <c r="FH192" s="201" t="s">
        <v>357</v>
      </c>
      <c r="FJ192" s="190"/>
    </row>
    <row r="193" spans="1:166" s="152" customFormat="1" ht="45.75" x14ac:dyDescent="0.25">
      <c r="A193" s="213"/>
      <c r="B193" s="203" t="s">
        <v>422</v>
      </c>
      <c r="C193" s="366" t="s">
        <v>423</v>
      </c>
      <c r="D193" s="366"/>
      <c r="E193" s="366"/>
      <c r="F193" s="205" t="s">
        <v>360</v>
      </c>
      <c r="G193" s="222">
        <v>121</v>
      </c>
      <c r="H193" s="206"/>
      <c r="I193" s="222">
        <v>121</v>
      </c>
      <c r="J193" s="215"/>
      <c r="K193" s="206"/>
      <c r="L193" s="209">
        <v>13.92</v>
      </c>
      <c r="M193" s="206"/>
      <c r="N193" s="212">
        <v>688.09</v>
      </c>
      <c r="EZ193" s="189"/>
      <c r="FA193" s="190"/>
      <c r="FB193" s="190"/>
      <c r="FC193" s="190"/>
      <c r="FD193" s="190"/>
      <c r="FH193" s="201" t="s">
        <v>423</v>
      </c>
      <c r="FJ193" s="190"/>
    </row>
    <row r="194" spans="1:166" s="152" customFormat="1" ht="45.75" x14ac:dyDescent="0.25">
      <c r="A194" s="213"/>
      <c r="B194" s="203" t="s">
        <v>424</v>
      </c>
      <c r="C194" s="366" t="s">
        <v>425</v>
      </c>
      <c r="D194" s="366"/>
      <c r="E194" s="366"/>
      <c r="F194" s="205" t="s">
        <v>360</v>
      </c>
      <c r="G194" s="222">
        <v>72</v>
      </c>
      <c r="H194" s="210">
        <v>0.85</v>
      </c>
      <c r="I194" s="231">
        <v>61.2</v>
      </c>
      <c r="J194" s="215"/>
      <c r="K194" s="206"/>
      <c r="L194" s="209">
        <v>7.04</v>
      </c>
      <c r="M194" s="206"/>
      <c r="N194" s="212">
        <v>348.03</v>
      </c>
      <c r="EZ194" s="189"/>
      <c r="FA194" s="190"/>
      <c r="FB194" s="190"/>
      <c r="FC194" s="190"/>
      <c r="FD194" s="190"/>
      <c r="FH194" s="201" t="s">
        <v>425</v>
      </c>
      <c r="FJ194" s="190"/>
    </row>
    <row r="195" spans="1:166" s="152" customFormat="1" ht="15" x14ac:dyDescent="0.25">
      <c r="A195" s="223"/>
      <c r="B195" s="224"/>
      <c r="C195" s="367" t="s">
        <v>363</v>
      </c>
      <c r="D195" s="367"/>
      <c r="E195" s="367"/>
      <c r="F195" s="193"/>
      <c r="G195" s="194"/>
      <c r="H195" s="194"/>
      <c r="I195" s="194"/>
      <c r="J195" s="197"/>
      <c r="K195" s="194"/>
      <c r="L195" s="225">
        <v>33.74</v>
      </c>
      <c r="M195" s="218"/>
      <c r="N195" s="226">
        <v>1616.93</v>
      </c>
      <c r="EZ195" s="189"/>
      <c r="FA195" s="190"/>
      <c r="FB195" s="190"/>
      <c r="FC195" s="190"/>
      <c r="FD195" s="190"/>
      <c r="FJ195" s="190" t="s">
        <v>363</v>
      </c>
    </row>
    <row r="196" spans="1:166" s="152" customFormat="1" ht="23.25" x14ac:dyDescent="0.25">
      <c r="A196" s="191" t="s">
        <v>426</v>
      </c>
      <c r="B196" s="192" t="s">
        <v>427</v>
      </c>
      <c r="C196" s="367" t="s">
        <v>428</v>
      </c>
      <c r="D196" s="367"/>
      <c r="E196" s="367"/>
      <c r="F196" s="193" t="s">
        <v>37</v>
      </c>
      <c r="G196" s="194">
        <v>0.7984</v>
      </c>
      <c r="H196" s="195">
        <v>1</v>
      </c>
      <c r="I196" s="196">
        <v>0.7984</v>
      </c>
      <c r="J196" s="225">
        <v>182.5</v>
      </c>
      <c r="K196" s="194"/>
      <c r="L196" s="225">
        <v>145.71</v>
      </c>
      <c r="M196" s="229">
        <v>9.1199999999999992</v>
      </c>
      <c r="N196" s="226">
        <v>1328.88</v>
      </c>
      <c r="EZ196" s="189"/>
      <c r="FA196" s="190"/>
      <c r="FB196" s="190" t="s">
        <v>428</v>
      </c>
      <c r="FC196" s="190" t="s">
        <v>285</v>
      </c>
      <c r="FD196" s="190" t="s">
        <v>285</v>
      </c>
      <c r="FJ196" s="190"/>
    </row>
    <row r="197" spans="1:166" s="152" customFormat="1" ht="15" x14ac:dyDescent="0.25">
      <c r="A197" s="223"/>
      <c r="B197" s="224"/>
      <c r="C197" s="367" t="s">
        <v>363</v>
      </c>
      <c r="D197" s="367"/>
      <c r="E197" s="367"/>
      <c r="F197" s="193"/>
      <c r="G197" s="194"/>
      <c r="H197" s="194"/>
      <c r="I197" s="194"/>
      <c r="J197" s="197"/>
      <c r="K197" s="194"/>
      <c r="L197" s="225">
        <v>145.71</v>
      </c>
      <c r="M197" s="218"/>
      <c r="N197" s="226">
        <v>1328.88</v>
      </c>
      <c r="EZ197" s="189"/>
      <c r="FA197" s="190"/>
      <c r="FB197" s="190"/>
      <c r="FC197" s="190"/>
      <c r="FD197" s="190"/>
      <c r="FJ197" s="190" t="s">
        <v>363</v>
      </c>
    </row>
    <row r="198" spans="1:166" s="152" customFormat="1" ht="34.5" x14ac:dyDescent="0.25">
      <c r="A198" s="191" t="s">
        <v>429</v>
      </c>
      <c r="B198" s="192" t="s">
        <v>430</v>
      </c>
      <c r="C198" s="367" t="s">
        <v>431</v>
      </c>
      <c r="D198" s="367"/>
      <c r="E198" s="367"/>
      <c r="F198" s="193" t="s">
        <v>195</v>
      </c>
      <c r="G198" s="194">
        <v>2.76E-2</v>
      </c>
      <c r="H198" s="195">
        <v>1</v>
      </c>
      <c r="I198" s="196">
        <v>2.76E-2</v>
      </c>
      <c r="J198" s="197"/>
      <c r="K198" s="194"/>
      <c r="L198" s="197"/>
      <c r="M198" s="194"/>
      <c r="N198" s="198"/>
      <c r="EZ198" s="189"/>
      <c r="FA198" s="190"/>
      <c r="FB198" s="190" t="s">
        <v>431</v>
      </c>
      <c r="FC198" s="190" t="s">
        <v>285</v>
      </c>
      <c r="FD198" s="190" t="s">
        <v>285</v>
      </c>
      <c r="FJ198" s="190"/>
    </row>
    <row r="199" spans="1:166" s="152" customFormat="1" ht="15" x14ac:dyDescent="0.25">
      <c r="A199" s="199"/>
      <c r="B199" s="200"/>
      <c r="C199" s="366" t="s">
        <v>432</v>
      </c>
      <c r="D199" s="366"/>
      <c r="E199" s="366"/>
      <c r="F199" s="366"/>
      <c r="G199" s="366"/>
      <c r="H199" s="366"/>
      <c r="I199" s="366"/>
      <c r="J199" s="366"/>
      <c r="K199" s="366"/>
      <c r="L199" s="366"/>
      <c r="M199" s="366"/>
      <c r="N199" s="368"/>
      <c r="EZ199" s="189"/>
      <c r="FA199" s="190"/>
      <c r="FB199" s="190"/>
      <c r="FC199" s="190"/>
      <c r="FD199" s="190"/>
      <c r="FE199" s="201" t="s">
        <v>432</v>
      </c>
      <c r="FJ199" s="190"/>
    </row>
    <row r="200" spans="1:166" s="152" customFormat="1" ht="68.25" x14ac:dyDescent="0.25">
      <c r="A200" s="202"/>
      <c r="B200" s="203" t="s">
        <v>343</v>
      </c>
      <c r="C200" s="361" t="s">
        <v>344</v>
      </c>
      <c r="D200" s="361"/>
      <c r="E200" s="361"/>
      <c r="F200" s="361"/>
      <c r="G200" s="361"/>
      <c r="H200" s="361"/>
      <c r="I200" s="361"/>
      <c r="J200" s="361"/>
      <c r="K200" s="361"/>
      <c r="L200" s="361"/>
      <c r="M200" s="361"/>
      <c r="N200" s="373"/>
      <c r="EZ200" s="189"/>
      <c r="FA200" s="190"/>
      <c r="FB200" s="190"/>
      <c r="FC200" s="190"/>
      <c r="FD200" s="190"/>
      <c r="FF200" s="201" t="s">
        <v>344</v>
      </c>
      <c r="FJ200" s="190"/>
    </row>
    <row r="201" spans="1:166" s="152" customFormat="1" ht="23.25" x14ac:dyDescent="0.25">
      <c r="A201" s="202"/>
      <c r="B201" s="203" t="s">
        <v>345</v>
      </c>
      <c r="C201" s="361" t="s">
        <v>346</v>
      </c>
      <c r="D201" s="361"/>
      <c r="E201" s="361"/>
      <c r="F201" s="361"/>
      <c r="G201" s="361"/>
      <c r="H201" s="361"/>
      <c r="I201" s="361"/>
      <c r="J201" s="361"/>
      <c r="K201" s="361"/>
      <c r="L201" s="361"/>
      <c r="M201" s="361"/>
      <c r="N201" s="373"/>
      <c r="EZ201" s="189"/>
      <c r="FA201" s="190"/>
      <c r="FB201" s="190"/>
      <c r="FC201" s="190"/>
      <c r="FD201" s="190"/>
      <c r="FF201" s="201" t="s">
        <v>346</v>
      </c>
      <c r="FJ201" s="190"/>
    </row>
    <row r="202" spans="1:166" s="152" customFormat="1" ht="15" x14ac:dyDescent="0.25">
      <c r="A202" s="204"/>
      <c r="B202" s="203" t="s">
        <v>339</v>
      </c>
      <c r="C202" s="366" t="s">
        <v>347</v>
      </c>
      <c r="D202" s="366"/>
      <c r="E202" s="366"/>
      <c r="F202" s="205"/>
      <c r="G202" s="206"/>
      <c r="H202" s="206"/>
      <c r="I202" s="206"/>
      <c r="J202" s="207">
        <v>1047.6400000000001</v>
      </c>
      <c r="K202" s="208">
        <v>1.3225</v>
      </c>
      <c r="L202" s="209">
        <v>38.24</v>
      </c>
      <c r="M202" s="210">
        <v>49.45</v>
      </c>
      <c r="N202" s="211">
        <v>1890.97</v>
      </c>
      <c r="EZ202" s="189"/>
      <c r="FA202" s="190"/>
      <c r="FB202" s="190"/>
      <c r="FC202" s="190"/>
      <c r="FD202" s="190"/>
      <c r="FG202" s="201" t="s">
        <v>347</v>
      </c>
      <c r="FJ202" s="190"/>
    </row>
    <row r="203" spans="1:166" s="152" customFormat="1" ht="15" x14ac:dyDescent="0.25">
      <c r="A203" s="204"/>
      <c r="B203" s="203" t="s">
        <v>205</v>
      </c>
      <c r="C203" s="366" t="s">
        <v>348</v>
      </c>
      <c r="D203" s="366"/>
      <c r="E203" s="366"/>
      <c r="F203" s="205"/>
      <c r="G203" s="206"/>
      <c r="H203" s="206"/>
      <c r="I203" s="206"/>
      <c r="J203" s="209">
        <v>494.67</v>
      </c>
      <c r="K203" s="208">
        <v>1.4375</v>
      </c>
      <c r="L203" s="209">
        <v>19.63</v>
      </c>
      <c r="M203" s="210">
        <v>14.53</v>
      </c>
      <c r="N203" s="212">
        <v>285.22000000000003</v>
      </c>
      <c r="EZ203" s="189"/>
      <c r="FA203" s="190"/>
      <c r="FB203" s="190"/>
      <c r="FC203" s="190"/>
      <c r="FD203" s="190"/>
      <c r="FG203" s="201" t="s">
        <v>348</v>
      </c>
      <c r="FJ203" s="190"/>
    </row>
    <row r="204" spans="1:166" s="152" customFormat="1" ht="15" x14ac:dyDescent="0.25">
      <c r="A204" s="204"/>
      <c r="B204" s="203" t="s">
        <v>349</v>
      </c>
      <c r="C204" s="366" t="s">
        <v>350</v>
      </c>
      <c r="D204" s="366"/>
      <c r="E204" s="366"/>
      <c r="F204" s="205"/>
      <c r="G204" s="206"/>
      <c r="H204" s="206"/>
      <c r="I204" s="206"/>
      <c r="J204" s="209">
        <v>31.38</v>
      </c>
      <c r="K204" s="208">
        <v>1.4375</v>
      </c>
      <c r="L204" s="209">
        <v>1.25</v>
      </c>
      <c r="M204" s="210">
        <v>49.45</v>
      </c>
      <c r="N204" s="212">
        <v>61.81</v>
      </c>
      <c r="EZ204" s="189"/>
      <c r="FA204" s="190"/>
      <c r="FB204" s="190"/>
      <c r="FC204" s="190"/>
      <c r="FD204" s="190"/>
      <c r="FG204" s="201" t="s">
        <v>350</v>
      </c>
      <c r="FJ204" s="190"/>
    </row>
    <row r="205" spans="1:166" s="152" customFormat="1" ht="15" x14ac:dyDescent="0.25">
      <c r="A205" s="204"/>
      <c r="B205" s="203" t="s">
        <v>351</v>
      </c>
      <c r="C205" s="366" t="s">
        <v>352</v>
      </c>
      <c r="D205" s="366"/>
      <c r="E205" s="366"/>
      <c r="F205" s="205"/>
      <c r="G205" s="206"/>
      <c r="H205" s="206"/>
      <c r="I205" s="206"/>
      <c r="J205" s="209">
        <v>68.63</v>
      </c>
      <c r="K205" s="206"/>
      <c r="L205" s="209">
        <v>1.89</v>
      </c>
      <c r="M205" s="210">
        <v>9.1199999999999992</v>
      </c>
      <c r="N205" s="212">
        <v>17.239999999999998</v>
      </c>
      <c r="EZ205" s="189"/>
      <c r="FA205" s="190"/>
      <c r="FB205" s="190"/>
      <c r="FC205" s="190"/>
      <c r="FD205" s="190"/>
      <c r="FG205" s="201" t="s">
        <v>352</v>
      </c>
      <c r="FJ205" s="190"/>
    </row>
    <row r="206" spans="1:166" s="152" customFormat="1" ht="15" x14ac:dyDescent="0.25">
      <c r="A206" s="213"/>
      <c r="B206" s="203"/>
      <c r="C206" s="366" t="s">
        <v>353</v>
      </c>
      <c r="D206" s="366"/>
      <c r="E206" s="366"/>
      <c r="F206" s="205" t="s">
        <v>354</v>
      </c>
      <c r="G206" s="222">
        <v>54</v>
      </c>
      <c r="H206" s="208">
        <v>1.3225</v>
      </c>
      <c r="I206" s="233">
        <v>1.9710540000000001</v>
      </c>
      <c r="J206" s="215"/>
      <c r="K206" s="206"/>
      <c r="L206" s="215"/>
      <c r="M206" s="206"/>
      <c r="N206" s="216"/>
      <c r="EZ206" s="189"/>
      <c r="FA206" s="190"/>
      <c r="FB206" s="190"/>
      <c r="FC206" s="190"/>
      <c r="FD206" s="190"/>
      <c r="FH206" s="201" t="s">
        <v>353</v>
      </c>
      <c r="FJ206" s="190"/>
    </row>
    <row r="207" spans="1:166" s="152" customFormat="1" ht="15" x14ac:dyDescent="0.25">
      <c r="A207" s="213"/>
      <c r="B207" s="203"/>
      <c r="C207" s="366" t="s">
        <v>355</v>
      </c>
      <c r="D207" s="366"/>
      <c r="E207" s="366"/>
      <c r="F207" s="205" t="s">
        <v>354</v>
      </c>
      <c r="G207" s="231">
        <v>2.5</v>
      </c>
      <c r="H207" s="208">
        <v>1.4375</v>
      </c>
      <c r="I207" s="214">
        <v>9.9187499999999998E-2</v>
      </c>
      <c r="J207" s="215"/>
      <c r="K207" s="206"/>
      <c r="L207" s="215"/>
      <c r="M207" s="206"/>
      <c r="N207" s="216"/>
      <c r="EZ207" s="189"/>
      <c r="FA207" s="190"/>
      <c r="FB207" s="190"/>
      <c r="FC207" s="190"/>
      <c r="FD207" s="190"/>
      <c r="FH207" s="201" t="s">
        <v>355</v>
      </c>
      <c r="FJ207" s="190"/>
    </row>
    <row r="208" spans="1:166" s="152" customFormat="1" ht="15" x14ac:dyDescent="0.25">
      <c r="A208" s="199"/>
      <c r="B208" s="203"/>
      <c r="C208" s="369" t="s">
        <v>356</v>
      </c>
      <c r="D208" s="369"/>
      <c r="E208" s="369"/>
      <c r="F208" s="217"/>
      <c r="G208" s="218"/>
      <c r="H208" s="218"/>
      <c r="I208" s="218"/>
      <c r="J208" s="219">
        <v>1610.94</v>
      </c>
      <c r="K208" s="218"/>
      <c r="L208" s="220">
        <v>59.76</v>
      </c>
      <c r="M208" s="218"/>
      <c r="N208" s="221">
        <v>2193.4299999999998</v>
      </c>
      <c r="EZ208" s="189"/>
      <c r="FA208" s="190"/>
      <c r="FB208" s="190"/>
      <c r="FC208" s="190"/>
      <c r="FD208" s="190"/>
      <c r="FI208" s="201" t="s">
        <v>356</v>
      </c>
      <c r="FJ208" s="190"/>
    </row>
    <row r="209" spans="1:167" s="152" customFormat="1" ht="15" x14ac:dyDescent="0.25">
      <c r="A209" s="213"/>
      <c r="B209" s="203"/>
      <c r="C209" s="366" t="s">
        <v>357</v>
      </c>
      <c r="D209" s="366"/>
      <c r="E209" s="366"/>
      <c r="F209" s="205"/>
      <c r="G209" s="206"/>
      <c r="H209" s="206"/>
      <c r="I209" s="206"/>
      <c r="J209" s="215"/>
      <c r="K209" s="206"/>
      <c r="L209" s="209">
        <v>39.49</v>
      </c>
      <c r="M209" s="206"/>
      <c r="N209" s="211">
        <v>1952.78</v>
      </c>
      <c r="EZ209" s="189"/>
      <c r="FA209" s="190"/>
      <c r="FB209" s="190"/>
      <c r="FC209" s="190"/>
      <c r="FD209" s="190"/>
      <c r="FH209" s="201" t="s">
        <v>357</v>
      </c>
      <c r="FJ209" s="190"/>
    </row>
    <row r="210" spans="1:167" s="152" customFormat="1" ht="23.25" x14ac:dyDescent="0.25">
      <c r="A210" s="213"/>
      <c r="B210" s="203" t="s">
        <v>390</v>
      </c>
      <c r="C210" s="366" t="s">
        <v>391</v>
      </c>
      <c r="D210" s="366"/>
      <c r="E210" s="366"/>
      <c r="F210" s="205" t="s">
        <v>360</v>
      </c>
      <c r="G210" s="222">
        <v>97</v>
      </c>
      <c r="H210" s="206"/>
      <c r="I210" s="222">
        <v>97</v>
      </c>
      <c r="J210" s="215"/>
      <c r="K210" s="206"/>
      <c r="L210" s="209">
        <v>38.31</v>
      </c>
      <c r="M210" s="206"/>
      <c r="N210" s="211">
        <v>1894.2</v>
      </c>
      <c r="EZ210" s="189"/>
      <c r="FA210" s="190"/>
      <c r="FB210" s="190"/>
      <c r="FC210" s="190"/>
      <c r="FD210" s="190"/>
      <c r="FH210" s="201" t="s">
        <v>391</v>
      </c>
      <c r="FJ210" s="190"/>
    </row>
    <row r="211" spans="1:167" s="152" customFormat="1" ht="23.25" x14ac:dyDescent="0.25">
      <c r="A211" s="213"/>
      <c r="B211" s="203" t="s">
        <v>392</v>
      </c>
      <c r="C211" s="366" t="s">
        <v>393</v>
      </c>
      <c r="D211" s="366"/>
      <c r="E211" s="366"/>
      <c r="F211" s="205" t="s">
        <v>360</v>
      </c>
      <c r="G211" s="222">
        <v>51</v>
      </c>
      <c r="H211" s="206"/>
      <c r="I211" s="222">
        <v>51</v>
      </c>
      <c r="J211" s="215"/>
      <c r="K211" s="206"/>
      <c r="L211" s="209">
        <v>20.14</v>
      </c>
      <c r="M211" s="206"/>
      <c r="N211" s="212">
        <v>995.92</v>
      </c>
      <c r="EZ211" s="189"/>
      <c r="FA211" s="190"/>
      <c r="FB211" s="190"/>
      <c r="FC211" s="190"/>
      <c r="FD211" s="190"/>
      <c r="FH211" s="201" t="s">
        <v>393</v>
      </c>
      <c r="FJ211" s="190"/>
    </row>
    <row r="212" spans="1:167" s="152" customFormat="1" ht="15" x14ac:dyDescent="0.25">
      <c r="A212" s="223"/>
      <c r="B212" s="224"/>
      <c r="C212" s="367" t="s">
        <v>363</v>
      </c>
      <c r="D212" s="367"/>
      <c r="E212" s="367"/>
      <c r="F212" s="193"/>
      <c r="G212" s="194"/>
      <c r="H212" s="194"/>
      <c r="I212" s="194"/>
      <c r="J212" s="197"/>
      <c r="K212" s="194"/>
      <c r="L212" s="225">
        <v>118.21</v>
      </c>
      <c r="M212" s="218"/>
      <c r="N212" s="226">
        <v>5083.55</v>
      </c>
      <c r="EZ212" s="189"/>
      <c r="FA212" s="190"/>
      <c r="FB212" s="190"/>
      <c r="FC212" s="190"/>
      <c r="FD212" s="190"/>
      <c r="FJ212" s="190" t="s">
        <v>363</v>
      </c>
    </row>
    <row r="213" spans="1:167" s="152" customFormat="1" ht="45" x14ac:dyDescent="0.25">
      <c r="A213" s="191" t="s">
        <v>433</v>
      </c>
      <c r="B213" s="192" t="s">
        <v>434</v>
      </c>
      <c r="C213" s="367" t="s">
        <v>435</v>
      </c>
      <c r="D213" s="367"/>
      <c r="E213" s="367"/>
      <c r="F213" s="193" t="s">
        <v>16</v>
      </c>
      <c r="G213" s="194">
        <v>3.3</v>
      </c>
      <c r="H213" s="195">
        <v>1</v>
      </c>
      <c r="I213" s="235">
        <v>3.3</v>
      </c>
      <c r="J213" s="225">
        <v>463.27</v>
      </c>
      <c r="K213" s="227">
        <v>1.04236</v>
      </c>
      <c r="L213" s="228">
        <v>1593.55</v>
      </c>
      <c r="M213" s="229">
        <v>9.1199999999999992</v>
      </c>
      <c r="N213" s="226">
        <v>14533.18</v>
      </c>
      <c r="EZ213" s="189"/>
      <c r="FA213" s="190"/>
      <c r="FB213" s="190" t="s">
        <v>435</v>
      </c>
      <c r="FC213" s="190" t="s">
        <v>285</v>
      </c>
      <c r="FD213" s="190" t="s">
        <v>285</v>
      </c>
      <c r="FJ213" s="190"/>
    </row>
    <row r="214" spans="1:167" s="152" customFormat="1" ht="15" x14ac:dyDescent="0.25">
      <c r="A214" s="199"/>
      <c r="B214" s="200"/>
      <c r="C214" s="366" t="s">
        <v>436</v>
      </c>
      <c r="D214" s="366"/>
      <c r="E214" s="366"/>
      <c r="F214" s="366"/>
      <c r="G214" s="366"/>
      <c r="H214" s="366"/>
      <c r="I214" s="366"/>
      <c r="J214" s="366"/>
      <c r="K214" s="366"/>
      <c r="L214" s="366"/>
      <c r="M214" s="366"/>
      <c r="N214" s="368"/>
      <c r="EZ214" s="189"/>
      <c r="FA214" s="190"/>
      <c r="FB214" s="190"/>
      <c r="FC214" s="190"/>
      <c r="FD214" s="190"/>
      <c r="FJ214" s="190"/>
      <c r="FK214" s="201" t="s">
        <v>436</v>
      </c>
    </row>
    <row r="215" spans="1:167" s="152" customFormat="1" ht="15" x14ac:dyDescent="0.25">
      <c r="A215" s="202"/>
      <c r="B215" s="203"/>
      <c r="C215" s="361" t="s">
        <v>366</v>
      </c>
      <c r="D215" s="361"/>
      <c r="E215" s="361"/>
      <c r="F215" s="361"/>
      <c r="G215" s="361"/>
      <c r="H215" s="361"/>
      <c r="I215" s="361"/>
      <c r="J215" s="361"/>
      <c r="K215" s="361"/>
      <c r="L215" s="361"/>
      <c r="M215" s="361"/>
      <c r="N215" s="373"/>
      <c r="EZ215" s="189"/>
      <c r="FA215" s="190"/>
      <c r="FB215" s="190"/>
      <c r="FC215" s="190"/>
      <c r="FD215" s="190"/>
      <c r="FF215" s="201" t="s">
        <v>366</v>
      </c>
      <c r="FJ215" s="190"/>
    </row>
    <row r="216" spans="1:167" s="152" customFormat="1" ht="15" x14ac:dyDescent="0.25">
      <c r="A216" s="202"/>
      <c r="B216" s="203"/>
      <c r="C216" s="361" t="s">
        <v>367</v>
      </c>
      <c r="D216" s="361"/>
      <c r="E216" s="361"/>
      <c r="F216" s="361"/>
      <c r="G216" s="361"/>
      <c r="H216" s="361"/>
      <c r="I216" s="361"/>
      <c r="J216" s="361"/>
      <c r="K216" s="361"/>
      <c r="L216" s="361"/>
      <c r="M216" s="361"/>
      <c r="N216" s="373"/>
      <c r="EZ216" s="189"/>
      <c r="FA216" s="190"/>
      <c r="FB216" s="190"/>
      <c r="FC216" s="190"/>
      <c r="FD216" s="190"/>
      <c r="FF216" s="201" t="s">
        <v>367</v>
      </c>
      <c r="FJ216" s="190"/>
    </row>
    <row r="217" spans="1:167" s="152" customFormat="1" ht="15" x14ac:dyDescent="0.25">
      <c r="A217" s="223"/>
      <c r="B217" s="224"/>
      <c r="C217" s="367" t="s">
        <v>363</v>
      </c>
      <c r="D217" s="367"/>
      <c r="E217" s="367"/>
      <c r="F217" s="193"/>
      <c r="G217" s="194"/>
      <c r="H217" s="194"/>
      <c r="I217" s="194"/>
      <c r="J217" s="197"/>
      <c r="K217" s="194"/>
      <c r="L217" s="228">
        <v>1593.55</v>
      </c>
      <c r="M217" s="218"/>
      <c r="N217" s="226">
        <v>14533.18</v>
      </c>
      <c r="EZ217" s="189"/>
      <c r="FA217" s="190"/>
      <c r="FB217" s="190"/>
      <c r="FC217" s="190"/>
      <c r="FD217" s="190"/>
      <c r="FJ217" s="190" t="s">
        <v>363</v>
      </c>
    </row>
    <row r="218" spans="1:167" s="152" customFormat="1" ht="34.5" x14ac:dyDescent="0.25">
      <c r="A218" s="191" t="s">
        <v>437</v>
      </c>
      <c r="B218" s="192" t="s">
        <v>340</v>
      </c>
      <c r="C218" s="367" t="s">
        <v>341</v>
      </c>
      <c r="D218" s="367"/>
      <c r="E218" s="367"/>
      <c r="F218" s="193" t="s">
        <v>195</v>
      </c>
      <c r="G218" s="194">
        <v>1.1339999999999999E-2</v>
      </c>
      <c r="H218" s="195">
        <v>1</v>
      </c>
      <c r="I218" s="227">
        <v>1.1339999999999999E-2</v>
      </c>
      <c r="J218" s="197"/>
      <c r="K218" s="194"/>
      <c r="L218" s="197"/>
      <c r="M218" s="194"/>
      <c r="N218" s="198"/>
      <c r="EZ218" s="189"/>
      <c r="FA218" s="190"/>
      <c r="FB218" s="190" t="s">
        <v>341</v>
      </c>
      <c r="FC218" s="190" t="s">
        <v>285</v>
      </c>
      <c r="FD218" s="190" t="s">
        <v>285</v>
      </c>
      <c r="FJ218" s="190"/>
    </row>
    <row r="219" spans="1:167" s="152" customFormat="1" ht="15" x14ac:dyDescent="0.25">
      <c r="A219" s="199"/>
      <c r="B219" s="200"/>
      <c r="C219" s="366" t="s">
        <v>438</v>
      </c>
      <c r="D219" s="366"/>
      <c r="E219" s="366"/>
      <c r="F219" s="366"/>
      <c r="G219" s="366"/>
      <c r="H219" s="366"/>
      <c r="I219" s="366"/>
      <c r="J219" s="366"/>
      <c r="K219" s="366"/>
      <c r="L219" s="366"/>
      <c r="M219" s="366"/>
      <c r="N219" s="368"/>
      <c r="EZ219" s="189"/>
      <c r="FA219" s="190"/>
      <c r="FB219" s="190"/>
      <c r="FC219" s="190"/>
      <c r="FD219" s="190"/>
      <c r="FE219" s="201" t="s">
        <v>438</v>
      </c>
      <c r="FJ219" s="190"/>
    </row>
    <row r="220" spans="1:167" s="152" customFormat="1" ht="68.25" x14ac:dyDescent="0.25">
      <c r="A220" s="202"/>
      <c r="B220" s="203" t="s">
        <v>343</v>
      </c>
      <c r="C220" s="361" t="s">
        <v>344</v>
      </c>
      <c r="D220" s="361"/>
      <c r="E220" s="361"/>
      <c r="F220" s="361"/>
      <c r="G220" s="361"/>
      <c r="H220" s="361"/>
      <c r="I220" s="361"/>
      <c r="J220" s="361"/>
      <c r="K220" s="361"/>
      <c r="L220" s="361"/>
      <c r="M220" s="361"/>
      <c r="N220" s="373"/>
      <c r="EZ220" s="189"/>
      <c r="FA220" s="190"/>
      <c r="FB220" s="190"/>
      <c r="FC220" s="190"/>
      <c r="FD220" s="190"/>
      <c r="FF220" s="201" t="s">
        <v>344</v>
      </c>
      <c r="FJ220" s="190"/>
    </row>
    <row r="221" spans="1:167" s="152" customFormat="1" ht="23.25" x14ac:dyDescent="0.25">
      <c r="A221" s="202"/>
      <c r="B221" s="203" t="s">
        <v>345</v>
      </c>
      <c r="C221" s="361" t="s">
        <v>346</v>
      </c>
      <c r="D221" s="361"/>
      <c r="E221" s="361"/>
      <c r="F221" s="361"/>
      <c r="G221" s="361"/>
      <c r="H221" s="361"/>
      <c r="I221" s="361"/>
      <c r="J221" s="361"/>
      <c r="K221" s="361"/>
      <c r="L221" s="361"/>
      <c r="M221" s="361"/>
      <c r="N221" s="373"/>
      <c r="EZ221" s="189"/>
      <c r="FA221" s="190"/>
      <c r="FB221" s="190"/>
      <c r="FC221" s="190"/>
      <c r="FD221" s="190"/>
      <c r="FF221" s="201" t="s">
        <v>346</v>
      </c>
      <c r="FJ221" s="190"/>
    </row>
    <row r="222" spans="1:167" s="152" customFormat="1" ht="15" x14ac:dyDescent="0.25">
      <c r="A222" s="204"/>
      <c r="B222" s="203" t="s">
        <v>339</v>
      </c>
      <c r="C222" s="366" t="s">
        <v>347</v>
      </c>
      <c r="D222" s="366"/>
      <c r="E222" s="366"/>
      <c r="F222" s="205"/>
      <c r="G222" s="206"/>
      <c r="H222" s="206"/>
      <c r="I222" s="206"/>
      <c r="J222" s="207">
        <v>4261.97</v>
      </c>
      <c r="K222" s="208">
        <v>1.3225</v>
      </c>
      <c r="L222" s="209">
        <v>63.92</v>
      </c>
      <c r="M222" s="210">
        <v>49.45</v>
      </c>
      <c r="N222" s="211">
        <v>3160.84</v>
      </c>
      <c r="EZ222" s="189"/>
      <c r="FA222" s="190"/>
      <c r="FB222" s="190"/>
      <c r="FC222" s="190"/>
      <c r="FD222" s="190"/>
      <c r="FG222" s="201" t="s">
        <v>347</v>
      </c>
      <c r="FJ222" s="190"/>
    </row>
    <row r="223" spans="1:167" s="152" customFormat="1" ht="15" x14ac:dyDescent="0.25">
      <c r="A223" s="204"/>
      <c r="B223" s="203" t="s">
        <v>205</v>
      </c>
      <c r="C223" s="366" t="s">
        <v>348</v>
      </c>
      <c r="D223" s="366"/>
      <c r="E223" s="366"/>
      <c r="F223" s="205"/>
      <c r="G223" s="206"/>
      <c r="H223" s="206"/>
      <c r="I223" s="206"/>
      <c r="J223" s="209">
        <v>140.49</v>
      </c>
      <c r="K223" s="208">
        <v>1.4375</v>
      </c>
      <c r="L223" s="209">
        <v>2.29</v>
      </c>
      <c r="M223" s="210">
        <v>14.53</v>
      </c>
      <c r="N223" s="212">
        <v>33.270000000000003</v>
      </c>
      <c r="EZ223" s="189"/>
      <c r="FA223" s="190"/>
      <c r="FB223" s="190"/>
      <c r="FC223" s="190"/>
      <c r="FD223" s="190"/>
      <c r="FG223" s="201" t="s">
        <v>348</v>
      </c>
      <c r="FJ223" s="190"/>
    </row>
    <row r="224" spans="1:167" s="152" customFormat="1" ht="15" x14ac:dyDescent="0.25">
      <c r="A224" s="204"/>
      <c r="B224" s="203" t="s">
        <v>349</v>
      </c>
      <c r="C224" s="366" t="s">
        <v>350</v>
      </c>
      <c r="D224" s="366"/>
      <c r="E224" s="366"/>
      <c r="F224" s="205"/>
      <c r="G224" s="206"/>
      <c r="H224" s="206"/>
      <c r="I224" s="206"/>
      <c r="J224" s="209">
        <v>9</v>
      </c>
      <c r="K224" s="208">
        <v>1.4375</v>
      </c>
      <c r="L224" s="209">
        <v>0.15</v>
      </c>
      <c r="M224" s="210">
        <v>49.45</v>
      </c>
      <c r="N224" s="212">
        <v>7.42</v>
      </c>
      <c r="EZ224" s="189"/>
      <c r="FA224" s="190"/>
      <c r="FB224" s="190"/>
      <c r="FC224" s="190"/>
      <c r="FD224" s="190"/>
      <c r="FG224" s="201" t="s">
        <v>350</v>
      </c>
      <c r="FJ224" s="190"/>
    </row>
    <row r="225" spans="1:167" s="152" customFormat="1" ht="15" x14ac:dyDescent="0.25">
      <c r="A225" s="204"/>
      <c r="B225" s="203" t="s">
        <v>351</v>
      </c>
      <c r="C225" s="366" t="s">
        <v>352</v>
      </c>
      <c r="D225" s="366"/>
      <c r="E225" s="366"/>
      <c r="F225" s="205"/>
      <c r="G225" s="206"/>
      <c r="H225" s="206"/>
      <c r="I225" s="206"/>
      <c r="J225" s="207">
        <v>2732.35</v>
      </c>
      <c r="K225" s="206"/>
      <c r="L225" s="209">
        <v>30.98</v>
      </c>
      <c r="M225" s="210">
        <v>9.1199999999999992</v>
      </c>
      <c r="N225" s="212">
        <v>282.54000000000002</v>
      </c>
      <c r="EZ225" s="189"/>
      <c r="FA225" s="190"/>
      <c r="FB225" s="190"/>
      <c r="FC225" s="190"/>
      <c r="FD225" s="190"/>
      <c r="FG225" s="201" t="s">
        <v>352</v>
      </c>
      <c r="FJ225" s="190"/>
    </row>
    <row r="226" spans="1:167" s="152" customFormat="1" ht="15" x14ac:dyDescent="0.25">
      <c r="A226" s="213"/>
      <c r="B226" s="203"/>
      <c r="C226" s="366" t="s">
        <v>353</v>
      </c>
      <c r="D226" s="366"/>
      <c r="E226" s="366"/>
      <c r="F226" s="205" t="s">
        <v>354</v>
      </c>
      <c r="G226" s="210">
        <v>219.68</v>
      </c>
      <c r="H226" s="208">
        <v>1.3225</v>
      </c>
      <c r="I226" s="214">
        <v>3.2945739000000001</v>
      </c>
      <c r="J226" s="215"/>
      <c r="K226" s="206"/>
      <c r="L226" s="215"/>
      <c r="M226" s="206"/>
      <c r="N226" s="216"/>
      <c r="EZ226" s="189"/>
      <c r="FA226" s="190"/>
      <c r="FB226" s="190"/>
      <c r="FC226" s="190"/>
      <c r="FD226" s="190"/>
      <c r="FH226" s="201" t="s">
        <v>353</v>
      </c>
      <c r="FJ226" s="190"/>
    </row>
    <row r="227" spans="1:167" s="152" customFormat="1" ht="15" x14ac:dyDescent="0.25">
      <c r="A227" s="213"/>
      <c r="B227" s="203"/>
      <c r="C227" s="366" t="s">
        <v>355</v>
      </c>
      <c r="D227" s="366"/>
      <c r="E227" s="366"/>
      <c r="F227" s="205" t="s">
        <v>354</v>
      </c>
      <c r="G227" s="210">
        <v>0.71</v>
      </c>
      <c r="H227" s="208">
        <v>1.4375</v>
      </c>
      <c r="I227" s="214">
        <v>1.15739E-2</v>
      </c>
      <c r="J227" s="215"/>
      <c r="K227" s="206"/>
      <c r="L227" s="215"/>
      <c r="M227" s="206"/>
      <c r="N227" s="216"/>
      <c r="EZ227" s="189"/>
      <c r="FA227" s="190"/>
      <c r="FB227" s="190"/>
      <c r="FC227" s="190"/>
      <c r="FD227" s="190"/>
      <c r="FH227" s="201" t="s">
        <v>355</v>
      </c>
      <c r="FJ227" s="190"/>
    </row>
    <row r="228" spans="1:167" s="152" customFormat="1" ht="15" x14ac:dyDescent="0.25">
      <c r="A228" s="199"/>
      <c r="B228" s="203"/>
      <c r="C228" s="369" t="s">
        <v>356</v>
      </c>
      <c r="D228" s="369"/>
      <c r="E228" s="369"/>
      <c r="F228" s="217"/>
      <c r="G228" s="218"/>
      <c r="H228" s="218"/>
      <c r="I228" s="218"/>
      <c r="J228" s="219">
        <v>7134.81</v>
      </c>
      <c r="K228" s="218"/>
      <c r="L228" s="220">
        <v>97.19</v>
      </c>
      <c r="M228" s="218"/>
      <c r="N228" s="221">
        <v>3476.65</v>
      </c>
      <c r="EZ228" s="189"/>
      <c r="FA228" s="190"/>
      <c r="FB228" s="190"/>
      <c r="FC228" s="190"/>
      <c r="FD228" s="190"/>
      <c r="FI228" s="201" t="s">
        <v>356</v>
      </c>
      <c r="FJ228" s="190"/>
    </row>
    <row r="229" spans="1:167" s="152" customFormat="1" ht="15" x14ac:dyDescent="0.25">
      <c r="A229" s="213"/>
      <c r="B229" s="203"/>
      <c r="C229" s="366" t="s">
        <v>357</v>
      </c>
      <c r="D229" s="366"/>
      <c r="E229" s="366"/>
      <c r="F229" s="205"/>
      <c r="G229" s="206"/>
      <c r="H229" s="206"/>
      <c r="I229" s="206"/>
      <c r="J229" s="215"/>
      <c r="K229" s="206"/>
      <c r="L229" s="209">
        <v>64.069999999999993</v>
      </c>
      <c r="M229" s="206"/>
      <c r="N229" s="211">
        <v>3168.26</v>
      </c>
      <c r="EZ229" s="189"/>
      <c r="FA229" s="190"/>
      <c r="FB229" s="190"/>
      <c r="FC229" s="190"/>
      <c r="FD229" s="190"/>
      <c r="FH229" s="201" t="s">
        <v>357</v>
      </c>
      <c r="FJ229" s="190"/>
    </row>
    <row r="230" spans="1:167" s="152" customFormat="1" ht="23.25" x14ac:dyDescent="0.25">
      <c r="A230" s="213"/>
      <c r="B230" s="203" t="s">
        <v>358</v>
      </c>
      <c r="C230" s="366" t="s">
        <v>359</v>
      </c>
      <c r="D230" s="366"/>
      <c r="E230" s="366"/>
      <c r="F230" s="205" t="s">
        <v>360</v>
      </c>
      <c r="G230" s="222">
        <v>126</v>
      </c>
      <c r="H230" s="206"/>
      <c r="I230" s="222">
        <v>126</v>
      </c>
      <c r="J230" s="215"/>
      <c r="K230" s="206"/>
      <c r="L230" s="209">
        <v>80.73</v>
      </c>
      <c r="M230" s="206"/>
      <c r="N230" s="211">
        <v>3992.01</v>
      </c>
      <c r="EZ230" s="189"/>
      <c r="FA230" s="190"/>
      <c r="FB230" s="190"/>
      <c r="FC230" s="190"/>
      <c r="FD230" s="190"/>
      <c r="FH230" s="201" t="s">
        <v>359</v>
      </c>
      <c r="FJ230" s="190"/>
    </row>
    <row r="231" spans="1:167" s="152" customFormat="1" ht="23.25" x14ac:dyDescent="0.25">
      <c r="A231" s="213"/>
      <c r="B231" s="203" t="s">
        <v>361</v>
      </c>
      <c r="C231" s="366" t="s">
        <v>362</v>
      </c>
      <c r="D231" s="366"/>
      <c r="E231" s="366"/>
      <c r="F231" s="205" t="s">
        <v>360</v>
      </c>
      <c r="G231" s="222">
        <v>68</v>
      </c>
      <c r="H231" s="206"/>
      <c r="I231" s="222">
        <v>68</v>
      </c>
      <c r="J231" s="215"/>
      <c r="K231" s="206"/>
      <c r="L231" s="209">
        <v>43.57</v>
      </c>
      <c r="M231" s="206"/>
      <c r="N231" s="211">
        <v>2154.42</v>
      </c>
      <c r="EZ231" s="189"/>
      <c r="FA231" s="190"/>
      <c r="FB231" s="190"/>
      <c r="FC231" s="190"/>
      <c r="FD231" s="190"/>
      <c r="FH231" s="201" t="s">
        <v>362</v>
      </c>
      <c r="FJ231" s="190"/>
    </row>
    <row r="232" spans="1:167" s="152" customFormat="1" ht="15" x14ac:dyDescent="0.25">
      <c r="A232" s="223"/>
      <c r="B232" s="224"/>
      <c r="C232" s="367" t="s">
        <v>363</v>
      </c>
      <c r="D232" s="367"/>
      <c r="E232" s="367"/>
      <c r="F232" s="193"/>
      <c r="G232" s="194"/>
      <c r="H232" s="194"/>
      <c r="I232" s="194"/>
      <c r="J232" s="197"/>
      <c r="K232" s="194"/>
      <c r="L232" s="225">
        <v>221.49</v>
      </c>
      <c r="M232" s="218"/>
      <c r="N232" s="226">
        <v>9623.08</v>
      </c>
      <c r="EZ232" s="189"/>
      <c r="FA232" s="190"/>
      <c r="FB232" s="190"/>
      <c r="FC232" s="190"/>
      <c r="FD232" s="190"/>
      <c r="FJ232" s="190" t="s">
        <v>363</v>
      </c>
    </row>
    <row r="233" spans="1:167" s="152" customFormat="1" ht="33.75" x14ac:dyDescent="0.25">
      <c r="A233" s="191" t="s">
        <v>439</v>
      </c>
      <c r="B233" s="192" t="s">
        <v>440</v>
      </c>
      <c r="C233" s="367" t="s">
        <v>43</v>
      </c>
      <c r="D233" s="367"/>
      <c r="E233" s="367"/>
      <c r="F233" s="193" t="s">
        <v>16</v>
      </c>
      <c r="G233" s="194">
        <v>21</v>
      </c>
      <c r="H233" s="195">
        <v>1</v>
      </c>
      <c r="I233" s="195">
        <v>21</v>
      </c>
      <c r="J233" s="225">
        <v>87.35</v>
      </c>
      <c r="K233" s="227">
        <v>1.04236</v>
      </c>
      <c r="L233" s="228">
        <v>1912.05</v>
      </c>
      <c r="M233" s="229">
        <v>9.1199999999999992</v>
      </c>
      <c r="N233" s="226">
        <v>17437.900000000001</v>
      </c>
      <c r="EZ233" s="189"/>
      <c r="FA233" s="190"/>
      <c r="FB233" s="190" t="s">
        <v>43</v>
      </c>
      <c r="FC233" s="190" t="s">
        <v>285</v>
      </c>
      <c r="FD233" s="190" t="s">
        <v>285</v>
      </c>
      <c r="FJ233" s="190"/>
    </row>
    <row r="234" spans="1:167" s="152" customFormat="1" ht="15" x14ac:dyDescent="0.25">
      <c r="A234" s="199"/>
      <c r="B234" s="200"/>
      <c r="C234" s="366" t="s">
        <v>441</v>
      </c>
      <c r="D234" s="366"/>
      <c r="E234" s="366"/>
      <c r="F234" s="366"/>
      <c r="G234" s="366"/>
      <c r="H234" s="366"/>
      <c r="I234" s="366"/>
      <c r="J234" s="366"/>
      <c r="K234" s="366"/>
      <c r="L234" s="366"/>
      <c r="M234" s="366"/>
      <c r="N234" s="368"/>
      <c r="EZ234" s="189"/>
      <c r="FA234" s="190"/>
      <c r="FB234" s="190"/>
      <c r="FC234" s="190"/>
      <c r="FD234" s="190"/>
      <c r="FJ234" s="190"/>
      <c r="FK234" s="201" t="s">
        <v>441</v>
      </c>
    </row>
    <row r="235" spans="1:167" s="152" customFormat="1" ht="15" x14ac:dyDescent="0.25">
      <c r="A235" s="202"/>
      <c r="B235" s="203"/>
      <c r="C235" s="361" t="s">
        <v>366</v>
      </c>
      <c r="D235" s="361"/>
      <c r="E235" s="361"/>
      <c r="F235" s="361"/>
      <c r="G235" s="361"/>
      <c r="H235" s="361"/>
      <c r="I235" s="361"/>
      <c r="J235" s="361"/>
      <c r="K235" s="361"/>
      <c r="L235" s="361"/>
      <c r="M235" s="361"/>
      <c r="N235" s="373"/>
      <c r="EZ235" s="189"/>
      <c r="FA235" s="190"/>
      <c r="FB235" s="190"/>
      <c r="FC235" s="190"/>
      <c r="FD235" s="190"/>
      <c r="FF235" s="201" t="s">
        <v>366</v>
      </c>
      <c r="FJ235" s="190"/>
    </row>
    <row r="236" spans="1:167" s="152" customFormat="1" ht="15" x14ac:dyDescent="0.25">
      <c r="A236" s="202"/>
      <c r="B236" s="203"/>
      <c r="C236" s="361" t="s">
        <v>367</v>
      </c>
      <c r="D236" s="361"/>
      <c r="E236" s="361"/>
      <c r="F236" s="361"/>
      <c r="G236" s="361"/>
      <c r="H236" s="361"/>
      <c r="I236" s="361"/>
      <c r="J236" s="361"/>
      <c r="K236" s="361"/>
      <c r="L236" s="361"/>
      <c r="M236" s="361"/>
      <c r="N236" s="373"/>
      <c r="EZ236" s="189"/>
      <c r="FA236" s="190"/>
      <c r="FB236" s="190"/>
      <c r="FC236" s="190"/>
      <c r="FD236" s="190"/>
      <c r="FF236" s="201" t="s">
        <v>367</v>
      </c>
      <c r="FJ236" s="190"/>
    </row>
    <row r="237" spans="1:167" s="152" customFormat="1" ht="15" x14ac:dyDescent="0.25">
      <c r="A237" s="223"/>
      <c r="B237" s="224"/>
      <c r="C237" s="367" t="s">
        <v>363</v>
      </c>
      <c r="D237" s="367"/>
      <c r="E237" s="367"/>
      <c r="F237" s="193"/>
      <c r="G237" s="194"/>
      <c r="H237" s="194"/>
      <c r="I237" s="194"/>
      <c r="J237" s="197"/>
      <c r="K237" s="194"/>
      <c r="L237" s="228">
        <v>1912.05</v>
      </c>
      <c r="M237" s="218"/>
      <c r="N237" s="226">
        <v>17437.900000000001</v>
      </c>
      <c r="EZ237" s="189"/>
      <c r="FA237" s="190"/>
      <c r="FB237" s="190"/>
      <c r="FC237" s="190"/>
      <c r="FD237" s="190"/>
      <c r="FJ237" s="190" t="s">
        <v>363</v>
      </c>
    </row>
    <row r="238" spans="1:167" s="152" customFormat="1" ht="15" x14ac:dyDescent="0.25">
      <c r="A238" s="374" t="s">
        <v>44</v>
      </c>
      <c r="B238" s="375"/>
      <c r="C238" s="375"/>
      <c r="D238" s="375"/>
      <c r="E238" s="375"/>
      <c r="F238" s="375"/>
      <c r="G238" s="375"/>
      <c r="H238" s="375"/>
      <c r="I238" s="375"/>
      <c r="J238" s="375"/>
      <c r="K238" s="375"/>
      <c r="L238" s="375"/>
      <c r="M238" s="375"/>
      <c r="N238" s="376"/>
      <c r="EZ238" s="189"/>
      <c r="FA238" s="190" t="s">
        <v>44</v>
      </c>
      <c r="FB238" s="190"/>
      <c r="FC238" s="190"/>
      <c r="FD238" s="190"/>
      <c r="FJ238" s="190"/>
    </row>
    <row r="239" spans="1:167" s="152" customFormat="1" ht="68.25" x14ac:dyDescent="0.25">
      <c r="A239" s="191" t="s">
        <v>442</v>
      </c>
      <c r="B239" s="192" t="s">
        <v>443</v>
      </c>
      <c r="C239" s="367" t="s">
        <v>444</v>
      </c>
      <c r="D239" s="367"/>
      <c r="E239" s="367"/>
      <c r="F239" s="193" t="s">
        <v>16</v>
      </c>
      <c r="G239" s="194">
        <v>4</v>
      </c>
      <c r="H239" s="195">
        <v>1</v>
      </c>
      <c r="I239" s="195">
        <v>4</v>
      </c>
      <c r="J239" s="197"/>
      <c r="K239" s="194"/>
      <c r="L239" s="197"/>
      <c r="M239" s="194"/>
      <c r="N239" s="198"/>
      <c r="EZ239" s="189"/>
      <c r="FA239" s="190"/>
      <c r="FB239" s="190" t="s">
        <v>444</v>
      </c>
      <c r="FC239" s="190" t="s">
        <v>285</v>
      </c>
      <c r="FD239" s="190" t="s">
        <v>285</v>
      </c>
      <c r="FJ239" s="190"/>
    </row>
    <row r="240" spans="1:167" s="152" customFormat="1" ht="68.25" x14ac:dyDescent="0.25">
      <c r="A240" s="202"/>
      <c r="B240" s="203" t="s">
        <v>343</v>
      </c>
      <c r="C240" s="361" t="s">
        <v>344</v>
      </c>
      <c r="D240" s="361"/>
      <c r="E240" s="361"/>
      <c r="F240" s="361"/>
      <c r="G240" s="361"/>
      <c r="H240" s="361"/>
      <c r="I240" s="361"/>
      <c r="J240" s="361"/>
      <c r="K240" s="361"/>
      <c r="L240" s="361"/>
      <c r="M240" s="361"/>
      <c r="N240" s="373"/>
      <c r="EZ240" s="189"/>
      <c r="FA240" s="190"/>
      <c r="FB240" s="190"/>
      <c r="FC240" s="190"/>
      <c r="FD240" s="190"/>
      <c r="FF240" s="201" t="s">
        <v>344</v>
      </c>
      <c r="FJ240" s="190"/>
    </row>
    <row r="241" spans="1:167" s="152" customFormat="1" ht="23.25" x14ac:dyDescent="0.25">
      <c r="A241" s="202"/>
      <c r="B241" s="203" t="s">
        <v>345</v>
      </c>
      <c r="C241" s="361" t="s">
        <v>346</v>
      </c>
      <c r="D241" s="361"/>
      <c r="E241" s="361"/>
      <c r="F241" s="361"/>
      <c r="G241" s="361"/>
      <c r="H241" s="361"/>
      <c r="I241" s="361"/>
      <c r="J241" s="361"/>
      <c r="K241" s="361"/>
      <c r="L241" s="361"/>
      <c r="M241" s="361"/>
      <c r="N241" s="373"/>
      <c r="EZ241" s="189"/>
      <c r="FA241" s="190"/>
      <c r="FB241" s="190"/>
      <c r="FC241" s="190"/>
      <c r="FD241" s="190"/>
      <c r="FF241" s="201" t="s">
        <v>346</v>
      </c>
      <c r="FJ241" s="190"/>
    </row>
    <row r="242" spans="1:167" s="152" customFormat="1" ht="15" x14ac:dyDescent="0.25">
      <c r="A242" s="204"/>
      <c r="B242" s="203" t="s">
        <v>339</v>
      </c>
      <c r="C242" s="366" t="s">
        <v>347</v>
      </c>
      <c r="D242" s="366"/>
      <c r="E242" s="366"/>
      <c r="F242" s="205"/>
      <c r="G242" s="206"/>
      <c r="H242" s="206"/>
      <c r="I242" s="206"/>
      <c r="J242" s="209">
        <v>28.69</v>
      </c>
      <c r="K242" s="208">
        <v>1.3225</v>
      </c>
      <c r="L242" s="209">
        <v>151.77000000000001</v>
      </c>
      <c r="M242" s="210">
        <v>49.45</v>
      </c>
      <c r="N242" s="211">
        <v>7505.03</v>
      </c>
      <c r="EZ242" s="189"/>
      <c r="FA242" s="190"/>
      <c r="FB242" s="190"/>
      <c r="FC242" s="190"/>
      <c r="FD242" s="190"/>
      <c r="FG242" s="201" t="s">
        <v>347</v>
      </c>
      <c r="FJ242" s="190"/>
    </row>
    <row r="243" spans="1:167" s="152" customFormat="1" ht="15" x14ac:dyDescent="0.25">
      <c r="A243" s="204"/>
      <c r="B243" s="203" t="s">
        <v>351</v>
      </c>
      <c r="C243" s="366" t="s">
        <v>352</v>
      </c>
      <c r="D243" s="366"/>
      <c r="E243" s="366"/>
      <c r="F243" s="205"/>
      <c r="G243" s="206"/>
      <c r="H243" s="206"/>
      <c r="I243" s="206"/>
      <c r="J243" s="209">
        <v>4.0999999999999996</v>
      </c>
      <c r="K243" s="206"/>
      <c r="L243" s="209">
        <v>16.399999999999999</v>
      </c>
      <c r="M243" s="210">
        <v>9.1199999999999992</v>
      </c>
      <c r="N243" s="212">
        <v>149.57</v>
      </c>
      <c r="EZ243" s="189"/>
      <c r="FA243" s="190"/>
      <c r="FB243" s="190"/>
      <c r="FC243" s="190"/>
      <c r="FD243" s="190"/>
      <c r="FG243" s="201" t="s">
        <v>352</v>
      </c>
      <c r="FJ243" s="190"/>
    </row>
    <row r="244" spans="1:167" s="152" customFormat="1" ht="15" x14ac:dyDescent="0.25">
      <c r="A244" s="213"/>
      <c r="B244" s="203"/>
      <c r="C244" s="366" t="s">
        <v>353</v>
      </c>
      <c r="D244" s="366"/>
      <c r="E244" s="366"/>
      <c r="F244" s="205" t="s">
        <v>354</v>
      </c>
      <c r="G244" s="210">
        <v>1.38</v>
      </c>
      <c r="H244" s="208">
        <v>1.3225</v>
      </c>
      <c r="I244" s="208">
        <v>7.3002000000000002</v>
      </c>
      <c r="J244" s="215"/>
      <c r="K244" s="206"/>
      <c r="L244" s="215"/>
      <c r="M244" s="206"/>
      <c r="N244" s="216"/>
      <c r="EZ244" s="189"/>
      <c r="FA244" s="190"/>
      <c r="FB244" s="190"/>
      <c r="FC244" s="190"/>
      <c r="FD244" s="190"/>
      <c r="FH244" s="201" t="s">
        <v>353</v>
      </c>
      <c r="FJ244" s="190"/>
    </row>
    <row r="245" spans="1:167" s="152" customFormat="1" ht="15" x14ac:dyDescent="0.25">
      <c r="A245" s="199"/>
      <c r="B245" s="203"/>
      <c r="C245" s="369" t="s">
        <v>356</v>
      </c>
      <c r="D245" s="369"/>
      <c r="E245" s="369"/>
      <c r="F245" s="217"/>
      <c r="G245" s="218"/>
      <c r="H245" s="218"/>
      <c r="I245" s="218"/>
      <c r="J245" s="220">
        <v>32.79</v>
      </c>
      <c r="K245" s="218"/>
      <c r="L245" s="220">
        <v>168.17</v>
      </c>
      <c r="M245" s="218"/>
      <c r="N245" s="221">
        <v>7654.6</v>
      </c>
      <c r="EZ245" s="189"/>
      <c r="FA245" s="190"/>
      <c r="FB245" s="190"/>
      <c r="FC245" s="190"/>
      <c r="FD245" s="190"/>
      <c r="FI245" s="201" t="s">
        <v>356</v>
      </c>
      <c r="FJ245" s="190"/>
    </row>
    <row r="246" spans="1:167" s="152" customFormat="1" ht="15" x14ac:dyDescent="0.25">
      <c r="A246" s="213"/>
      <c r="B246" s="203"/>
      <c r="C246" s="366" t="s">
        <v>357</v>
      </c>
      <c r="D246" s="366"/>
      <c r="E246" s="366"/>
      <c r="F246" s="205"/>
      <c r="G246" s="206"/>
      <c r="H246" s="206"/>
      <c r="I246" s="206"/>
      <c r="J246" s="215"/>
      <c r="K246" s="206"/>
      <c r="L246" s="209">
        <v>151.77000000000001</v>
      </c>
      <c r="M246" s="206"/>
      <c r="N246" s="211">
        <v>7505.03</v>
      </c>
      <c r="EZ246" s="189"/>
      <c r="FA246" s="190"/>
      <c r="FB246" s="190"/>
      <c r="FC246" s="190"/>
      <c r="FD246" s="190"/>
      <c r="FH246" s="201" t="s">
        <v>357</v>
      </c>
      <c r="FJ246" s="190"/>
    </row>
    <row r="247" spans="1:167" s="152" customFormat="1" ht="23.25" x14ac:dyDescent="0.25">
      <c r="A247" s="213"/>
      <c r="B247" s="203" t="s">
        <v>390</v>
      </c>
      <c r="C247" s="366" t="s">
        <v>391</v>
      </c>
      <c r="D247" s="366"/>
      <c r="E247" s="366"/>
      <c r="F247" s="205" t="s">
        <v>360</v>
      </c>
      <c r="G247" s="222">
        <v>97</v>
      </c>
      <c r="H247" s="206"/>
      <c r="I247" s="222">
        <v>97</v>
      </c>
      <c r="J247" s="215"/>
      <c r="K247" s="206"/>
      <c r="L247" s="209">
        <v>147.22</v>
      </c>
      <c r="M247" s="206"/>
      <c r="N247" s="211">
        <v>7279.88</v>
      </c>
      <c r="EZ247" s="189"/>
      <c r="FA247" s="190"/>
      <c r="FB247" s="190"/>
      <c r="FC247" s="190"/>
      <c r="FD247" s="190"/>
      <c r="FH247" s="201" t="s">
        <v>391</v>
      </c>
      <c r="FJ247" s="190"/>
    </row>
    <row r="248" spans="1:167" s="152" customFormat="1" ht="23.25" x14ac:dyDescent="0.25">
      <c r="A248" s="213"/>
      <c r="B248" s="203" t="s">
        <v>392</v>
      </c>
      <c r="C248" s="366" t="s">
        <v>393</v>
      </c>
      <c r="D248" s="366"/>
      <c r="E248" s="366"/>
      <c r="F248" s="205" t="s">
        <v>360</v>
      </c>
      <c r="G248" s="222">
        <v>51</v>
      </c>
      <c r="H248" s="206"/>
      <c r="I248" s="222">
        <v>51</v>
      </c>
      <c r="J248" s="215"/>
      <c r="K248" s="206"/>
      <c r="L248" s="209">
        <v>77.400000000000006</v>
      </c>
      <c r="M248" s="206"/>
      <c r="N248" s="211">
        <v>3827.57</v>
      </c>
      <c r="EZ248" s="189"/>
      <c r="FA248" s="190"/>
      <c r="FB248" s="190"/>
      <c r="FC248" s="190"/>
      <c r="FD248" s="190"/>
      <c r="FH248" s="201" t="s">
        <v>393</v>
      </c>
      <c r="FJ248" s="190"/>
    </row>
    <row r="249" spans="1:167" s="152" customFormat="1" ht="15" x14ac:dyDescent="0.25">
      <c r="A249" s="223"/>
      <c r="B249" s="224"/>
      <c r="C249" s="367" t="s">
        <v>363</v>
      </c>
      <c r="D249" s="367"/>
      <c r="E249" s="367"/>
      <c r="F249" s="193"/>
      <c r="G249" s="194"/>
      <c r="H249" s="194"/>
      <c r="I249" s="194"/>
      <c r="J249" s="197"/>
      <c r="K249" s="194"/>
      <c r="L249" s="225">
        <v>392.79</v>
      </c>
      <c r="M249" s="218"/>
      <c r="N249" s="226">
        <v>18762.05</v>
      </c>
      <c r="EZ249" s="189"/>
      <c r="FA249" s="190"/>
      <c r="FB249" s="190"/>
      <c r="FC249" s="190"/>
      <c r="FD249" s="190"/>
      <c r="FJ249" s="190" t="s">
        <v>363</v>
      </c>
    </row>
    <row r="250" spans="1:167" s="152" customFormat="1" ht="33.75" x14ac:dyDescent="0.25">
      <c r="A250" s="191" t="s">
        <v>445</v>
      </c>
      <c r="B250" s="192" t="s">
        <v>446</v>
      </c>
      <c r="C250" s="367" t="s">
        <v>447</v>
      </c>
      <c r="D250" s="367"/>
      <c r="E250" s="367"/>
      <c r="F250" s="193" t="s">
        <v>16</v>
      </c>
      <c r="G250" s="194">
        <v>4</v>
      </c>
      <c r="H250" s="195">
        <v>1</v>
      </c>
      <c r="I250" s="195">
        <v>4</v>
      </c>
      <c r="J250" s="225">
        <v>450.93</v>
      </c>
      <c r="K250" s="227">
        <v>1.04236</v>
      </c>
      <c r="L250" s="228">
        <v>1880.13</v>
      </c>
      <c r="M250" s="229">
        <v>9.1199999999999992</v>
      </c>
      <c r="N250" s="226">
        <v>17146.79</v>
      </c>
      <c r="EZ250" s="189"/>
      <c r="FA250" s="190"/>
      <c r="FB250" s="190" t="s">
        <v>447</v>
      </c>
      <c r="FC250" s="190" t="s">
        <v>285</v>
      </c>
      <c r="FD250" s="190" t="s">
        <v>285</v>
      </c>
      <c r="FJ250" s="190"/>
    </row>
    <row r="251" spans="1:167" s="152" customFormat="1" ht="15" x14ac:dyDescent="0.25">
      <c r="A251" s="199"/>
      <c r="B251" s="200"/>
      <c r="C251" s="366" t="s">
        <v>448</v>
      </c>
      <c r="D251" s="366"/>
      <c r="E251" s="366"/>
      <c r="F251" s="366"/>
      <c r="G251" s="366"/>
      <c r="H251" s="366"/>
      <c r="I251" s="366"/>
      <c r="J251" s="366"/>
      <c r="K251" s="366"/>
      <c r="L251" s="366"/>
      <c r="M251" s="366"/>
      <c r="N251" s="368"/>
      <c r="EZ251" s="189"/>
      <c r="FA251" s="190"/>
      <c r="FB251" s="190"/>
      <c r="FC251" s="190"/>
      <c r="FD251" s="190"/>
      <c r="FJ251" s="190"/>
      <c r="FK251" s="201" t="s">
        <v>448</v>
      </c>
    </row>
    <row r="252" spans="1:167" s="152" customFormat="1" ht="15" x14ac:dyDescent="0.25">
      <c r="A252" s="202"/>
      <c r="B252" s="203"/>
      <c r="C252" s="361" t="s">
        <v>366</v>
      </c>
      <c r="D252" s="361"/>
      <c r="E252" s="361"/>
      <c r="F252" s="361"/>
      <c r="G252" s="361"/>
      <c r="H252" s="361"/>
      <c r="I252" s="361"/>
      <c r="J252" s="361"/>
      <c r="K252" s="361"/>
      <c r="L252" s="361"/>
      <c r="M252" s="361"/>
      <c r="N252" s="373"/>
      <c r="EZ252" s="189"/>
      <c r="FA252" s="190"/>
      <c r="FB252" s="190"/>
      <c r="FC252" s="190"/>
      <c r="FD252" s="190"/>
      <c r="FF252" s="201" t="s">
        <v>366</v>
      </c>
      <c r="FJ252" s="190"/>
    </row>
    <row r="253" spans="1:167" s="152" customFormat="1" ht="15" x14ac:dyDescent="0.25">
      <c r="A253" s="202"/>
      <c r="B253" s="203"/>
      <c r="C253" s="361" t="s">
        <v>367</v>
      </c>
      <c r="D253" s="361"/>
      <c r="E253" s="361"/>
      <c r="F253" s="361"/>
      <c r="G253" s="361"/>
      <c r="H253" s="361"/>
      <c r="I253" s="361"/>
      <c r="J253" s="361"/>
      <c r="K253" s="361"/>
      <c r="L253" s="361"/>
      <c r="M253" s="361"/>
      <c r="N253" s="373"/>
      <c r="EZ253" s="189"/>
      <c r="FA253" s="190"/>
      <c r="FB253" s="190"/>
      <c r="FC253" s="190"/>
      <c r="FD253" s="190"/>
      <c r="FF253" s="201" t="s">
        <v>367</v>
      </c>
      <c r="FJ253" s="190"/>
    </row>
    <row r="254" spans="1:167" s="152" customFormat="1" ht="15" x14ac:dyDescent="0.25">
      <c r="A254" s="223"/>
      <c r="B254" s="224"/>
      <c r="C254" s="367" t="s">
        <v>363</v>
      </c>
      <c r="D254" s="367"/>
      <c r="E254" s="367"/>
      <c r="F254" s="193"/>
      <c r="G254" s="194"/>
      <c r="H254" s="194"/>
      <c r="I254" s="194"/>
      <c r="J254" s="197"/>
      <c r="K254" s="194"/>
      <c r="L254" s="228">
        <v>1880.13</v>
      </c>
      <c r="M254" s="218"/>
      <c r="N254" s="226">
        <v>17146.79</v>
      </c>
      <c r="EZ254" s="189"/>
      <c r="FA254" s="190"/>
      <c r="FB254" s="190"/>
      <c r="FC254" s="190"/>
      <c r="FD254" s="190"/>
      <c r="FJ254" s="190" t="s">
        <v>363</v>
      </c>
    </row>
    <row r="255" spans="1:167" s="152" customFormat="1" ht="34.5" x14ac:dyDescent="0.25">
      <c r="A255" s="191" t="s">
        <v>449</v>
      </c>
      <c r="B255" s="192" t="s">
        <v>450</v>
      </c>
      <c r="C255" s="367" t="s">
        <v>451</v>
      </c>
      <c r="D255" s="367"/>
      <c r="E255" s="367"/>
      <c r="F255" s="193" t="s">
        <v>388</v>
      </c>
      <c r="G255" s="194">
        <v>0.3</v>
      </c>
      <c r="H255" s="195">
        <v>1</v>
      </c>
      <c r="I255" s="235">
        <v>0.3</v>
      </c>
      <c r="J255" s="197"/>
      <c r="K255" s="194"/>
      <c r="L255" s="197"/>
      <c r="M255" s="194"/>
      <c r="N255" s="198"/>
      <c r="EZ255" s="189"/>
      <c r="FA255" s="190"/>
      <c r="FB255" s="190" t="s">
        <v>451</v>
      </c>
      <c r="FC255" s="190" t="s">
        <v>285</v>
      </c>
      <c r="FD255" s="190" t="s">
        <v>285</v>
      </c>
      <c r="FJ255" s="190"/>
    </row>
    <row r="256" spans="1:167" s="152" customFormat="1" ht="15" x14ac:dyDescent="0.25">
      <c r="A256" s="199"/>
      <c r="B256" s="200"/>
      <c r="C256" s="366" t="s">
        <v>452</v>
      </c>
      <c r="D256" s="366"/>
      <c r="E256" s="366"/>
      <c r="F256" s="366"/>
      <c r="G256" s="366"/>
      <c r="H256" s="366"/>
      <c r="I256" s="366"/>
      <c r="J256" s="366"/>
      <c r="K256" s="366"/>
      <c r="L256" s="366"/>
      <c r="M256" s="366"/>
      <c r="N256" s="368"/>
      <c r="EZ256" s="189"/>
      <c r="FA256" s="190"/>
      <c r="FB256" s="190"/>
      <c r="FC256" s="190"/>
      <c r="FD256" s="190"/>
      <c r="FE256" s="201" t="s">
        <v>452</v>
      </c>
      <c r="FJ256" s="190"/>
    </row>
    <row r="257" spans="1:167" s="152" customFormat="1" ht="68.25" x14ac:dyDescent="0.25">
      <c r="A257" s="202"/>
      <c r="B257" s="203" t="s">
        <v>343</v>
      </c>
      <c r="C257" s="361" t="s">
        <v>344</v>
      </c>
      <c r="D257" s="361"/>
      <c r="E257" s="361"/>
      <c r="F257" s="361"/>
      <c r="G257" s="361"/>
      <c r="H257" s="361"/>
      <c r="I257" s="361"/>
      <c r="J257" s="361"/>
      <c r="K257" s="361"/>
      <c r="L257" s="361"/>
      <c r="M257" s="361"/>
      <c r="N257" s="373"/>
      <c r="EZ257" s="189"/>
      <c r="FA257" s="190"/>
      <c r="FB257" s="190"/>
      <c r="FC257" s="190"/>
      <c r="FD257" s="190"/>
      <c r="FF257" s="201" t="s">
        <v>344</v>
      </c>
      <c r="FJ257" s="190"/>
    </row>
    <row r="258" spans="1:167" s="152" customFormat="1" ht="23.25" x14ac:dyDescent="0.25">
      <c r="A258" s="202"/>
      <c r="B258" s="203" t="s">
        <v>345</v>
      </c>
      <c r="C258" s="361" t="s">
        <v>346</v>
      </c>
      <c r="D258" s="361"/>
      <c r="E258" s="361"/>
      <c r="F258" s="361"/>
      <c r="G258" s="361"/>
      <c r="H258" s="361"/>
      <c r="I258" s="361"/>
      <c r="J258" s="361"/>
      <c r="K258" s="361"/>
      <c r="L258" s="361"/>
      <c r="M258" s="361"/>
      <c r="N258" s="373"/>
      <c r="EZ258" s="189"/>
      <c r="FA258" s="190"/>
      <c r="FB258" s="190"/>
      <c r="FC258" s="190"/>
      <c r="FD258" s="190"/>
      <c r="FF258" s="201" t="s">
        <v>346</v>
      </c>
      <c r="FJ258" s="190"/>
    </row>
    <row r="259" spans="1:167" s="152" customFormat="1" ht="15" x14ac:dyDescent="0.25">
      <c r="A259" s="204"/>
      <c r="B259" s="203" t="s">
        <v>339</v>
      </c>
      <c r="C259" s="366" t="s">
        <v>347</v>
      </c>
      <c r="D259" s="366"/>
      <c r="E259" s="366"/>
      <c r="F259" s="205"/>
      <c r="G259" s="206"/>
      <c r="H259" s="206"/>
      <c r="I259" s="206"/>
      <c r="J259" s="209">
        <v>616.95000000000005</v>
      </c>
      <c r="K259" s="208">
        <v>1.3225</v>
      </c>
      <c r="L259" s="209">
        <v>244.77</v>
      </c>
      <c r="M259" s="210">
        <v>49.45</v>
      </c>
      <c r="N259" s="211">
        <v>12103.88</v>
      </c>
      <c r="EZ259" s="189"/>
      <c r="FA259" s="190"/>
      <c r="FB259" s="190"/>
      <c r="FC259" s="190"/>
      <c r="FD259" s="190"/>
      <c r="FG259" s="201" t="s">
        <v>347</v>
      </c>
      <c r="FJ259" s="190"/>
    </row>
    <row r="260" spans="1:167" s="152" customFormat="1" ht="15" x14ac:dyDescent="0.25">
      <c r="A260" s="204"/>
      <c r="B260" s="203" t="s">
        <v>205</v>
      </c>
      <c r="C260" s="366" t="s">
        <v>348</v>
      </c>
      <c r="D260" s="366"/>
      <c r="E260" s="366"/>
      <c r="F260" s="205"/>
      <c r="G260" s="206"/>
      <c r="H260" s="206"/>
      <c r="I260" s="206"/>
      <c r="J260" s="209">
        <v>79.150000000000006</v>
      </c>
      <c r="K260" s="208">
        <v>1.4375</v>
      </c>
      <c r="L260" s="209">
        <v>34.130000000000003</v>
      </c>
      <c r="M260" s="210">
        <v>14.53</v>
      </c>
      <c r="N260" s="212">
        <v>495.91</v>
      </c>
      <c r="EZ260" s="189"/>
      <c r="FA260" s="190"/>
      <c r="FB260" s="190"/>
      <c r="FC260" s="190"/>
      <c r="FD260" s="190"/>
      <c r="FG260" s="201" t="s">
        <v>348</v>
      </c>
      <c r="FJ260" s="190"/>
    </row>
    <row r="261" spans="1:167" s="152" customFormat="1" ht="15" x14ac:dyDescent="0.25">
      <c r="A261" s="204"/>
      <c r="B261" s="203" t="s">
        <v>349</v>
      </c>
      <c r="C261" s="366" t="s">
        <v>350</v>
      </c>
      <c r="D261" s="366"/>
      <c r="E261" s="366"/>
      <c r="F261" s="205"/>
      <c r="G261" s="206"/>
      <c r="H261" s="206"/>
      <c r="I261" s="206"/>
      <c r="J261" s="209">
        <v>5.0199999999999996</v>
      </c>
      <c r="K261" s="208">
        <v>1.4375</v>
      </c>
      <c r="L261" s="209">
        <v>2.16</v>
      </c>
      <c r="M261" s="210">
        <v>49.45</v>
      </c>
      <c r="N261" s="212">
        <v>106.81</v>
      </c>
      <c r="EZ261" s="189"/>
      <c r="FA261" s="190"/>
      <c r="FB261" s="190"/>
      <c r="FC261" s="190"/>
      <c r="FD261" s="190"/>
      <c r="FG261" s="201" t="s">
        <v>350</v>
      </c>
      <c r="FJ261" s="190"/>
    </row>
    <row r="262" spans="1:167" s="152" customFormat="1" ht="15" x14ac:dyDescent="0.25">
      <c r="A262" s="204"/>
      <c r="B262" s="203" t="s">
        <v>351</v>
      </c>
      <c r="C262" s="366" t="s">
        <v>352</v>
      </c>
      <c r="D262" s="366"/>
      <c r="E262" s="366"/>
      <c r="F262" s="205"/>
      <c r="G262" s="206"/>
      <c r="H262" s="206"/>
      <c r="I262" s="206"/>
      <c r="J262" s="209">
        <v>37.630000000000003</v>
      </c>
      <c r="K262" s="206"/>
      <c r="L262" s="209">
        <v>11.29</v>
      </c>
      <c r="M262" s="210">
        <v>9.1199999999999992</v>
      </c>
      <c r="N262" s="212">
        <v>102.96</v>
      </c>
      <c r="EZ262" s="189"/>
      <c r="FA262" s="190"/>
      <c r="FB262" s="190"/>
      <c r="FC262" s="190"/>
      <c r="FD262" s="190"/>
      <c r="FG262" s="201" t="s">
        <v>352</v>
      </c>
      <c r="FJ262" s="190"/>
    </row>
    <row r="263" spans="1:167" s="152" customFormat="1" ht="15" x14ac:dyDescent="0.25">
      <c r="A263" s="213"/>
      <c r="B263" s="203"/>
      <c r="C263" s="366" t="s">
        <v>353</v>
      </c>
      <c r="D263" s="366"/>
      <c r="E263" s="366"/>
      <c r="F263" s="205" t="s">
        <v>354</v>
      </c>
      <c r="G263" s="210">
        <v>29.68</v>
      </c>
      <c r="H263" s="208">
        <v>1.3225</v>
      </c>
      <c r="I263" s="230">
        <v>11.775539999999999</v>
      </c>
      <c r="J263" s="215"/>
      <c r="K263" s="206"/>
      <c r="L263" s="215"/>
      <c r="M263" s="206"/>
      <c r="N263" s="216"/>
      <c r="EZ263" s="189"/>
      <c r="FA263" s="190"/>
      <c r="FB263" s="190"/>
      <c r="FC263" s="190"/>
      <c r="FD263" s="190"/>
      <c r="FH263" s="201" t="s">
        <v>353</v>
      </c>
      <c r="FJ263" s="190"/>
    </row>
    <row r="264" spans="1:167" s="152" customFormat="1" ht="15" x14ac:dyDescent="0.25">
      <c r="A264" s="213"/>
      <c r="B264" s="203"/>
      <c r="C264" s="366" t="s">
        <v>355</v>
      </c>
      <c r="D264" s="366"/>
      <c r="E264" s="366"/>
      <c r="F264" s="205" t="s">
        <v>354</v>
      </c>
      <c r="G264" s="231">
        <v>0.4</v>
      </c>
      <c r="H264" s="208">
        <v>1.4375</v>
      </c>
      <c r="I264" s="208">
        <v>0.17249999999999999</v>
      </c>
      <c r="J264" s="215"/>
      <c r="K264" s="206"/>
      <c r="L264" s="215"/>
      <c r="M264" s="206"/>
      <c r="N264" s="216"/>
      <c r="EZ264" s="189"/>
      <c r="FA264" s="190"/>
      <c r="FB264" s="190"/>
      <c r="FC264" s="190"/>
      <c r="FD264" s="190"/>
      <c r="FH264" s="201" t="s">
        <v>355</v>
      </c>
      <c r="FJ264" s="190"/>
    </row>
    <row r="265" spans="1:167" s="152" customFormat="1" ht="15" x14ac:dyDescent="0.25">
      <c r="A265" s="199"/>
      <c r="B265" s="203"/>
      <c r="C265" s="369" t="s">
        <v>356</v>
      </c>
      <c r="D265" s="369"/>
      <c r="E265" s="369"/>
      <c r="F265" s="217"/>
      <c r="G265" s="218"/>
      <c r="H265" s="218"/>
      <c r="I265" s="218"/>
      <c r="J265" s="220">
        <v>733.73</v>
      </c>
      <c r="K265" s="218"/>
      <c r="L265" s="220">
        <v>290.19</v>
      </c>
      <c r="M265" s="218"/>
      <c r="N265" s="221">
        <v>12702.75</v>
      </c>
      <c r="EZ265" s="189"/>
      <c r="FA265" s="190"/>
      <c r="FB265" s="190"/>
      <c r="FC265" s="190"/>
      <c r="FD265" s="190"/>
      <c r="FI265" s="201" t="s">
        <v>356</v>
      </c>
      <c r="FJ265" s="190"/>
    </row>
    <row r="266" spans="1:167" s="152" customFormat="1" ht="15" x14ac:dyDescent="0.25">
      <c r="A266" s="213"/>
      <c r="B266" s="203"/>
      <c r="C266" s="366" t="s">
        <v>357</v>
      </c>
      <c r="D266" s="366"/>
      <c r="E266" s="366"/>
      <c r="F266" s="205"/>
      <c r="G266" s="206"/>
      <c r="H266" s="206"/>
      <c r="I266" s="206"/>
      <c r="J266" s="215"/>
      <c r="K266" s="206"/>
      <c r="L266" s="209">
        <v>246.93</v>
      </c>
      <c r="M266" s="206"/>
      <c r="N266" s="211">
        <v>12210.69</v>
      </c>
      <c r="EZ266" s="189"/>
      <c r="FA266" s="190"/>
      <c r="FB266" s="190"/>
      <c r="FC266" s="190"/>
      <c r="FD266" s="190"/>
      <c r="FH266" s="201" t="s">
        <v>357</v>
      </c>
      <c r="FJ266" s="190"/>
    </row>
    <row r="267" spans="1:167" s="152" customFormat="1" ht="23.25" x14ac:dyDescent="0.25">
      <c r="A267" s="213"/>
      <c r="B267" s="203" t="s">
        <v>390</v>
      </c>
      <c r="C267" s="366" t="s">
        <v>391</v>
      </c>
      <c r="D267" s="366"/>
      <c r="E267" s="366"/>
      <c r="F267" s="205" t="s">
        <v>360</v>
      </c>
      <c r="G267" s="222">
        <v>97</v>
      </c>
      <c r="H267" s="206"/>
      <c r="I267" s="222">
        <v>97</v>
      </c>
      <c r="J267" s="215"/>
      <c r="K267" s="206"/>
      <c r="L267" s="209">
        <v>239.52</v>
      </c>
      <c r="M267" s="206"/>
      <c r="N267" s="211">
        <v>11844.37</v>
      </c>
      <c r="EZ267" s="189"/>
      <c r="FA267" s="190"/>
      <c r="FB267" s="190"/>
      <c r="FC267" s="190"/>
      <c r="FD267" s="190"/>
      <c r="FH267" s="201" t="s">
        <v>391</v>
      </c>
      <c r="FJ267" s="190"/>
    </row>
    <row r="268" spans="1:167" s="152" customFormat="1" ht="23.25" x14ac:dyDescent="0.25">
      <c r="A268" s="213"/>
      <c r="B268" s="203" t="s">
        <v>392</v>
      </c>
      <c r="C268" s="366" t="s">
        <v>393</v>
      </c>
      <c r="D268" s="366"/>
      <c r="E268" s="366"/>
      <c r="F268" s="205" t="s">
        <v>360</v>
      </c>
      <c r="G268" s="222">
        <v>51</v>
      </c>
      <c r="H268" s="206"/>
      <c r="I268" s="222">
        <v>51</v>
      </c>
      <c r="J268" s="215"/>
      <c r="K268" s="206"/>
      <c r="L268" s="209">
        <v>125.93</v>
      </c>
      <c r="M268" s="206"/>
      <c r="N268" s="211">
        <v>6227.45</v>
      </c>
      <c r="EZ268" s="189"/>
      <c r="FA268" s="190"/>
      <c r="FB268" s="190"/>
      <c r="FC268" s="190"/>
      <c r="FD268" s="190"/>
      <c r="FH268" s="201" t="s">
        <v>393</v>
      </c>
      <c r="FJ268" s="190"/>
    </row>
    <row r="269" spans="1:167" s="152" customFormat="1" ht="15" x14ac:dyDescent="0.25">
      <c r="A269" s="223"/>
      <c r="B269" s="224"/>
      <c r="C269" s="367" t="s">
        <v>363</v>
      </c>
      <c r="D269" s="367"/>
      <c r="E269" s="367"/>
      <c r="F269" s="193"/>
      <c r="G269" s="194"/>
      <c r="H269" s="194"/>
      <c r="I269" s="194"/>
      <c r="J269" s="197"/>
      <c r="K269" s="194"/>
      <c r="L269" s="225">
        <v>655.64</v>
      </c>
      <c r="M269" s="218"/>
      <c r="N269" s="226">
        <v>30774.57</v>
      </c>
      <c r="EZ269" s="189"/>
      <c r="FA269" s="190"/>
      <c r="FB269" s="190"/>
      <c r="FC269" s="190"/>
      <c r="FD269" s="190"/>
      <c r="FJ269" s="190" t="s">
        <v>363</v>
      </c>
    </row>
    <row r="270" spans="1:167" s="152" customFormat="1" ht="45" x14ac:dyDescent="0.25">
      <c r="A270" s="191" t="s">
        <v>453</v>
      </c>
      <c r="B270" s="192" t="s">
        <v>454</v>
      </c>
      <c r="C270" s="367" t="s">
        <v>455</v>
      </c>
      <c r="D270" s="367"/>
      <c r="E270" s="367"/>
      <c r="F270" s="193" t="s">
        <v>37</v>
      </c>
      <c r="G270" s="194">
        <v>30.6</v>
      </c>
      <c r="H270" s="195">
        <v>1</v>
      </c>
      <c r="I270" s="235">
        <v>30.6</v>
      </c>
      <c r="J270" s="225">
        <v>169.63</v>
      </c>
      <c r="K270" s="227">
        <v>1.04236</v>
      </c>
      <c r="L270" s="228">
        <v>5410.56</v>
      </c>
      <c r="M270" s="229">
        <v>9.1199999999999992</v>
      </c>
      <c r="N270" s="226">
        <v>49344.31</v>
      </c>
      <c r="EZ270" s="189"/>
      <c r="FA270" s="190"/>
      <c r="FB270" s="190" t="s">
        <v>455</v>
      </c>
      <c r="FC270" s="190" t="s">
        <v>285</v>
      </c>
      <c r="FD270" s="190" t="s">
        <v>285</v>
      </c>
      <c r="FJ270" s="190"/>
    </row>
    <row r="271" spans="1:167" s="152" customFormat="1" ht="15" x14ac:dyDescent="0.25">
      <c r="A271" s="199"/>
      <c r="B271" s="200"/>
      <c r="C271" s="366" t="s">
        <v>456</v>
      </c>
      <c r="D271" s="366"/>
      <c r="E271" s="366"/>
      <c r="F271" s="366"/>
      <c r="G271" s="366"/>
      <c r="H271" s="366"/>
      <c r="I271" s="366"/>
      <c r="J271" s="366"/>
      <c r="K271" s="366"/>
      <c r="L271" s="366"/>
      <c r="M271" s="366"/>
      <c r="N271" s="368"/>
      <c r="EZ271" s="189"/>
      <c r="FA271" s="190"/>
      <c r="FB271" s="190"/>
      <c r="FC271" s="190"/>
      <c r="FD271" s="190"/>
      <c r="FE271" s="201" t="s">
        <v>456</v>
      </c>
      <c r="FJ271" s="190"/>
    </row>
    <row r="272" spans="1:167" s="152" customFormat="1" ht="15" x14ac:dyDescent="0.25">
      <c r="A272" s="199"/>
      <c r="B272" s="200"/>
      <c r="C272" s="366" t="s">
        <v>457</v>
      </c>
      <c r="D272" s="366"/>
      <c r="E272" s="366"/>
      <c r="F272" s="366"/>
      <c r="G272" s="366"/>
      <c r="H272" s="366"/>
      <c r="I272" s="366"/>
      <c r="J272" s="366"/>
      <c r="K272" s="366"/>
      <c r="L272" s="366"/>
      <c r="M272" s="366"/>
      <c r="N272" s="368"/>
      <c r="EZ272" s="189"/>
      <c r="FA272" s="190"/>
      <c r="FB272" s="190"/>
      <c r="FC272" s="190"/>
      <c r="FD272" s="190"/>
      <c r="FJ272" s="190"/>
      <c r="FK272" s="201" t="s">
        <v>457</v>
      </c>
    </row>
    <row r="273" spans="1:166" s="152" customFormat="1" ht="15" x14ac:dyDescent="0.25">
      <c r="A273" s="202"/>
      <c r="B273" s="203"/>
      <c r="C273" s="361" t="s">
        <v>366</v>
      </c>
      <c r="D273" s="361"/>
      <c r="E273" s="361"/>
      <c r="F273" s="361"/>
      <c r="G273" s="361"/>
      <c r="H273" s="361"/>
      <c r="I273" s="361"/>
      <c r="J273" s="361"/>
      <c r="K273" s="361"/>
      <c r="L273" s="361"/>
      <c r="M273" s="361"/>
      <c r="N273" s="373"/>
      <c r="EZ273" s="189"/>
      <c r="FA273" s="190"/>
      <c r="FB273" s="190"/>
      <c r="FC273" s="190"/>
      <c r="FD273" s="190"/>
      <c r="FF273" s="201" t="s">
        <v>366</v>
      </c>
      <c r="FJ273" s="190"/>
    </row>
    <row r="274" spans="1:166" s="152" customFormat="1" ht="15" x14ac:dyDescent="0.25">
      <c r="A274" s="202"/>
      <c r="B274" s="203"/>
      <c r="C274" s="361" t="s">
        <v>367</v>
      </c>
      <c r="D274" s="361"/>
      <c r="E274" s="361"/>
      <c r="F274" s="361"/>
      <c r="G274" s="361"/>
      <c r="H274" s="361"/>
      <c r="I274" s="361"/>
      <c r="J274" s="361"/>
      <c r="K274" s="361"/>
      <c r="L274" s="361"/>
      <c r="M274" s="361"/>
      <c r="N274" s="373"/>
      <c r="EZ274" s="189"/>
      <c r="FA274" s="190"/>
      <c r="FB274" s="190"/>
      <c r="FC274" s="190"/>
      <c r="FD274" s="190"/>
      <c r="FF274" s="201" t="s">
        <v>367</v>
      </c>
      <c r="FJ274" s="190"/>
    </row>
    <row r="275" spans="1:166" s="152" customFormat="1" ht="15" x14ac:dyDescent="0.25">
      <c r="A275" s="223"/>
      <c r="B275" s="224"/>
      <c r="C275" s="367" t="s">
        <v>363</v>
      </c>
      <c r="D275" s="367"/>
      <c r="E275" s="367"/>
      <c r="F275" s="193"/>
      <c r="G275" s="194"/>
      <c r="H275" s="194"/>
      <c r="I275" s="194"/>
      <c r="J275" s="197"/>
      <c r="K275" s="194"/>
      <c r="L275" s="228">
        <v>5410.56</v>
      </c>
      <c r="M275" s="218"/>
      <c r="N275" s="226">
        <v>49344.31</v>
      </c>
      <c r="EZ275" s="189"/>
      <c r="FA275" s="190"/>
      <c r="FB275" s="190"/>
      <c r="FC275" s="190"/>
      <c r="FD275" s="190"/>
      <c r="FJ275" s="190" t="s">
        <v>363</v>
      </c>
    </row>
    <row r="276" spans="1:166" s="152" customFormat="1" ht="23.25" x14ac:dyDescent="0.25">
      <c r="A276" s="191" t="s">
        <v>458</v>
      </c>
      <c r="B276" s="192" t="s">
        <v>459</v>
      </c>
      <c r="C276" s="367" t="s">
        <v>460</v>
      </c>
      <c r="D276" s="367"/>
      <c r="E276" s="367"/>
      <c r="F276" s="193" t="s">
        <v>370</v>
      </c>
      <c r="G276" s="194">
        <v>4.2000000000000003E-2</v>
      </c>
      <c r="H276" s="195">
        <v>1</v>
      </c>
      <c r="I276" s="232">
        <v>4.2000000000000003E-2</v>
      </c>
      <c r="J276" s="197"/>
      <c r="K276" s="194"/>
      <c r="L276" s="197"/>
      <c r="M276" s="194"/>
      <c r="N276" s="198"/>
      <c r="EZ276" s="189"/>
      <c r="FA276" s="190"/>
      <c r="FB276" s="190" t="s">
        <v>460</v>
      </c>
      <c r="FC276" s="190" t="s">
        <v>285</v>
      </c>
      <c r="FD276" s="190" t="s">
        <v>285</v>
      </c>
      <c r="FJ276" s="190"/>
    </row>
    <row r="277" spans="1:166" s="152" customFormat="1" ht="15" x14ac:dyDescent="0.25">
      <c r="A277" s="199"/>
      <c r="B277" s="200"/>
      <c r="C277" s="366" t="s">
        <v>461</v>
      </c>
      <c r="D277" s="366"/>
      <c r="E277" s="366"/>
      <c r="F277" s="366"/>
      <c r="G277" s="366"/>
      <c r="H277" s="366"/>
      <c r="I277" s="366"/>
      <c r="J277" s="366"/>
      <c r="K277" s="366"/>
      <c r="L277" s="366"/>
      <c r="M277" s="366"/>
      <c r="N277" s="368"/>
      <c r="EZ277" s="189"/>
      <c r="FA277" s="190"/>
      <c r="FB277" s="190"/>
      <c r="FC277" s="190"/>
      <c r="FD277" s="190"/>
      <c r="FE277" s="201" t="s">
        <v>461</v>
      </c>
      <c r="FJ277" s="190"/>
    </row>
    <row r="278" spans="1:166" s="152" customFormat="1" ht="68.25" x14ac:dyDescent="0.25">
      <c r="A278" s="202"/>
      <c r="B278" s="203" t="s">
        <v>343</v>
      </c>
      <c r="C278" s="361" t="s">
        <v>344</v>
      </c>
      <c r="D278" s="361"/>
      <c r="E278" s="361"/>
      <c r="F278" s="361"/>
      <c r="G278" s="361"/>
      <c r="H278" s="361"/>
      <c r="I278" s="361"/>
      <c r="J278" s="361"/>
      <c r="K278" s="361"/>
      <c r="L278" s="361"/>
      <c r="M278" s="361"/>
      <c r="N278" s="373"/>
      <c r="EZ278" s="189"/>
      <c r="FA278" s="190"/>
      <c r="FB278" s="190"/>
      <c r="FC278" s="190"/>
      <c r="FD278" s="190"/>
      <c r="FF278" s="201" t="s">
        <v>344</v>
      </c>
      <c r="FJ278" s="190"/>
    </row>
    <row r="279" spans="1:166" s="152" customFormat="1" ht="23.25" x14ac:dyDescent="0.25">
      <c r="A279" s="202"/>
      <c r="B279" s="203" t="s">
        <v>345</v>
      </c>
      <c r="C279" s="361" t="s">
        <v>346</v>
      </c>
      <c r="D279" s="361"/>
      <c r="E279" s="361"/>
      <c r="F279" s="361"/>
      <c r="G279" s="361"/>
      <c r="H279" s="361"/>
      <c r="I279" s="361"/>
      <c r="J279" s="361"/>
      <c r="K279" s="361"/>
      <c r="L279" s="361"/>
      <c r="M279" s="361"/>
      <c r="N279" s="373"/>
      <c r="EZ279" s="189"/>
      <c r="FA279" s="190"/>
      <c r="FB279" s="190"/>
      <c r="FC279" s="190"/>
      <c r="FD279" s="190"/>
      <c r="FF279" s="201" t="s">
        <v>346</v>
      </c>
      <c r="FJ279" s="190"/>
    </row>
    <row r="280" spans="1:166" s="152" customFormat="1" ht="15" x14ac:dyDescent="0.25">
      <c r="A280" s="204"/>
      <c r="B280" s="203" t="s">
        <v>339</v>
      </c>
      <c r="C280" s="366" t="s">
        <v>347</v>
      </c>
      <c r="D280" s="366"/>
      <c r="E280" s="366"/>
      <c r="F280" s="205"/>
      <c r="G280" s="206"/>
      <c r="H280" s="206"/>
      <c r="I280" s="206"/>
      <c r="J280" s="207">
        <v>1297.29</v>
      </c>
      <c r="K280" s="208">
        <v>1.3225</v>
      </c>
      <c r="L280" s="209">
        <v>72.06</v>
      </c>
      <c r="M280" s="210">
        <v>49.45</v>
      </c>
      <c r="N280" s="211">
        <v>3563.37</v>
      </c>
      <c r="EZ280" s="189"/>
      <c r="FA280" s="190"/>
      <c r="FB280" s="190"/>
      <c r="FC280" s="190"/>
      <c r="FD280" s="190"/>
      <c r="FG280" s="201" t="s">
        <v>347</v>
      </c>
      <c r="FJ280" s="190"/>
    </row>
    <row r="281" spans="1:166" s="152" customFormat="1" ht="15" x14ac:dyDescent="0.25">
      <c r="A281" s="204"/>
      <c r="B281" s="203" t="s">
        <v>205</v>
      </c>
      <c r="C281" s="366" t="s">
        <v>348</v>
      </c>
      <c r="D281" s="366"/>
      <c r="E281" s="366"/>
      <c r="F281" s="205"/>
      <c r="G281" s="206"/>
      <c r="H281" s="206"/>
      <c r="I281" s="206"/>
      <c r="J281" s="209">
        <v>51.45</v>
      </c>
      <c r="K281" s="208">
        <v>1.4375</v>
      </c>
      <c r="L281" s="209">
        <v>3.11</v>
      </c>
      <c r="M281" s="210">
        <v>14.53</v>
      </c>
      <c r="N281" s="212">
        <v>45.19</v>
      </c>
      <c r="EZ281" s="189"/>
      <c r="FA281" s="190"/>
      <c r="FB281" s="190"/>
      <c r="FC281" s="190"/>
      <c r="FD281" s="190"/>
      <c r="FG281" s="201" t="s">
        <v>348</v>
      </c>
      <c r="FJ281" s="190"/>
    </row>
    <row r="282" spans="1:166" s="152" customFormat="1" ht="15" x14ac:dyDescent="0.25">
      <c r="A282" s="204"/>
      <c r="B282" s="203" t="s">
        <v>349</v>
      </c>
      <c r="C282" s="366" t="s">
        <v>350</v>
      </c>
      <c r="D282" s="366"/>
      <c r="E282" s="366"/>
      <c r="F282" s="205"/>
      <c r="G282" s="206"/>
      <c r="H282" s="206"/>
      <c r="I282" s="206"/>
      <c r="J282" s="209">
        <v>3.02</v>
      </c>
      <c r="K282" s="208">
        <v>1.4375</v>
      </c>
      <c r="L282" s="209">
        <v>0.18</v>
      </c>
      <c r="M282" s="210">
        <v>49.45</v>
      </c>
      <c r="N282" s="212">
        <v>8.9</v>
      </c>
      <c r="EZ282" s="189"/>
      <c r="FA282" s="190"/>
      <c r="FB282" s="190"/>
      <c r="FC282" s="190"/>
      <c r="FD282" s="190"/>
      <c r="FG282" s="201" t="s">
        <v>350</v>
      </c>
      <c r="FJ282" s="190"/>
    </row>
    <row r="283" spans="1:166" s="152" customFormat="1" ht="15" x14ac:dyDescent="0.25">
      <c r="A283" s="204"/>
      <c r="B283" s="203" t="s">
        <v>351</v>
      </c>
      <c r="C283" s="366" t="s">
        <v>352</v>
      </c>
      <c r="D283" s="366"/>
      <c r="E283" s="366"/>
      <c r="F283" s="205"/>
      <c r="G283" s="206"/>
      <c r="H283" s="206"/>
      <c r="I283" s="206"/>
      <c r="J283" s="209">
        <v>63.71</v>
      </c>
      <c r="K283" s="206"/>
      <c r="L283" s="209">
        <v>2.68</v>
      </c>
      <c r="M283" s="210">
        <v>9.1199999999999992</v>
      </c>
      <c r="N283" s="212">
        <v>24.44</v>
      </c>
      <c r="EZ283" s="189"/>
      <c r="FA283" s="190"/>
      <c r="FB283" s="190"/>
      <c r="FC283" s="190"/>
      <c r="FD283" s="190"/>
      <c r="FG283" s="201" t="s">
        <v>352</v>
      </c>
      <c r="FJ283" s="190"/>
    </row>
    <row r="284" spans="1:166" s="152" customFormat="1" ht="15" x14ac:dyDescent="0.25">
      <c r="A284" s="213"/>
      <c r="B284" s="203"/>
      <c r="C284" s="366" t="s">
        <v>353</v>
      </c>
      <c r="D284" s="366"/>
      <c r="E284" s="366"/>
      <c r="F284" s="205" t="s">
        <v>354</v>
      </c>
      <c r="G284" s="210">
        <v>62.41</v>
      </c>
      <c r="H284" s="208">
        <v>1.3225</v>
      </c>
      <c r="I284" s="214">
        <v>3.4665634999999999</v>
      </c>
      <c r="J284" s="215"/>
      <c r="K284" s="206"/>
      <c r="L284" s="215"/>
      <c r="M284" s="206"/>
      <c r="N284" s="216"/>
      <c r="EZ284" s="189"/>
      <c r="FA284" s="190"/>
      <c r="FB284" s="190"/>
      <c r="FC284" s="190"/>
      <c r="FD284" s="190"/>
      <c r="FH284" s="201" t="s">
        <v>353</v>
      </c>
      <c r="FJ284" s="190"/>
    </row>
    <row r="285" spans="1:166" s="152" customFormat="1" ht="15" x14ac:dyDescent="0.25">
      <c r="A285" s="213"/>
      <c r="B285" s="203"/>
      <c r="C285" s="366" t="s">
        <v>355</v>
      </c>
      <c r="D285" s="366"/>
      <c r="E285" s="366"/>
      <c r="F285" s="205" t="s">
        <v>354</v>
      </c>
      <c r="G285" s="210">
        <v>0.26</v>
      </c>
      <c r="H285" s="208">
        <v>1.4375</v>
      </c>
      <c r="I285" s="214">
        <v>1.56975E-2</v>
      </c>
      <c r="J285" s="215"/>
      <c r="K285" s="206"/>
      <c r="L285" s="215"/>
      <c r="M285" s="206"/>
      <c r="N285" s="216"/>
      <c r="EZ285" s="189"/>
      <c r="FA285" s="190"/>
      <c r="FB285" s="190"/>
      <c r="FC285" s="190"/>
      <c r="FD285" s="190"/>
      <c r="FH285" s="201" t="s">
        <v>355</v>
      </c>
      <c r="FJ285" s="190"/>
    </row>
    <row r="286" spans="1:166" s="152" customFormat="1" ht="15" x14ac:dyDescent="0.25">
      <c r="A286" s="199"/>
      <c r="B286" s="203"/>
      <c r="C286" s="369" t="s">
        <v>356</v>
      </c>
      <c r="D286" s="369"/>
      <c r="E286" s="369"/>
      <c r="F286" s="217"/>
      <c r="G286" s="218"/>
      <c r="H286" s="218"/>
      <c r="I286" s="218"/>
      <c r="J286" s="219">
        <v>1412.45</v>
      </c>
      <c r="K286" s="218"/>
      <c r="L286" s="220">
        <v>77.849999999999994</v>
      </c>
      <c r="M286" s="218"/>
      <c r="N286" s="221">
        <v>3633</v>
      </c>
      <c r="EZ286" s="189"/>
      <c r="FA286" s="190"/>
      <c r="FB286" s="190"/>
      <c r="FC286" s="190"/>
      <c r="FD286" s="190"/>
      <c r="FI286" s="201" t="s">
        <v>356</v>
      </c>
      <c r="FJ286" s="190"/>
    </row>
    <row r="287" spans="1:166" s="152" customFormat="1" ht="15" x14ac:dyDescent="0.25">
      <c r="A287" s="213"/>
      <c r="B287" s="203"/>
      <c r="C287" s="366" t="s">
        <v>357</v>
      </c>
      <c r="D287" s="366"/>
      <c r="E287" s="366"/>
      <c r="F287" s="205"/>
      <c r="G287" s="206"/>
      <c r="H287" s="206"/>
      <c r="I287" s="206"/>
      <c r="J287" s="215"/>
      <c r="K287" s="206"/>
      <c r="L287" s="209">
        <v>72.239999999999995</v>
      </c>
      <c r="M287" s="206"/>
      <c r="N287" s="211">
        <v>3572.27</v>
      </c>
      <c r="EZ287" s="189"/>
      <c r="FA287" s="190"/>
      <c r="FB287" s="190"/>
      <c r="FC287" s="190"/>
      <c r="FD287" s="190"/>
      <c r="FH287" s="201" t="s">
        <v>357</v>
      </c>
      <c r="FJ287" s="190"/>
    </row>
    <row r="288" spans="1:166" s="152" customFormat="1" ht="15" x14ac:dyDescent="0.25">
      <c r="A288" s="213"/>
      <c r="B288" s="203" t="s">
        <v>462</v>
      </c>
      <c r="C288" s="366" t="s">
        <v>463</v>
      </c>
      <c r="D288" s="366"/>
      <c r="E288" s="366"/>
      <c r="F288" s="205" t="s">
        <v>360</v>
      </c>
      <c r="G288" s="222">
        <v>97</v>
      </c>
      <c r="H288" s="206"/>
      <c r="I288" s="222">
        <v>97</v>
      </c>
      <c r="J288" s="215"/>
      <c r="K288" s="206"/>
      <c r="L288" s="209">
        <v>70.069999999999993</v>
      </c>
      <c r="M288" s="206"/>
      <c r="N288" s="211">
        <v>3465.1</v>
      </c>
      <c r="EZ288" s="189"/>
      <c r="FA288" s="190"/>
      <c r="FB288" s="190"/>
      <c r="FC288" s="190"/>
      <c r="FD288" s="190"/>
      <c r="FH288" s="201" t="s">
        <v>463</v>
      </c>
      <c r="FJ288" s="190"/>
    </row>
    <row r="289" spans="1:167" s="152" customFormat="1" ht="22.5" x14ac:dyDescent="0.25">
      <c r="A289" s="213"/>
      <c r="B289" s="203" t="s">
        <v>464</v>
      </c>
      <c r="C289" s="366" t="s">
        <v>465</v>
      </c>
      <c r="D289" s="366"/>
      <c r="E289" s="366"/>
      <c r="F289" s="205" t="s">
        <v>360</v>
      </c>
      <c r="G289" s="222">
        <v>55</v>
      </c>
      <c r="H289" s="210">
        <v>0.85</v>
      </c>
      <c r="I289" s="210">
        <v>46.75</v>
      </c>
      <c r="J289" s="215"/>
      <c r="K289" s="206"/>
      <c r="L289" s="209">
        <v>33.770000000000003</v>
      </c>
      <c r="M289" s="206"/>
      <c r="N289" s="211">
        <v>1670.04</v>
      </c>
      <c r="EZ289" s="189"/>
      <c r="FA289" s="190"/>
      <c r="FB289" s="190"/>
      <c r="FC289" s="190"/>
      <c r="FD289" s="190"/>
      <c r="FH289" s="201" t="s">
        <v>465</v>
      </c>
      <c r="FJ289" s="190"/>
    </row>
    <row r="290" spans="1:167" s="152" customFormat="1" ht="15" x14ac:dyDescent="0.25">
      <c r="A290" s="223"/>
      <c r="B290" s="224"/>
      <c r="C290" s="367" t="s">
        <v>363</v>
      </c>
      <c r="D290" s="367"/>
      <c r="E290" s="367"/>
      <c r="F290" s="193"/>
      <c r="G290" s="194"/>
      <c r="H290" s="194"/>
      <c r="I290" s="194"/>
      <c r="J290" s="197"/>
      <c r="K290" s="194"/>
      <c r="L290" s="225">
        <v>181.69</v>
      </c>
      <c r="M290" s="218"/>
      <c r="N290" s="226">
        <v>8768.14</v>
      </c>
      <c r="EZ290" s="189"/>
      <c r="FA290" s="190"/>
      <c r="FB290" s="190"/>
      <c r="FC290" s="190"/>
      <c r="FD290" s="190"/>
      <c r="FJ290" s="190" t="s">
        <v>363</v>
      </c>
    </row>
    <row r="291" spans="1:167" s="152" customFormat="1" ht="33.75" x14ac:dyDescent="0.25">
      <c r="A291" s="191" t="s">
        <v>466</v>
      </c>
      <c r="B291" s="192" t="s">
        <v>467</v>
      </c>
      <c r="C291" s="367" t="s">
        <v>54</v>
      </c>
      <c r="D291" s="367"/>
      <c r="E291" s="367"/>
      <c r="F291" s="193" t="s">
        <v>55</v>
      </c>
      <c r="G291" s="194">
        <v>6.3</v>
      </c>
      <c r="H291" s="195">
        <v>1</v>
      </c>
      <c r="I291" s="235">
        <v>6.3</v>
      </c>
      <c r="J291" s="225">
        <v>174.98</v>
      </c>
      <c r="K291" s="227">
        <v>1.04236</v>
      </c>
      <c r="L291" s="228">
        <v>1149.07</v>
      </c>
      <c r="M291" s="229">
        <v>9.1199999999999992</v>
      </c>
      <c r="N291" s="226">
        <v>10479.52</v>
      </c>
      <c r="EZ291" s="189"/>
      <c r="FA291" s="190"/>
      <c r="FB291" s="190" t="s">
        <v>54</v>
      </c>
      <c r="FC291" s="190" t="s">
        <v>285</v>
      </c>
      <c r="FD291" s="190" t="s">
        <v>285</v>
      </c>
      <c r="FJ291" s="190"/>
    </row>
    <row r="292" spans="1:167" s="152" customFormat="1" ht="15" x14ac:dyDescent="0.25">
      <c r="A292" s="199"/>
      <c r="B292" s="200"/>
      <c r="C292" s="366" t="s">
        <v>468</v>
      </c>
      <c r="D292" s="366"/>
      <c r="E292" s="366"/>
      <c r="F292" s="366"/>
      <c r="G292" s="366"/>
      <c r="H292" s="366"/>
      <c r="I292" s="366"/>
      <c r="J292" s="366"/>
      <c r="K292" s="366"/>
      <c r="L292" s="366"/>
      <c r="M292" s="366"/>
      <c r="N292" s="368"/>
      <c r="EZ292" s="189"/>
      <c r="FA292" s="190"/>
      <c r="FB292" s="190"/>
      <c r="FC292" s="190"/>
      <c r="FD292" s="190"/>
      <c r="FJ292" s="190"/>
      <c r="FK292" s="201" t="s">
        <v>468</v>
      </c>
    </row>
    <row r="293" spans="1:167" s="152" customFormat="1" ht="15" x14ac:dyDescent="0.25">
      <c r="A293" s="202"/>
      <c r="B293" s="203"/>
      <c r="C293" s="361" t="s">
        <v>366</v>
      </c>
      <c r="D293" s="361"/>
      <c r="E293" s="361"/>
      <c r="F293" s="361"/>
      <c r="G293" s="361"/>
      <c r="H293" s="361"/>
      <c r="I293" s="361"/>
      <c r="J293" s="361"/>
      <c r="K293" s="361"/>
      <c r="L293" s="361"/>
      <c r="M293" s="361"/>
      <c r="N293" s="373"/>
      <c r="EZ293" s="189"/>
      <c r="FA293" s="190"/>
      <c r="FB293" s="190"/>
      <c r="FC293" s="190"/>
      <c r="FD293" s="190"/>
      <c r="FF293" s="201" t="s">
        <v>366</v>
      </c>
      <c r="FJ293" s="190"/>
    </row>
    <row r="294" spans="1:167" s="152" customFormat="1" ht="15" x14ac:dyDescent="0.25">
      <c r="A294" s="202"/>
      <c r="B294" s="203"/>
      <c r="C294" s="361" t="s">
        <v>367</v>
      </c>
      <c r="D294" s="361"/>
      <c r="E294" s="361"/>
      <c r="F294" s="361"/>
      <c r="G294" s="361"/>
      <c r="H294" s="361"/>
      <c r="I294" s="361"/>
      <c r="J294" s="361"/>
      <c r="K294" s="361"/>
      <c r="L294" s="361"/>
      <c r="M294" s="361"/>
      <c r="N294" s="373"/>
      <c r="EZ294" s="189"/>
      <c r="FA294" s="190"/>
      <c r="FB294" s="190"/>
      <c r="FC294" s="190"/>
      <c r="FD294" s="190"/>
      <c r="FF294" s="201" t="s">
        <v>367</v>
      </c>
      <c r="FJ294" s="190"/>
    </row>
    <row r="295" spans="1:167" s="152" customFormat="1" ht="15" x14ac:dyDescent="0.25">
      <c r="A295" s="223"/>
      <c r="B295" s="224"/>
      <c r="C295" s="367" t="s">
        <v>363</v>
      </c>
      <c r="D295" s="367"/>
      <c r="E295" s="367"/>
      <c r="F295" s="193"/>
      <c r="G295" s="194"/>
      <c r="H295" s="194"/>
      <c r="I295" s="194"/>
      <c r="J295" s="197"/>
      <c r="K295" s="194"/>
      <c r="L295" s="228">
        <v>1149.07</v>
      </c>
      <c r="M295" s="218"/>
      <c r="N295" s="226">
        <v>10479.52</v>
      </c>
      <c r="EZ295" s="189"/>
      <c r="FA295" s="190"/>
      <c r="FB295" s="190"/>
      <c r="FC295" s="190"/>
      <c r="FD295" s="190"/>
      <c r="FJ295" s="190" t="s">
        <v>363</v>
      </c>
    </row>
    <row r="296" spans="1:167" s="152" customFormat="1" ht="34.5" x14ac:dyDescent="0.25">
      <c r="A296" s="191" t="s">
        <v>469</v>
      </c>
      <c r="B296" s="192" t="s">
        <v>470</v>
      </c>
      <c r="C296" s="367" t="s">
        <v>471</v>
      </c>
      <c r="D296" s="367"/>
      <c r="E296" s="367"/>
      <c r="F296" s="193" t="s">
        <v>388</v>
      </c>
      <c r="G296" s="194">
        <v>3.04</v>
      </c>
      <c r="H296" s="195">
        <v>1</v>
      </c>
      <c r="I296" s="229">
        <v>3.04</v>
      </c>
      <c r="J296" s="197"/>
      <c r="K296" s="194"/>
      <c r="L296" s="197"/>
      <c r="M296" s="194"/>
      <c r="N296" s="198"/>
      <c r="EZ296" s="189"/>
      <c r="FA296" s="190"/>
      <c r="FB296" s="190" t="s">
        <v>471</v>
      </c>
      <c r="FC296" s="190" t="s">
        <v>285</v>
      </c>
      <c r="FD296" s="190" t="s">
        <v>285</v>
      </c>
      <c r="FJ296" s="190"/>
    </row>
    <row r="297" spans="1:167" s="152" customFormat="1" ht="15" x14ac:dyDescent="0.25">
      <c r="A297" s="199"/>
      <c r="B297" s="200"/>
      <c r="C297" s="366" t="s">
        <v>472</v>
      </c>
      <c r="D297" s="366"/>
      <c r="E297" s="366"/>
      <c r="F297" s="366"/>
      <c r="G297" s="366"/>
      <c r="H297" s="366"/>
      <c r="I297" s="366"/>
      <c r="J297" s="366"/>
      <c r="K297" s="366"/>
      <c r="L297" s="366"/>
      <c r="M297" s="366"/>
      <c r="N297" s="368"/>
      <c r="EZ297" s="189"/>
      <c r="FA297" s="190"/>
      <c r="FB297" s="190"/>
      <c r="FC297" s="190"/>
      <c r="FD297" s="190"/>
      <c r="FE297" s="201" t="s">
        <v>472</v>
      </c>
      <c r="FJ297" s="190"/>
    </row>
    <row r="298" spans="1:167" s="152" customFormat="1" ht="68.25" x14ac:dyDescent="0.25">
      <c r="A298" s="202"/>
      <c r="B298" s="203" t="s">
        <v>343</v>
      </c>
      <c r="C298" s="361" t="s">
        <v>344</v>
      </c>
      <c r="D298" s="361"/>
      <c r="E298" s="361"/>
      <c r="F298" s="361"/>
      <c r="G298" s="361"/>
      <c r="H298" s="361"/>
      <c r="I298" s="361"/>
      <c r="J298" s="361"/>
      <c r="K298" s="361"/>
      <c r="L298" s="361"/>
      <c r="M298" s="361"/>
      <c r="N298" s="373"/>
      <c r="EZ298" s="189"/>
      <c r="FA298" s="190"/>
      <c r="FB298" s="190"/>
      <c r="FC298" s="190"/>
      <c r="FD298" s="190"/>
      <c r="FF298" s="201" t="s">
        <v>344</v>
      </c>
      <c r="FJ298" s="190"/>
    </row>
    <row r="299" spans="1:167" s="152" customFormat="1" ht="15" x14ac:dyDescent="0.25">
      <c r="A299" s="202"/>
      <c r="B299" s="203" t="s">
        <v>473</v>
      </c>
      <c r="C299" s="361" t="s">
        <v>474</v>
      </c>
      <c r="D299" s="361"/>
      <c r="E299" s="361"/>
      <c r="F299" s="361"/>
      <c r="G299" s="361"/>
      <c r="H299" s="361"/>
      <c r="I299" s="361"/>
      <c r="J299" s="361"/>
      <c r="K299" s="361"/>
      <c r="L299" s="361"/>
      <c r="M299" s="361"/>
      <c r="N299" s="373"/>
      <c r="EZ299" s="189"/>
      <c r="FA299" s="190"/>
      <c r="FB299" s="190"/>
      <c r="FC299" s="190"/>
      <c r="FD299" s="190"/>
      <c r="FF299" s="201" t="s">
        <v>474</v>
      </c>
      <c r="FJ299" s="190"/>
    </row>
    <row r="300" spans="1:167" s="152" customFormat="1" ht="23.25" x14ac:dyDescent="0.25">
      <c r="A300" s="202"/>
      <c r="B300" s="203" t="s">
        <v>345</v>
      </c>
      <c r="C300" s="361" t="s">
        <v>346</v>
      </c>
      <c r="D300" s="361"/>
      <c r="E300" s="361"/>
      <c r="F300" s="361"/>
      <c r="G300" s="361"/>
      <c r="H300" s="361"/>
      <c r="I300" s="361"/>
      <c r="J300" s="361"/>
      <c r="K300" s="361"/>
      <c r="L300" s="361"/>
      <c r="M300" s="361"/>
      <c r="N300" s="373"/>
      <c r="EZ300" s="189"/>
      <c r="FA300" s="190"/>
      <c r="FB300" s="190"/>
      <c r="FC300" s="190"/>
      <c r="FD300" s="190"/>
      <c r="FF300" s="201" t="s">
        <v>346</v>
      </c>
      <c r="FJ300" s="190"/>
    </row>
    <row r="301" spans="1:167" s="152" customFormat="1" ht="15" x14ac:dyDescent="0.25">
      <c r="A301" s="204"/>
      <c r="B301" s="203" t="s">
        <v>339</v>
      </c>
      <c r="C301" s="366" t="s">
        <v>347</v>
      </c>
      <c r="D301" s="366"/>
      <c r="E301" s="366"/>
      <c r="F301" s="205"/>
      <c r="G301" s="206"/>
      <c r="H301" s="206"/>
      <c r="I301" s="206"/>
      <c r="J301" s="209">
        <v>508.86</v>
      </c>
      <c r="K301" s="230">
        <v>1.45475</v>
      </c>
      <c r="L301" s="207">
        <v>2250.4</v>
      </c>
      <c r="M301" s="210">
        <v>49.45</v>
      </c>
      <c r="N301" s="211">
        <v>111282.28</v>
      </c>
      <c r="EZ301" s="189"/>
      <c r="FA301" s="190"/>
      <c r="FB301" s="190"/>
      <c r="FC301" s="190"/>
      <c r="FD301" s="190"/>
      <c r="FG301" s="201" t="s">
        <v>347</v>
      </c>
      <c r="FJ301" s="190"/>
    </row>
    <row r="302" spans="1:167" s="152" customFormat="1" ht="15" x14ac:dyDescent="0.25">
      <c r="A302" s="204"/>
      <c r="B302" s="203" t="s">
        <v>205</v>
      </c>
      <c r="C302" s="366" t="s">
        <v>348</v>
      </c>
      <c r="D302" s="366"/>
      <c r="E302" s="366"/>
      <c r="F302" s="205"/>
      <c r="G302" s="206"/>
      <c r="H302" s="206"/>
      <c r="I302" s="206"/>
      <c r="J302" s="207">
        <v>3949.42</v>
      </c>
      <c r="K302" s="208">
        <v>1.4375</v>
      </c>
      <c r="L302" s="207">
        <v>17258.97</v>
      </c>
      <c r="M302" s="210">
        <v>14.53</v>
      </c>
      <c r="N302" s="211">
        <v>250772.83</v>
      </c>
      <c r="EZ302" s="189"/>
      <c r="FA302" s="190"/>
      <c r="FB302" s="190"/>
      <c r="FC302" s="190"/>
      <c r="FD302" s="190"/>
      <c r="FG302" s="201" t="s">
        <v>348</v>
      </c>
      <c r="FJ302" s="190"/>
    </row>
    <row r="303" spans="1:167" s="152" customFormat="1" ht="15" x14ac:dyDescent="0.25">
      <c r="A303" s="204"/>
      <c r="B303" s="203" t="s">
        <v>349</v>
      </c>
      <c r="C303" s="366" t="s">
        <v>350</v>
      </c>
      <c r="D303" s="366"/>
      <c r="E303" s="366"/>
      <c r="F303" s="205"/>
      <c r="G303" s="206"/>
      <c r="H303" s="206"/>
      <c r="I303" s="206"/>
      <c r="J303" s="209">
        <v>216.58</v>
      </c>
      <c r="K303" s="208">
        <v>1.4375</v>
      </c>
      <c r="L303" s="209">
        <v>946.45</v>
      </c>
      <c r="M303" s="210">
        <v>49.45</v>
      </c>
      <c r="N303" s="211">
        <v>46801.95</v>
      </c>
      <c r="EZ303" s="189"/>
      <c r="FA303" s="190"/>
      <c r="FB303" s="190"/>
      <c r="FC303" s="190"/>
      <c r="FD303" s="190"/>
      <c r="FG303" s="201" t="s">
        <v>350</v>
      </c>
      <c r="FJ303" s="190"/>
    </row>
    <row r="304" spans="1:167" s="152" customFormat="1" ht="15" x14ac:dyDescent="0.25">
      <c r="A304" s="204"/>
      <c r="B304" s="203" t="s">
        <v>351</v>
      </c>
      <c r="C304" s="366" t="s">
        <v>352</v>
      </c>
      <c r="D304" s="366"/>
      <c r="E304" s="366"/>
      <c r="F304" s="205"/>
      <c r="G304" s="206"/>
      <c r="H304" s="206"/>
      <c r="I304" s="206"/>
      <c r="J304" s="209">
        <v>42.16</v>
      </c>
      <c r="K304" s="206"/>
      <c r="L304" s="209">
        <v>128.16999999999999</v>
      </c>
      <c r="M304" s="210">
        <v>9.1199999999999992</v>
      </c>
      <c r="N304" s="211">
        <v>1168.9100000000001</v>
      </c>
      <c r="EZ304" s="189"/>
      <c r="FA304" s="190"/>
      <c r="FB304" s="190"/>
      <c r="FC304" s="190"/>
      <c r="FD304" s="190"/>
      <c r="FG304" s="201" t="s">
        <v>352</v>
      </c>
      <c r="FJ304" s="190"/>
    </row>
    <row r="305" spans="1:167" s="152" customFormat="1" ht="15" x14ac:dyDescent="0.25">
      <c r="A305" s="213"/>
      <c r="B305" s="203"/>
      <c r="C305" s="366" t="s">
        <v>353</v>
      </c>
      <c r="D305" s="366"/>
      <c r="E305" s="366"/>
      <c r="F305" s="205" t="s">
        <v>354</v>
      </c>
      <c r="G305" s="210">
        <v>24.48</v>
      </c>
      <c r="H305" s="230">
        <v>1.45475</v>
      </c>
      <c r="I305" s="214">
        <v>108.2613312</v>
      </c>
      <c r="J305" s="215"/>
      <c r="K305" s="206"/>
      <c r="L305" s="215"/>
      <c r="M305" s="206"/>
      <c r="N305" s="216"/>
      <c r="EZ305" s="189"/>
      <c r="FA305" s="190"/>
      <c r="FB305" s="190"/>
      <c r="FC305" s="190"/>
      <c r="FD305" s="190"/>
      <c r="FH305" s="201" t="s">
        <v>353</v>
      </c>
      <c r="FJ305" s="190"/>
    </row>
    <row r="306" spans="1:167" s="152" customFormat="1" ht="15" x14ac:dyDescent="0.25">
      <c r="A306" s="213"/>
      <c r="B306" s="203"/>
      <c r="C306" s="366" t="s">
        <v>355</v>
      </c>
      <c r="D306" s="366"/>
      <c r="E306" s="366"/>
      <c r="F306" s="205" t="s">
        <v>354</v>
      </c>
      <c r="G306" s="210">
        <v>19.96</v>
      </c>
      <c r="H306" s="208">
        <v>1.4375</v>
      </c>
      <c r="I306" s="208">
        <v>87.225200000000001</v>
      </c>
      <c r="J306" s="215"/>
      <c r="K306" s="206"/>
      <c r="L306" s="215"/>
      <c r="M306" s="206"/>
      <c r="N306" s="216"/>
      <c r="EZ306" s="189"/>
      <c r="FA306" s="190"/>
      <c r="FB306" s="190"/>
      <c r="FC306" s="190"/>
      <c r="FD306" s="190"/>
      <c r="FH306" s="201" t="s">
        <v>355</v>
      </c>
      <c r="FJ306" s="190"/>
    </row>
    <row r="307" spans="1:167" s="152" customFormat="1" ht="15" x14ac:dyDescent="0.25">
      <c r="A307" s="199"/>
      <c r="B307" s="203"/>
      <c r="C307" s="369" t="s">
        <v>356</v>
      </c>
      <c r="D307" s="369"/>
      <c r="E307" s="369"/>
      <c r="F307" s="217"/>
      <c r="G307" s="218"/>
      <c r="H307" s="218"/>
      <c r="I307" s="218"/>
      <c r="J307" s="219">
        <v>4500.4399999999996</v>
      </c>
      <c r="K307" s="218"/>
      <c r="L307" s="219">
        <v>19637.54</v>
      </c>
      <c r="M307" s="218"/>
      <c r="N307" s="221">
        <v>363224.02</v>
      </c>
      <c r="EZ307" s="189"/>
      <c r="FA307" s="190"/>
      <c r="FB307" s="190"/>
      <c r="FC307" s="190"/>
      <c r="FD307" s="190"/>
      <c r="FI307" s="201" t="s">
        <v>356</v>
      </c>
      <c r="FJ307" s="190"/>
    </row>
    <row r="308" spans="1:167" s="152" customFormat="1" ht="15" x14ac:dyDescent="0.25">
      <c r="A308" s="213"/>
      <c r="B308" s="203"/>
      <c r="C308" s="366" t="s">
        <v>357</v>
      </c>
      <c r="D308" s="366"/>
      <c r="E308" s="366"/>
      <c r="F308" s="205"/>
      <c r="G308" s="206"/>
      <c r="H308" s="206"/>
      <c r="I308" s="206"/>
      <c r="J308" s="215"/>
      <c r="K308" s="206"/>
      <c r="L308" s="207">
        <v>3196.85</v>
      </c>
      <c r="M308" s="206"/>
      <c r="N308" s="211">
        <v>158084.23000000001</v>
      </c>
      <c r="EZ308" s="189"/>
      <c r="FA308" s="190"/>
      <c r="FB308" s="190"/>
      <c r="FC308" s="190"/>
      <c r="FD308" s="190"/>
      <c r="FH308" s="201" t="s">
        <v>357</v>
      </c>
      <c r="FJ308" s="190"/>
    </row>
    <row r="309" spans="1:167" s="152" customFormat="1" ht="23.25" x14ac:dyDescent="0.25">
      <c r="A309" s="213"/>
      <c r="B309" s="203" t="s">
        <v>390</v>
      </c>
      <c r="C309" s="366" t="s">
        <v>391</v>
      </c>
      <c r="D309" s="366"/>
      <c r="E309" s="366"/>
      <c r="F309" s="205" t="s">
        <v>360</v>
      </c>
      <c r="G309" s="222">
        <v>97</v>
      </c>
      <c r="H309" s="206"/>
      <c r="I309" s="222">
        <v>97</v>
      </c>
      <c r="J309" s="215"/>
      <c r="K309" s="206"/>
      <c r="L309" s="207">
        <v>3100.94</v>
      </c>
      <c r="M309" s="206"/>
      <c r="N309" s="211">
        <v>153341.70000000001</v>
      </c>
      <c r="EZ309" s="189"/>
      <c r="FA309" s="190"/>
      <c r="FB309" s="190"/>
      <c r="FC309" s="190"/>
      <c r="FD309" s="190"/>
      <c r="FH309" s="201" t="s">
        <v>391</v>
      </c>
      <c r="FJ309" s="190"/>
    </row>
    <row r="310" spans="1:167" s="152" customFormat="1" ht="23.25" x14ac:dyDescent="0.25">
      <c r="A310" s="213"/>
      <c r="B310" s="203" t="s">
        <v>392</v>
      </c>
      <c r="C310" s="366" t="s">
        <v>393</v>
      </c>
      <c r="D310" s="366"/>
      <c r="E310" s="366"/>
      <c r="F310" s="205" t="s">
        <v>360</v>
      </c>
      <c r="G310" s="222">
        <v>51</v>
      </c>
      <c r="H310" s="206"/>
      <c r="I310" s="222">
        <v>51</v>
      </c>
      <c r="J310" s="215"/>
      <c r="K310" s="206"/>
      <c r="L310" s="207">
        <v>1630.39</v>
      </c>
      <c r="M310" s="206"/>
      <c r="N310" s="211">
        <v>80622.960000000006</v>
      </c>
      <c r="EZ310" s="189"/>
      <c r="FA310" s="190"/>
      <c r="FB310" s="190"/>
      <c r="FC310" s="190"/>
      <c r="FD310" s="190"/>
      <c r="FH310" s="201" t="s">
        <v>393</v>
      </c>
      <c r="FJ310" s="190"/>
    </row>
    <row r="311" spans="1:167" s="152" customFormat="1" ht="15" x14ac:dyDescent="0.25">
      <c r="A311" s="223"/>
      <c r="B311" s="224"/>
      <c r="C311" s="367" t="s">
        <v>363</v>
      </c>
      <c r="D311" s="367"/>
      <c r="E311" s="367"/>
      <c r="F311" s="193"/>
      <c r="G311" s="194"/>
      <c r="H311" s="194"/>
      <c r="I311" s="194"/>
      <c r="J311" s="197"/>
      <c r="K311" s="194"/>
      <c r="L311" s="228">
        <v>24368.87</v>
      </c>
      <c r="M311" s="218"/>
      <c r="N311" s="226">
        <v>597188.68000000005</v>
      </c>
      <c r="EZ311" s="189"/>
      <c r="FA311" s="190"/>
      <c r="FB311" s="190"/>
      <c r="FC311" s="190"/>
      <c r="FD311" s="190"/>
      <c r="FJ311" s="190" t="s">
        <v>363</v>
      </c>
    </row>
    <row r="312" spans="1:167" s="152" customFormat="1" ht="45" x14ac:dyDescent="0.25">
      <c r="A312" s="191" t="s">
        <v>475</v>
      </c>
      <c r="B312" s="192" t="s">
        <v>454</v>
      </c>
      <c r="C312" s="367" t="s">
        <v>455</v>
      </c>
      <c r="D312" s="367"/>
      <c r="E312" s="367"/>
      <c r="F312" s="193" t="s">
        <v>37</v>
      </c>
      <c r="G312" s="194">
        <v>310.08</v>
      </c>
      <c r="H312" s="195">
        <v>1</v>
      </c>
      <c r="I312" s="229">
        <v>310.08</v>
      </c>
      <c r="J312" s="225">
        <v>169.63</v>
      </c>
      <c r="K312" s="227">
        <v>1.04236</v>
      </c>
      <c r="L312" s="228">
        <v>54826.96</v>
      </c>
      <c r="M312" s="229">
        <v>9.1199999999999992</v>
      </c>
      <c r="N312" s="226">
        <v>500021.88</v>
      </c>
      <c r="EZ312" s="189"/>
      <c r="FA312" s="190"/>
      <c r="FB312" s="190" t="s">
        <v>455</v>
      </c>
      <c r="FC312" s="190" t="s">
        <v>285</v>
      </c>
      <c r="FD312" s="190" t="s">
        <v>285</v>
      </c>
      <c r="FJ312" s="190"/>
    </row>
    <row r="313" spans="1:167" s="152" customFormat="1" ht="15" x14ac:dyDescent="0.25">
      <c r="A313" s="199"/>
      <c r="B313" s="200"/>
      <c r="C313" s="366" t="s">
        <v>476</v>
      </c>
      <c r="D313" s="366"/>
      <c r="E313" s="366"/>
      <c r="F313" s="366"/>
      <c r="G313" s="366"/>
      <c r="H313" s="366"/>
      <c r="I313" s="366"/>
      <c r="J313" s="366"/>
      <c r="K313" s="366"/>
      <c r="L313" s="366"/>
      <c r="M313" s="366"/>
      <c r="N313" s="368"/>
      <c r="EZ313" s="189"/>
      <c r="FA313" s="190"/>
      <c r="FB313" s="190"/>
      <c r="FC313" s="190"/>
      <c r="FD313" s="190"/>
      <c r="FE313" s="201" t="s">
        <v>476</v>
      </c>
      <c r="FJ313" s="190"/>
    </row>
    <row r="314" spans="1:167" s="152" customFormat="1" ht="15" x14ac:dyDescent="0.25">
      <c r="A314" s="199"/>
      <c r="B314" s="200"/>
      <c r="C314" s="366" t="s">
        <v>457</v>
      </c>
      <c r="D314" s="366"/>
      <c r="E314" s="366"/>
      <c r="F314" s="366"/>
      <c r="G314" s="366"/>
      <c r="H314" s="366"/>
      <c r="I314" s="366"/>
      <c r="J314" s="366"/>
      <c r="K314" s="366"/>
      <c r="L314" s="366"/>
      <c r="M314" s="366"/>
      <c r="N314" s="368"/>
      <c r="EZ314" s="189"/>
      <c r="FA314" s="190"/>
      <c r="FB314" s="190"/>
      <c r="FC314" s="190"/>
      <c r="FD314" s="190"/>
      <c r="FJ314" s="190"/>
      <c r="FK314" s="201" t="s">
        <v>457</v>
      </c>
    </row>
    <row r="315" spans="1:167" s="152" customFormat="1" ht="15" x14ac:dyDescent="0.25">
      <c r="A315" s="202"/>
      <c r="B315" s="203"/>
      <c r="C315" s="361" t="s">
        <v>366</v>
      </c>
      <c r="D315" s="361"/>
      <c r="E315" s="361"/>
      <c r="F315" s="361"/>
      <c r="G315" s="361"/>
      <c r="H315" s="361"/>
      <c r="I315" s="361"/>
      <c r="J315" s="361"/>
      <c r="K315" s="361"/>
      <c r="L315" s="361"/>
      <c r="M315" s="361"/>
      <c r="N315" s="373"/>
      <c r="EZ315" s="189"/>
      <c r="FA315" s="190"/>
      <c r="FB315" s="190"/>
      <c r="FC315" s="190"/>
      <c r="FD315" s="190"/>
      <c r="FF315" s="201" t="s">
        <v>366</v>
      </c>
      <c r="FJ315" s="190"/>
    </row>
    <row r="316" spans="1:167" s="152" customFormat="1" ht="15" x14ac:dyDescent="0.25">
      <c r="A316" s="202"/>
      <c r="B316" s="203"/>
      <c r="C316" s="361" t="s">
        <v>367</v>
      </c>
      <c r="D316" s="361"/>
      <c r="E316" s="361"/>
      <c r="F316" s="361"/>
      <c r="G316" s="361"/>
      <c r="H316" s="361"/>
      <c r="I316" s="361"/>
      <c r="J316" s="361"/>
      <c r="K316" s="361"/>
      <c r="L316" s="361"/>
      <c r="M316" s="361"/>
      <c r="N316" s="373"/>
      <c r="EZ316" s="189"/>
      <c r="FA316" s="190"/>
      <c r="FB316" s="190"/>
      <c r="FC316" s="190"/>
      <c r="FD316" s="190"/>
      <c r="FF316" s="201" t="s">
        <v>367</v>
      </c>
      <c r="FJ316" s="190"/>
    </row>
    <row r="317" spans="1:167" s="152" customFormat="1" ht="15" x14ac:dyDescent="0.25">
      <c r="A317" s="223"/>
      <c r="B317" s="224"/>
      <c r="C317" s="367" t="s">
        <v>363</v>
      </c>
      <c r="D317" s="367"/>
      <c r="E317" s="367"/>
      <c r="F317" s="193"/>
      <c r="G317" s="194"/>
      <c r="H317" s="194"/>
      <c r="I317" s="194"/>
      <c r="J317" s="197"/>
      <c r="K317" s="194"/>
      <c r="L317" s="228">
        <v>54826.96</v>
      </c>
      <c r="M317" s="218"/>
      <c r="N317" s="226">
        <v>500021.88</v>
      </c>
      <c r="EZ317" s="189"/>
      <c r="FA317" s="190"/>
      <c r="FB317" s="190"/>
      <c r="FC317" s="190"/>
      <c r="FD317" s="190"/>
      <c r="FJ317" s="190" t="s">
        <v>363</v>
      </c>
    </row>
    <row r="318" spans="1:167" s="152" customFormat="1" ht="45.75" x14ac:dyDescent="0.25">
      <c r="A318" s="191" t="s">
        <v>477</v>
      </c>
      <c r="B318" s="192" t="s">
        <v>450</v>
      </c>
      <c r="C318" s="367" t="s">
        <v>478</v>
      </c>
      <c r="D318" s="367"/>
      <c r="E318" s="367"/>
      <c r="F318" s="193" t="s">
        <v>388</v>
      </c>
      <c r="G318" s="194">
        <v>1.52</v>
      </c>
      <c r="H318" s="195">
        <v>1</v>
      </c>
      <c r="I318" s="229">
        <v>1.52</v>
      </c>
      <c r="J318" s="197"/>
      <c r="K318" s="194"/>
      <c r="L318" s="197"/>
      <c r="M318" s="194"/>
      <c r="N318" s="198"/>
      <c r="EZ318" s="189"/>
      <c r="FA318" s="190"/>
      <c r="FB318" s="190" t="s">
        <v>478</v>
      </c>
      <c r="FC318" s="190" t="s">
        <v>285</v>
      </c>
      <c r="FD318" s="190" t="s">
        <v>285</v>
      </c>
      <c r="FJ318" s="190"/>
    </row>
    <row r="319" spans="1:167" s="152" customFormat="1" ht="15" x14ac:dyDescent="0.25">
      <c r="A319" s="199"/>
      <c r="B319" s="200"/>
      <c r="C319" s="366" t="s">
        <v>479</v>
      </c>
      <c r="D319" s="366"/>
      <c r="E319" s="366"/>
      <c r="F319" s="366"/>
      <c r="G319" s="366"/>
      <c r="H319" s="366"/>
      <c r="I319" s="366"/>
      <c r="J319" s="366"/>
      <c r="K319" s="366"/>
      <c r="L319" s="366"/>
      <c r="M319" s="366"/>
      <c r="N319" s="368"/>
      <c r="EZ319" s="189"/>
      <c r="FA319" s="190"/>
      <c r="FB319" s="190"/>
      <c r="FC319" s="190"/>
      <c r="FD319" s="190"/>
      <c r="FE319" s="201" t="s">
        <v>479</v>
      </c>
      <c r="FJ319" s="190"/>
    </row>
    <row r="320" spans="1:167" s="152" customFormat="1" ht="68.25" x14ac:dyDescent="0.25">
      <c r="A320" s="202"/>
      <c r="B320" s="203" t="s">
        <v>343</v>
      </c>
      <c r="C320" s="361" t="s">
        <v>344</v>
      </c>
      <c r="D320" s="361"/>
      <c r="E320" s="361"/>
      <c r="F320" s="361"/>
      <c r="G320" s="361"/>
      <c r="H320" s="361"/>
      <c r="I320" s="361"/>
      <c r="J320" s="361"/>
      <c r="K320" s="361"/>
      <c r="L320" s="361"/>
      <c r="M320" s="361"/>
      <c r="N320" s="373"/>
      <c r="EZ320" s="189"/>
      <c r="FA320" s="190"/>
      <c r="FB320" s="190"/>
      <c r="FC320" s="190"/>
      <c r="FD320" s="190"/>
      <c r="FF320" s="201" t="s">
        <v>344</v>
      </c>
      <c r="FJ320" s="190"/>
    </row>
    <row r="321" spans="1:167" s="152" customFormat="1" ht="15" x14ac:dyDescent="0.25">
      <c r="A321" s="202"/>
      <c r="B321" s="203" t="s">
        <v>473</v>
      </c>
      <c r="C321" s="361" t="s">
        <v>474</v>
      </c>
      <c r="D321" s="361"/>
      <c r="E321" s="361"/>
      <c r="F321" s="361"/>
      <c r="G321" s="361"/>
      <c r="H321" s="361"/>
      <c r="I321" s="361"/>
      <c r="J321" s="361"/>
      <c r="K321" s="361"/>
      <c r="L321" s="361"/>
      <c r="M321" s="361"/>
      <c r="N321" s="373"/>
      <c r="EZ321" s="189"/>
      <c r="FA321" s="190"/>
      <c r="FB321" s="190"/>
      <c r="FC321" s="190"/>
      <c r="FD321" s="190"/>
      <c r="FF321" s="201" t="s">
        <v>474</v>
      </c>
      <c r="FJ321" s="190"/>
    </row>
    <row r="322" spans="1:167" s="152" customFormat="1" ht="23.25" x14ac:dyDescent="0.25">
      <c r="A322" s="202"/>
      <c r="B322" s="203" t="s">
        <v>345</v>
      </c>
      <c r="C322" s="361" t="s">
        <v>346</v>
      </c>
      <c r="D322" s="361"/>
      <c r="E322" s="361"/>
      <c r="F322" s="361"/>
      <c r="G322" s="361"/>
      <c r="H322" s="361"/>
      <c r="I322" s="361"/>
      <c r="J322" s="361"/>
      <c r="K322" s="361"/>
      <c r="L322" s="361"/>
      <c r="M322" s="361"/>
      <c r="N322" s="373"/>
      <c r="EZ322" s="189"/>
      <c r="FA322" s="190"/>
      <c r="FB322" s="190"/>
      <c r="FC322" s="190"/>
      <c r="FD322" s="190"/>
      <c r="FF322" s="201" t="s">
        <v>346</v>
      </c>
      <c r="FJ322" s="190"/>
    </row>
    <row r="323" spans="1:167" s="152" customFormat="1" ht="15" x14ac:dyDescent="0.25">
      <c r="A323" s="204"/>
      <c r="B323" s="203" t="s">
        <v>339</v>
      </c>
      <c r="C323" s="366" t="s">
        <v>347</v>
      </c>
      <c r="D323" s="366"/>
      <c r="E323" s="366"/>
      <c r="F323" s="205"/>
      <c r="G323" s="206"/>
      <c r="H323" s="206"/>
      <c r="I323" s="206"/>
      <c r="J323" s="209">
        <v>616.95000000000005</v>
      </c>
      <c r="K323" s="230">
        <v>1.45475</v>
      </c>
      <c r="L323" s="207">
        <v>1364.21</v>
      </c>
      <c r="M323" s="210">
        <v>49.45</v>
      </c>
      <c r="N323" s="211">
        <v>67460.179999999993</v>
      </c>
      <c r="EZ323" s="189"/>
      <c r="FA323" s="190"/>
      <c r="FB323" s="190"/>
      <c r="FC323" s="190"/>
      <c r="FD323" s="190"/>
      <c r="FG323" s="201" t="s">
        <v>347</v>
      </c>
      <c r="FJ323" s="190"/>
    </row>
    <row r="324" spans="1:167" s="152" customFormat="1" ht="15" x14ac:dyDescent="0.25">
      <c r="A324" s="204"/>
      <c r="B324" s="203" t="s">
        <v>205</v>
      </c>
      <c r="C324" s="366" t="s">
        <v>348</v>
      </c>
      <c r="D324" s="366"/>
      <c r="E324" s="366"/>
      <c r="F324" s="205"/>
      <c r="G324" s="206"/>
      <c r="H324" s="206"/>
      <c r="I324" s="206"/>
      <c r="J324" s="209">
        <v>79.150000000000006</v>
      </c>
      <c r="K324" s="208">
        <v>1.4375</v>
      </c>
      <c r="L324" s="209">
        <v>172.94</v>
      </c>
      <c r="M324" s="210">
        <v>14.53</v>
      </c>
      <c r="N324" s="211">
        <v>2512.8200000000002</v>
      </c>
      <c r="EZ324" s="189"/>
      <c r="FA324" s="190"/>
      <c r="FB324" s="190"/>
      <c r="FC324" s="190"/>
      <c r="FD324" s="190"/>
      <c r="FG324" s="201" t="s">
        <v>348</v>
      </c>
      <c r="FJ324" s="190"/>
    </row>
    <row r="325" spans="1:167" s="152" customFormat="1" ht="15" x14ac:dyDescent="0.25">
      <c r="A325" s="204"/>
      <c r="B325" s="203" t="s">
        <v>349</v>
      </c>
      <c r="C325" s="366" t="s">
        <v>350</v>
      </c>
      <c r="D325" s="366"/>
      <c r="E325" s="366"/>
      <c r="F325" s="205"/>
      <c r="G325" s="206"/>
      <c r="H325" s="206"/>
      <c r="I325" s="206"/>
      <c r="J325" s="209">
        <v>5.0199999999999996</v>
      </c>
      <c r="K325" s="208">
        <v>1.4375</v>
      </c>
      <c r="L325" s="209">
        <v>10.97</v>
      </c>
      <c r="M325" s="210">
        <v>49.45</v>
      </c>
      <c r="N325" s="212">
        <v>542.47</v>
      </c>
      <c r="EZ325" s="189"/>
      <c r="FA325" s="190"/>
      <c r="FB325" s="190"/>
      <c r="FC325" s="190"/>
      <c r="FD325" s="190"/>
      <c r="FG325" s="201" t="s">
        <v>350</v>
      </c>
      <c r="FJ325" s="190"/>
    </row>
    <row r="326" spans="1:167" s="152" customFormat="1" ht="15" x14ac:dyDescent="0.25">
      <c r="A326" s="204"/>
      <c r="B326" s="203" t="s">
        <v>351</v>
      </c>
      <c r="C326" s="366" t="s">
        <v>352</v>
      </c>
      <c r="D326" s="366"/>
      <c r="E326" s="366"/>
      <c r="F326" s="205"/>
      <c r="G326" s="206"/>
      <c r="H326" s="206"/>
      <c r="I326" s="206"/>
      <c r="J326" s="209">
        <v>37.630000000000003</v>
      </c>
      <c r="K326" s="206"/>
      <c r="L326" s="209">
        <v>57.2</v>
      </c>
      <c r="M326" s="210">
        <v>9.1199999999999992</v>
      </c>
      <c r="N326" s="212">
        <v>521.66</v>
      </c>
      <c r="EZ326" s="189"/>
      <c r="FA326" s="190"/>
      <c r="FB326" s="190"/>
      <c r="FC326" s="190"/>
      <c r="FD326" s="190"/>
      <c r="FG326" s="201" t="s">
        <v>352</v>
      </c>
      <c r="FJ326" s="190"/>
    </row>
    <row r="327" spans="1:167" s="152" customFormat="1" ht="15" x14ac:dyDescent="0.25">
      <c r="A327" s="213"/>
      <c r="B327" s="203"/>
      <c r="C327" s="366" t="s">
        <v>353</v>
      </c>
      <c r="D327" s="366"/>
      <c r="E327" s="366"/>
      <c r="F327" s="205" t="s">
        <v>354</v>
      </c>
      <c r="G327" s="210">
        <v>29.68</v>
      </c>
      <c r="H327" s="230">
        <v>1.45475</v>
      </c>
      <c r="I327" s="214">
        <v>65.629009600000003</v>
      </c>
      <c r="J327" s="215"/>
      <c r="K327" s="206"/>
      <c r="L327" s="215"/>
      <c r="M327" s="206"/>
      <c r="N327" s="216"/>
      <c r="EZ327" s="189"/>
      <c r="FA327" s="190"/>
      <c r="FB327" s="190"/>
      <c r="FC327" s="190"/>
      <c r="FD327" s="190"/>
      <c r="FH327" s="201" t="s">
        <v>353</v>
      </c>
      <c r="FJ327" s="190"/>
    </row>
    <row r="328" spans="1:167" s="152" customFormat="1" ht="15" x14ac:dyDescent="0.25">
      <c r="A328" s="213"/>
      <c r="B328" s="203"/>
      <c r="C328" s="366" t="s">
        <v>355</v>
      </c>
      <c r="D328" s="366"/>
      <c r="E328" s="366"/>
      <c r="F328" s="205" t="s">
        <v>354</v>
      </c>
      <c r="G328" s="231">
        <v>0.4</v>
      </c>
      <c r="H328" s="208">
        <v>1.4375</v>
      </c>
      <c r="I328" s="236">
        <v>0.874</v>
      </c>
      <c r="J328" s="215"/>
      <c r="K328" s="206"/>
      <c r="L328" s="215"/>
      <c r="M328" s="206"/>
      <c r="N328" s="216"/>
      <c r="EZ328" s="189"/>
      <c r="FA328" s="190"/>
      <c r="FB328" s="190"/>
      <c r="FC328" s="190"/>
      <c r="FD328" s="190"/>
      <c r="FH328" s="201" t="s">
        <v>355</v>
      </c>
      <c r="FJ328" s="190"/>
    </row>
    <row r="329" spans="1:167" s="152" customFormat="1" ht="15" x14ac:dyDescent="0.25">
      <c r="A329" s="199"/>
      <c r="B329" s="203"/>
      <c r="C329" s="369" t="s">
        <v>356</v>
      </c>
      <c r="D329" s="369"/>
      <c r="E329" s="369"/>
      <c r="F329" s="217"/>
      <c r="G329" s="218"/>
      <c r="H329" s="218"/>
      <c r="I329" s="218"/>
      <c r="J329" s="220">
        <v>733.73</v>
      </c>
      <c r="K329" s="218"/>
      <c r="L329" s="219">
        <v>1594.35</v>
      </c>
      <c r="M329" s="218"/>
      <c r="N329" s="221">
        <v>70494.66</v>
      </c>
      <c r="EZ329" s="189"/>
      <c r="FA329" s="190"/>
      <c r="FB329" s="190"/>
      <c r="FC329" s="190"/>
      <c r="FD329" s="190"/>
      <c r="FI329" s="201" t="s">
        <v>356</v>
      </c>
      <c r="FJ329" s="190"/>
    </row>
    <row r="330" spans="1:167" s="152" customFormat="1" ht="15" x14ac:dyDescent="0.25">
      <c r="A330" s="213"/>
      <c r="B330" s="203"/>
      <c r="C330" s="366" t="s">
        <v>357</v>
      </c>
      <c r="D330" s="366"/>
      <c r="E330" s="366"/>
      <c r="F330" s="205"/>
      <c r="G330" s="206"/>
      <c r="H330" s="206"/>
      <c r="I330" s="206"/>
      <c r="J330" s="215"/>
      <c r="K330" s="206"/>
      <c r="L330" s="207">
        <v>1375.18</v>
      </c>
      <c r="M330" s="206"/>
      <c r="N330" s="211">
        <v>68002.649999999994</v>
      </c>
      <c r="EZ330" s="189"/>
      <c r="FA330" s="190"/>
      <c r="FB330" s="190"/>
      <c r="FC330" s="190"/>
      <c r="FD330" s="190"/>
      <c r="FH330" s="201" t="s">
        <v>357</v>
      </c>
      <c r="FJ330" s="190"/>
    </row>
    <row r="331" spans="1:167" s="152" customFormat="1" ht="23.25" x14ac:dyDescent="0.25">
      <c r="A331" s="213"/>
      <c r="B331" s="203" t="s">
        <v>390</v>
      </c>
      <c r="C331" s="366" t="s">
        <v>391</v>
      </c>
      <c r="D331" s="366"/>
      <c r="E331" s="366"/>
      <c r="F331" s="205" t="s">
        <v>360</v>
      </c>
      <c r="G331" s="222">
        <v>97</v>
      </c>
      <c r="H331" s="206"/>
      <c r="I331" s="222">
        <v>97</v>
      </c>
      <c r="J331" s="215"/>
      <c r="K331" s="206"/>
      <c r="L331" s="207">
        <v>1333.92</v>
      </c>
      <c r="M331" s="206"/>
      <c r="N331" s="211">
        <v>65962.570000000007</v>
      </c>
      <c r="EZ331" s="189"/>
      <c r="FA331" s="190"/>
      <c r="FB331" s="190"/>
      <c r="FC331" s="190"/>
      <c r="FD331" s="190"/>
      <c r="FH331" s="201" t="s">
        <v>391</v>
      </c>
      <c r="FJ331" s="190"/>
    </row>
    <row r="332" spans="1:167" s="152" customFormat="1" ht="23.25" x14ac:dyDescent="0.25">
      <c r="A332" s="213"/>
      <c r="B332" s="203" t="s">
        <v>392</v>
      </c>
      <c r="C332" s="366" t="s">
        <v>393</v>
      </c>
      <c r="D332" s="366"/>
      <c r="E332" s="366"/>
      <c r="F332" s="205" t="s">
        <v>360</v>
      </c>
      <c r="G332" s="222">
        <v>51</v>
      </c>
      <c r="H332" s="206"/>
      <c r="I332" s="222">
        <v>51</v>
      </c>
      <c r="J332" s="215"/>
      <c r="K332" s="206"/>
      <c r="L332" s="209">
        <v>701.34</v>
      </c>
      <c r="M332" s="206"/>
      <c r="N332" s="211">
        <v>34681.35</v>
      </c>
      <c r="EZ332" s="189"/>
      <c r="FA332" s="190"/>
      <c r="FB332" s="190"/>
      <c r="FC332" s="190"/>
      <c r="FD332" s="190"/>
      <c r="FH332" s="201" t="s">
        <v>393</v>
      </c>
      <c r="FJ332" s="190"/>
    </row>
    <row r="333" spans="1:167" s="152" customFormat="1" ht="15" x14ac:dyDescent="0.25">
      <c r="A333" s="223"/>
      <c r="B333" s="224"/>
      <c r="C333" s="367" t="s">
        <v>363</v>
      </c>
      <c r="D333" s="367"/>
      <c r="E333" s="367"/>
      <c r="F333" s="193"/>
      <c r="G333" s="194"/>
      <c r="H333" s="194"/>
      <c r="I333" s="194"/>
      <c r="J333" s="197"/>
      <c r="K333" s="194"/>
      <c r="L333" s="228">
        <v>3629.61</v>
      </c>
      <c r="M333" s="218"/>
      <c r="N333" s="226">
        <v>171138.58</v>
      </c>
      <c r="EZ333" s="189"/>
      <c r="FA333" s="190"/>
      <c r="FB333" s="190"/>
      <c r="FC333" s="190"/>
      <c r="FD333" s="190"/>
      <c r="FJ333" s="190" t="s">
        <v>363</v>
      </c>
    </row>
    <row r="334" spans="1:167" s="152" customFormat="1" ht="45" x14ac:dyDescent="0.25">
      <c r="A334" s="191" t="s">
        <v>480</v>
      </c>
      <c r="B334" s="192" t="s">
        <v>454</v>
      </c>
      <c r="C334" s="367" t="s">
        <v>455</v>
      </c>
      <c r="D334" s="367"/>
      <c r="E334" s="367"/>
      <c r="F334" s="193" t="s">
        <v>37</v>
      </c>
      <c r="G334" s="194">
        <v>155.04</v>
      </c>
      <c r="H334" s="195">
        <v>1</v>
      </c>
      <c r="I334" s="229">
        <v>155.04</v>
      </c>
      <c r="J334" s="225">
        <v>169.63</v>
      </c>
      <c r="K334" s="227">
        <v>1.04236</v>
      </c>
      <c r="L334" s="228">
        <v>27413.48</v>
      </c>
      <c r="M334" s="229">
        <v>9.1199999999999992</v>
      </c>
      <c r="N334" s="226">
        <v>250010.94</v>
      </c>
      <c r="EZ334" s="189"/>
      <c r="FA334" s="190"/>
      <c r="FB334" s="190" t="s">
        <v>455</v>
      </c>
      <c r="FC334" s="190" t="s">
        <v>285</v>
      </c>
      <c r="FD334" s="190" t="s">
        <v>285</v>
      </c>
      <c r="FJ334" s="190"/>
    </row>
    <row r="335" spans="1:167" s="152" customFormat="1" ht="15" x14ac:dyDescent="0.25">
      <c r="A335" s="199"/>
      <c r="B335" s="200"/>
      <c r="C335" s="366" t="s">
        <v>481</v>
      </c>
      <c r="D335" s="366"/>
      <c r="E335" s="366"/>
      <c r="F335" s="366"/>
      <c r="G335" s="366"/>
      <c r="H335" s="366"/>
      <c r="I335" s="366"/>
      <c r="J335" s="366"/>
      <c r="K335" s="366"/>
      <c r="L335" s="366"/>
      <c r="M335" s="366"/>
      <c r="N335" s="368"/>
      <c r="EZ335" s="189"/>
      <c r="FA335" s="190"/>
      <c r="FB335" s="190"/>
      <c r="FC335" s="190"/>
      <c r="FD335" s="190"/>
      <c r="FE335" s="201" t="s">
        <v>481</v>
      </c>
      <c r="FJ335" s="190"/>
    </row>
    <row r="336" spans="1:167" s="152" customFormat="1" ht="15" x14ac:dyDescent="0.25">
      <c r="A336" s="199"/>
      <c r="B336" s="200"/>
      <c r="C336" s="366" t="s">
        <v>457</v>
      </c>
      <c r="D336" s="366"/>
      <c r="E336" s="366"/>
      <c r="F336" s="366"/>
      <c r="G336" s="366"/>
      <c r="H336" s="366"/>
      <c r="I336" s="366"/>
      <c r="J336" s="366"/>
      <c r="K336" s="366"/>
      <c r="L336" s="366"/>
      <c r="M336" s="366"/>
      <c r="N336" s="368"/>
      <c r="EZ336" s="189"/>
      <c r="FA336" s="190"/>
      <c r="FB336" s="190"/>
      <c r="FC336" s="190"/>
      <c r="FD336" s="190"/>
      <c r="FJ336" s="190"/>
      <c r="FK336" s="201" t="s">
        <v>457</v>
      </c>
    </row>
    <row r="337" spans="1:166" s="152" customFormat="1" ht="15" x14ac:dyDescent="0.25">
      <c r="A337" s="202"/>
      <c r="B337" s="203"/>
      <c r="C337" s="361" t="s">
        <v>366</v>
      </c>
      <c r="D337" s="361"/>
      <c r="E337" s="361"/>
      <c r="F337" s="361"/>
      <c r="G337" s="361"/>
      <c r="H337" s="361"/>
      <c r="I337" s="361"/>
      <c r="J337" s="361"/>
      <c r="K337" s="361"/>
      <c r="L337" s="361"/>
      <c r="M337" s="361"/>
      <c r="N337" s="373"/>
      <c r="EZ337" s="189"/>
      <c r="FA337" s="190"/>
      <c r="FB337" s="190"/>
      <c r="FC337" s="190"/>
      <c r="FD337" s="190"/>
      <c r="FF337" s="201" t="s">
        <v>366</v>
      </c>
      <c r="FJ337" s="190"/>
    </row>
    <row r="338" spans="1:166" s="152" customFormat="1" ht="15" x14ac:dyDescent="0.25">
      <c r="A338" s="202"/>
      <c r="B338" s="203"/>
      <c r="C338" s="361" t="s">
        <v>367</v>
      </c>
      <c r="D338" s="361"/>
      <c r="E338" s="361"/>
      <c r="F338" s="361"/>
      <c r="G338" s="361"/>
      <c r="H338" s="361"/>
      <c r="I338" s="361"/>
      <c r="J338" s="361"/>
      <c r="K338" s="361"/>
      <c r="L338" s="361"/>
      <c r="M338" s="361"/>
      <c r="N338" s="373"/>
      <c r="EZ338" s="189"/>
      <c r="FA338" s="190"/>
      <c r="FB338" s="190"/>
      <c r="FC338" s="190"/>
      <c r="FD338" s="190"/>
      <c r="FF338" s="201" t="s">
        <v>367</v>
      </c>
      <c r="FJ338" s="190"/>
    </row>
    <row r="339" spans="1:166" s="152" customFormat="1" ht="15" x14ac:dyDescent="0.25">
      <c r="A339" s="223"/>
      <c r="B339" s="224"/>
      <c r="C339" s="367" t="s">
        <v>363</v>
      </c>
      <c r="D339" s="367"/>
      <c r="E339" s="367"/>
      <c r="F339" s="193"/>
      <c r="G339" s="194"/>
      <c r="H339" s="194"/>
      <c r="I339" s="194"/>
      <c r="J339" s="197"/>
      <c r="K339" s="194"/>
      <c r="L339" s="228">
        <v>27413.48</v>
      </c>
      <c r="M339" s="218"/>
      <c r="N339" s="226">
        <v>250010.94</v>
      </c>
      <c r="EZ339" s="189"/>
      <c r="FA339" s="190"/>
      <c r="FB339" s="190"/>
      <c r="FC339" s="190"/>
      <c r="FD339" s="190"/>
      <c r="FJ339" s="190" t="s">
        <v>363</v>
      </c>
    </row>
    <row r="340" spans="1:166" s="152" customFormat="1" ht="34.5" x14ac:dyDescent="0.25">
      <c r="A340" s="191" t="s">
        <v>482</v>
      </c>
      <c r="B340" s="192" t="s">
        <v>450</v>
      </c>
      <c r="C340" s="367" t="s">
        <v>451</v>
      </c>
      <c r="D340" s="367"/>
      <c r="E340" s="367"/>
      <c r="F340" s="193" t="s">
        <v>388</v>
      </c>
      <c r="G340" s="194">
        <v>1.08</v>
      </c>
      <c r="H340" s="195">
        <v>1</v>
      </c>
      <c r="I340" s="229">
        <v>1.08</v>
      </c>
      <c r="J340" s="197"/>
      <c r="K340" s="194"/>
      <c r="L340" s="197"/>
      <c r="M340" s="194"/>
      <c r="N340" s="198"/>
      <c r="EZ340" s="189"/>
      <c r="FA340" s="190"/>
      <c r="FB340" s="190" t="s">
        <v>451</v>
      </c>
      <c r="FC340" s="190" t="s">
        <v>285</v>
      </c>
      <c r="FD340" s="190" t="s">
        <v>285</v>
      </c>
      <c r="FJ340" s="190"/>
    </row>
    <row r="341" spans="1:166" s="152" customFormat="1" ht="15" x14ac:dyDescent="0.25">
      <c r="A341" s="199"/>
      <c r="B341" s="200"/>
      <c r="C341" s="366" t="s">
        <v>483</v>
      </c>
      <c r="D341" s="366"/>
      <c r="E341" s="366"/>
      <c r="F341" s="366"/>
      <c r="G341" s="366"/>
      <c r="H341" s="366"/>
      <c r="I341" s="366"/>
      <c r="J341" s="366"/>
      <c r="K341" s="366"/>
      <c r="L341" s="366"/>
      <c r="M341" s="366"/>
      <c r="N341" s="368"/>
      <c r="EZ341" s="189"/>
      <c r="FA341" s="190"/>
      <c r="FB341" s="190"/>
      <c r="FC341" s="190"/>
      <c r="FD341" s="190"/>
      <c r="FE341" s="201" t="s">
        <v>483</v>
      </c>
      <c r="FJ341" s="190"/>
    </row>
    <row r="342" spans="1:166" s="152" customFormat="1" ht="68.25" x14ac:dyDescent="0.25">
      <c r="A342" s="202"/>
      <c r="B342" s="203" t="s">
        <v>343</v>
      </c>
      <c r="C342" s="361" t="s">
        <v>344</v>
      </c>
      <c r="D342" s="361"/>
      <c r="E342" s="361"/>
      <c r="F342" s="361"/>
      <c r="G342" s="361"/>
      <c r="H342" s="361"/>
      <c r="I342" s="361"/>
      <c r="J342" s="361"/>
      <c r="K342" s="361"/>
      <c r="L342" s="361"/>
      <c r="M342" s="361"/>
      <c r="N342" s="373"/>
      <c r="EZ342" s="189"/>
      <c r="FA342" s="190"/>
      <c r="FB342" s="190"/>
      <c r="FC342" s="190"/>
      <c r="FD342" s="190"/>
      <c r="FF342" s="201" t="s">
        <v>344</v>
      </c>
      <c r="FJ342" s="190"/>
    </row>
    <row r="343" spans="1:166" s="152" customFormat="1" ht="15" x14ac:dyDescent="0.25">
      <c r="A343" s="202"/>
      <c r="B343" s="203" t="s">
        <v>473</v>
      </c>
      <c r="C343" s="361" t="s">
        <v>474</v>
      </c>
      <c r="D343" s="361"/>
      <c r="E343" s="361"/>
      <c r="F343" s="361"/>
      <c r="G343" s="361"/>
      <c r="H343" s="361"/>
      <c r="I343" s="361"/>
      <c r="J343" s="361"/>
      <c r="K343" s="361"/>
      <c r="L343" s="361"/>
      <c r="M343" s="361"/>
      <c r="N343" s="373"/>
      <c r="EZ343" s="189"/>
      <c r="FA343" s="190"/>
      <c r="FB343" s="190"/>
      <c r="FC343" s="190"/>
      <c r="FD343" s="190"/>
      <c r="FF343" s="201" t="s">
        <v>474</v>
      </c>
      <c r="FJ343" s="190"/>
    </row>
    <row r="344" spans="1:166" s="152" customFormat="1" ht="23.25" x14ac:dyDescent="0.25">
      <c r="A344" s="202"/>
      <c r="B344" s="203" t="s">
        <v>345</v>
      </c>
      <c r="C344" s="361" t="s">
        <v>346</v>
      </c>
      <c r="D344" s="361"/>
      <c r="E344" s="361"/>
      <c r="F344" s="361"/>
      <c r="G344" s="361"/>
      <c r="H344" s="361"/>
      <c r="I344" s="361"/>
      <c r="J344" s="361"/>
      <c r="K344" s="361"/>
      <c r="L344" s="361"/>
      <c r="M344" s="361"/>
      <c r="N344" s="373"/>
      <c r="EZ344" s="189"/>
      <c r="FA344" s="190"/>
      <c r="FB344" s="190"/>
      <c r="FC344" s="190"/>
      <c r="FD344" s="190"/>
      <c r="FF344" s="201" t="s">
        <v>346</v>
      </c>
      <c r="FJ344" s="190"/>
    </row>
    <row r="345" spans="1:166" s="152" customFormat="1" ht="15" x14ac:dyDescent="0.25">
      <c r="A345" s="204"/>
      <c r="B345" s="203" t="s">
        <v>339</v>
      </c>
      <c r="C345" s="366" t="s">
        <v>347</v>
      </c>
      <c r="D345" s="366"/>
      <c r="E345" s="366"/>
      <c r="F345" s="205"/>
      <c r="G345" s="206"/>
      <c r="H345" s="206"/>
      <c r="I345" s="206"/>
      <c r="J345" s="209">
        <v>616.95000000000005</v>
      </c>
      <c r="K345" s="230">
        <v>1.45475</v>
      </c>
      <c r="L345" s="209">
        <v>969.31</v>
      </c>
      <c r="M345" s="210">
        <v>49.45</v>
      </c>
      <c r="N345" s="211">
        <v>47932.38</v>
      </c>
      <c r="EZ345" s="189"/>
      <c r="FA345" s="190"/>
      <c r="FB345" s="190"/>
      <c r="FC345" s="190"/>
      <c r="FD345" s="190"/>
      <c r="FG345" s="201" t="s">
        <v>347</v>
      </c>
      <c r="FJ345" s="190"/>
    </row>
    <row r="346" spans="1:166" s="152" customFormat="1" ht="15" x14ac:dyDescent="0.25">
      <c r="A346" s="204"/>
      <c r="B346" s="203" t="s">
        <v>205</v>
      </c>
      <c r="C346" s="366" t="s">
        <v>348</v>
      </c>
      <c r="D346" s="366"/>
      <c r="E346" s="366"/>
      <c r="F346" s="205"/>
      <c r="G346" s="206"/>
      <c r="H346" s="206"/>
      <c r="I346" s="206"/>
      <c r="J346" s="209">
        <v>79.150000000000006</v>
      </c>
      <c r="K346" s="208">
        <v>1.4375</v>
      </c>
      <c r="L346" s="209">
        <v>122.88</v>
      </c>
      <c r="M346" s="210">
        <v>14.53</v>
      </c>
      <c r="N346" s="211">
        <v>1785.45</v>
      </c>
      <c r="EZ346" s="189"/>
      <c r="FA346" s="190"/>
      <c r="FB346" s="190"/>
      <c r="FC346" s="190"/>
      <c r="FD346" s="190"/>
      <c r="FG346" s="201" t="s">
        <v>348</v>
      </c>
      <c r="FJ346" s="190"/>
    </row>
    <row r="347" spans="1:166" s="152" customFormat="1" ht="15" x14ac:dyDescent="0.25">
      <c r="A347" s="204"/>
      <c r="B347" s="203" t="s">
        <v>349</v>
      </c>
      <c r="C347" s="366" t="s">
        <v>350</v>
      </c>
      <c r="D347" s="366"/>
      <c r="E347" s="366"/>
      <c r="F347" s="205"/>
      <c r="G347" s="206"/>
      <c r="H347" s="206"/>
      <c r="I347" s="206"/>
      <c r="J347" s="209">
        <v>5.0199999999999996</v>
      </c>
      <c r="K347" s="208">
        <v>1.4375</v>
      </c>
      <c r="L347" s="209">
        <v>7.79</v>
      </c>
      <c r="M347" s="210">
        <v>49.45</v>
      </c>
      <c r="N347" s="212">
        <v>385.22</v>
      </c>
      <c r="EZ347" s="189"/>
      <c r="FA347" s="190"/>
      <c r="FB347" s="190"/>
      <c r="FC347" s="190"/>
      <c r="FD347" s="190"/>
      <c r="FG347" s="201" t="s">
        <v>350</v>
      </c>
      <c r="FJ347" s="190"/>
    </row>
    <row r="348" spans="1:166" s="152" customFormat="1" ht="15" x14ac:dyDescent="0.25">
      <c r="A348" s="204"/>
      <c r="B348" s="203" t="s">
        <v>351</v>
      </c>
      <c r="C348" s="366" t="s">
        <v>352</v>
      </c>
      <c r="D348" s="366"/>
      <c r="E348" s="366"/>
      <c r="F348" s="205"/>
      <c r="G348" s="206"/>
      <c r="H348" s="206"/>
      <c r="I348" s="206"/>
      <c r="J348" s="209">
        <v>37.630000000000003</v>
      </c>
      <c r="K348" s="206"/>
      <c r="L348" s="209">
        <v>40.64</v>
      </c>
      <c r="M348" s="210">
        <v>9.1199999999999992</v>
      </c>
      <c r="N348" s="212">
        <v>370.64</v>
      </c>
      <c r="EZ348" s="189"/>
      <c r="FA348" s="190"/>
      <c r="FB348" s="190"/>
      <c r="FC348" s="190"/>
      <c r="FD348" s="190"/>
      <c r="FG348" s="201" t="s">
        <v>352</v>
      </c>
      <c r="FJ348" s="190"/>
    </row>
    <row r="349" spans="1:166" s="152" customFormat="1" ht="15" x14ac:dyDescent="0.25">
      <c r="A349" s="213"/>
      <c r="B349" s="203"/>
      <c r="C349" s="366" t="s">
        <v>353</v>
      </c>
      <c r="D349" s="366"/>
      <c r="E349" s="366"/>
      <c r="F349" s="205" t="s">
        <v>354</v>
      </c>
      <c r="G349" s="210">
        <v>29.68</v>
      </c>
      <c r="H349" s="230">
        <v>1.45475</v>
      </c>
      <c r="I349" s="214">
        <v>46.631138399999998</v>
      </c>
      <c r="J349" s="215"/>
      <c r="K349" s="206"/>
      <c r="L349" s="215"/>
      <c r="M349" s="206"/>
      <c r="N349" s="216"/>
      <c r="EZ349" s="189"/>
      <c r="FA349" s="190"/>
      <c r="FB349" s="190"/>
      <c r="FC349" s="190"/>
      <c r="FD349" s="190"/>
      <c r="FH349" s="201" t="s">
        <v>353</v>
      </c>
      <c r="FJ349" s="190"/>
    </row>
    <row r="350" spans="1:166" s="152" customFormat="1" ht="15" x14ac:dyDescent="0.25">
      <c r="A350" s="213"/>
      <c r="B350" s="203"/>
      <c r="C350" s="366" t="s">
        <v>355</v>
      </c>
      <c r="D350" s="366"/>
      <c r="E350" s="366"/>
      <c r="F350" s="205" t="s">
        <v>354</v>
      </c>
      <c r="G350" s="231">
        <v>0.4</v>
      </c>
      <c r="H350" s="208">
        <v>1.4375</v>
      </c>
      <c r="I350" s="236">
        <v>0.621</v>
      </c>
      <c r="J350" s="215"/>
      <c r="K350" s="206"/>
      <c r="L350" s="215"/>
      <c r="M350" s="206"/>
      <c r="N350" s="216"/>
      <c r="EZ350" s="189"/>
      <c r="FA350" s="190"/>
      <c r="FB350" s="190"/>
      <c r="FC350" s="190"/>
      <c r="FD350" s="190"/>
      <c r="FH350" s="201" t="s">
        <v>355</v>
      </c>
      <c r="FJ350" s="190"/>
    </row>
    <row r="351" spans="1:166" s="152" customFormat="1" ht="15" x14ac:dyDescent="0.25">
      <c r="A351" s="199"/>
      <c r="B351" s="203"/>
      <c r="C351" s="369" t="s">
        <v>356</v>
      </c>
      <c r="D351" s="369"/>
      <c r="E351" s="369"/>
      <c r="F351" s="217"/>
      <c r="G351" s="218"/>
      <c r="H351" s="218"/>
      <c r="I351" s="218"/>
      <c r="J351" s="220">
        <v>733.73</v>
      </c>
      <c r="K351" s="218"/>
      <c r="L351" s="219">
        <v>1132.83</v>
      </c>
      <c r="M351" s="218"/>
      <c r="N351" s="221">
        <v>50088.47</v>
      </c>
      <c r="EZ351" s="189"/>
      <c r="FA351" s="190"/>
      <c r="FB351" s="190"/>
      <c r="FC351" s="190"/>
      <c r="FD351" s="190"/>
      <c r="FI351" s="201" t="s">
        <v>356</v>
      </c>
      <c r="FJ351" s="190"/>
    </row>
    <row r="352" spans="1:166" s="152" customFormat="1" ht="15" x14ac:dyDescent="0.25">
      <c r="A352" s="213"/>
      <c r="B352" s="203"/>
      <c r="C352" s="366" t="s">
        <v>357</v>
      </c>
      <c r="D352" s="366"/>
      <c r="E352" s="366"/>
      <c r="F352" s="205"/>
      <c r="G352" s="206"/>
      <c r="H352" s="206"/>
      <c r="I352" s="206"/>
      <c r="J352" s="215"/>
      <c r="K352" s="206"/>
      <c r="L352" s="209">
        <v>977.1</v>
      </c>
      <c r="M352" s="206"/>
      <c r="N352" s="211">
        <v>48317.599999999999</v>
      </c>
      <c r="EZ352" s="189"/>
      <c r="FA352" s="190"/>
      <c r="FB352" s="190"/>
      <c r="FC352" s="190"/>
      <c r="FD352" s="190"/>
      <c r="FH352" s="201" t="s">
        <v>357</v>
      </c>
      <c r="FJ352" s="190"/>
    </row>
    <row r="353" spans="1:167" s="152" customFormat="1" ht="23.25" x14ac:dyDescent="0.25">
      <c r="A353" s="213"/>
      <c r="B353" s="203" t="s">
        <v>390</v>
      </c>
      <c r="C353" s="366" t="s">
        <v>391</v>
      </c>
      <c r="D353" s="366"/>
      <c r="E353" s="366"/>
      <c r="F353" s="205" t="s">
        <v>360</v>
      </c>
      <c r="G353" s="222">
        <v>97</v>
      </c>
      <c r="H353" s="206"/>
      <c r="I353" s="222">
        <v>97</v>
      </c>
      <c r="J353" s="215"/>
      <c r="K353" s="206"/>
      <c r="L353" s="209">
        <v>947.79</v>
      </c>
      <c r="M353" s="206"/>
      <c r="N353" s="211">
        <v>46868.07</v>
      </c>
      <c r="EZ353" s="189"/>
      <c r="FA353" s="190"/>
      <c r="FB353" s="190"/>
      <c r="FC353" s="190"/>
      <c r="FD353" s="190"/>
      <c r="FH353" s="201" t="s">
        <v>391</v>
      </c>
      <c r="FJ353" s="190"/>
    </row>
    <row r="354" spans="1:167" s="152" customFormat="1" ht="23.25" x14ac:dyDescent="0.25">
      <c r="A354" s="213"/>
      <c r="B354" s="203" t="s">
        <v>392</v>
      </c>
      <c r="C354" s="366" t="s">
        <v>393</v>
      </c>
      <c r="D354" s="366"/>
      <c r="E354" s="366"/>
      <c r="F354" s="205" t="s">
        <v>360</v>
      </c>
      <c r="G354" s="222">
        <v>51</v>
      </c>
      <c r="H354" s="206"/>
      <c r="I354" s="222">
        <v>51</v>
      </c>
      <c r="J354" s="215"/>
      <c r="K354" s="206"/>
      <c r="L354" s="209">
        <v>498.32</v>
      </c>
      <c r="M354" s="206"/>
      <c r="N354" s="211">
        <v>24641.98</v>
      </c>
      <c r="EZ354" s="189"/>
      <c r="FA354" s="190"/>
      <c r="FB354" s="190"/>
      <c r="FC354" s="190"/>
      <c r="FD354" s="190"/>
      <c r="FH354" s="201" t="s">
        <v>393</v>
      </c>
      <c r="FJ354" s="190"/>
    </row>
    <row r="355" spans="1:167" s="152" customFormat="1" ht="15" x14ac:dyDescent="0.25">
      <c r="A355" s="223"/>
      <c r="B355" s="224"/>
      <c r="C355" s="367" t="s">
        <v>363</v>
      </c>
      <c r="D355" s="367"/>
      <c r="E355" s="367"/>
      <c r="F355" s="193"/>
      <c r="G355" s="194"/>
      <c r="H355" s="194"/>
      <c r="I355" s="194"/>
      <c r="J355" s="197"/>
      <c r="K355" s="194"/>
      <c r="L355" s="228">
        <v>2578.94</v>
      </c>
      <c r="M355" s="218"/>
      <c r="N355" s="226">
        <v>121598.52</v>
      </c>
      <c r="EZ355" s="189"/>
      <c r="FA355" s="190"/>
      <c r="FB355" s="190"/>
      <c r="FC355" s="190"/>
      <c r="FD355" s="190"/>
      <c r="FJ355" s="190" t="s">
        <v>363</v>
      </c>
    </row>
    <row r="356" spans="1:167" s="152" customFormat="1" ht="45" x14ac:dyDescent="0.25">
      <c r="A356" s="191" t="s">
        <v>484</v>
      </c>
      <c r="B356" s="192" t="s">
        <v>454</v>
      </c>
      <c r="C356" s="367" t="s">
        <v>455</v>
      </c>
      <c r="D356" s="367"/>
      <c r="E356" s="367"/>
      <c r="F356" s="193" t="s">
        <v>37</v>
      </c>
      <c r="G356" s="194">
        <v>110.16</v>
      </c>
      <c r="H356" s="195">
        <v>1</v>
      </c>
      <c r="I356" s="229">
        <v>110.16</v>
      </c>
      <c r="J356" s="225">
        <v>169.63</v>
      </c>
      <c r="K356" s="227">
        <v>1.04236</v>
      </c>
      <c r="L356" s="228">
        <v>19478</v>
      </c>
      <c r="M356" s="229">
        <v>9.1199999999999992</v>
      </c>
      <c r="N356" s="226">
        <v>177639.36</v>
      </c>
      <c r="EZ356" s="189"/>
      <c r="FA356" s="190"/>
      <c r="FB356" s="190" t="s">
        <v>455</v>
      </c>
      <c r="FC356" s="190" t="s">
        <v>285</v>
      </c>
      <c r="FD356" s="190" t="s">
        <v>285</v>
      </c>
      <c r="FJ356" s="190"/>
    </row>
    <row r="357" spans="1:167" s="152" customFormat="1" ht="15" x14ac:dyDescent="0.25">
      <c r="A357" s="199"/>
      <c r="B357" s="200"/>
      <c r="C357" s="366" t="s">
        <v>485</v>
      </c>
      <c r="D357" s="366"/>
      <c r="E357" s="366"/>
      <c r="F357" s="366"/>
      <c r="G357" s="366"/>
      <c r="H357" s="366"/>
      <c r="I357" s="366"/>
      <c r="J357" s="366"/>
      <c r="K357" s="366"/>
      <c r="L357" s="366"/>
      <c r="M357" s="366"/>
      <c r="N357" s="368"/>
      <c r="EZ357" s="189"/>
      <c r="FA357" s="190"/>
      <c r="FB357" s="190"/>
      <c r="FC357" s="190"/>
      <c r="FD357" s="190"/>
      <c r="FE357" s="201" t="s">
        <v>485</v>
      </c>
      <c r="FJ357" s="190"/>
    </row>
    <row r="358" spans="1:167" s="152" customFormat="1" ht="15" x14ac:dyDescent="0.25">
      <c r="A358" s="199"/>
      <c r="B358" s="200"/>
      <c r="C358" s="366" t="s">
        <v>457</v>
      </c>
      <c r="D358" s="366"/>
      <c r="E358" s="366"/>
      <c r="F358" s="366"/>
      <c r="G358" s="366"/>
      <c r="H358" s="366"/>
      <c r="I358" s="366"/>
      <c r="J358" s="366"/>
      <c r="K358" s="366"/>
      <c r="L358" s="366"/>
      <c r="M358" s="366"/>
      <c r="N358" s="368"/>
      <c r="EZ358" s="189"/>
      <c r="FA358" s="190"/>
      <c r="FB358" s="190"/>
      <c r="FC358" s="190"/>
      <c r="FD358" s="190"/>
      <c r="FJ358" s="190"/>
      <c r="FK358" s="201" t="s">
        <v>457</v>
      </c>
    </row>
    <row r="359" spans="1:167" s="152" customFormat="1" ht="15" x14ac:dyDescent="0.25">
      <c r="A359" s="202"/>
      <c r="B359" s="203"/>
      <c r="C359" s="361" t="s">
        <v>366</v>
      </c>
      <c r="D359" s="361"/>
      <c r="E359" s="361"/>
      <c r="F359" s="361"/>
      <c r="G359" s="361"/>
      <c r="H359" s="361"/>
      <c r="I359" s="361"/>
      <c r="J359" s="361"/>
      <c r="K359" s="361"/>
      <c r="L359" s="361"/>
      <c r="M359" s="361"/>
      <c r="N359" s="373"/>
      <c r="EZ359" s="189"/>
      <c r="FA359" s="190"/>
      <c r="FB359" s="190"/>
      <c r="FC359" s="190"/>
      <c r="FD359" s="190"/>
      <c r="FF359" s="201" t="s">
        <v>366</v>
      </c>
      <c r="FJ359" s="190"/>
    </row>
    <row r="360" spans="1:167" s="152" customFormat="1" ht="15" x14ac:dyDescent="0.25">
      <c r="A360" s="202"/>
      <c r="B360" s="203"/>
      <c r="C360" s="361" t="s">
        <v>367</v>
      </c>
      <c r="D360" s="361"/>
      <c r="E360" s="361"/>
      <c r="F360" s="361"/>
      <c r="G360" s="361"/>
      <c r="H360" s="361"/>
      <c r="I360" s="361"/>
      <c r="J360" s="361"/>
      <c r="K360" s="361"/>
      <c r="L360" s="361"/>
      <c r="M360" s="361"/>
      <c r="N360" s="373"/>
      <c r="EZ360" s="189"/>
      <c r="FA360" s="190"/>
      <c r="FB360" s="190"/>
      <c r="FC360" s="190"/>
      <c r="FD360" s="190"/>
      <c r="FF360" s="201" t="s">
        <v>367</v>
      </c>
      <c r="FJ360" s="190"/>
    </row>
    <row r="361" spans="1:167" s="152" customFormat="1" ht="15" x14ac:dyDescent="0.25">
      <c r="A361" s="223"/>
      <c r="B361" s="224"/>
      <c r="C361" s="367" t="s">
        <v>363</v>
      </c>
      <c r="D361" s="367"/>
      <c r="E361" s="367"/>
      <c r="F361" s="193"/>
      <c r="G361" s="194"/>
      <c r="H361" s="194"/>
      <c r="I361" s="194"/>
      <c r="J361" s="197"/>
      <c r="K361" s="194"/>
      <c r="L361" s="228">
        <v>19478</v>
      </c>
      <c r="M361" s="218"/>
      <c r="N361" s="226">
        <v>177639.36</v>
      </c>
      <c r="EZ361" s="189"/>
      <c r="FA361" s="190"/>
      <c r="FB361" s="190"/>
      <c r="FC361" s="190"/>
      <c r="FD361" s="190"/>
      <c r="FJ361" s="190" t="s">
        <v>363</v>
      </c>
    </row>
    <row r="362" spans="1:167" s="152" customFormat="1" ht="34.5" x14ac:dyDescent="0.25">
      <c r="A362" s="191" t="s">
        <v>486</v>
      </c>
      <c r="B362" s="192" t="s">
        <v>450</v>
      </c>
      <c r="C362" s="367" t="s">
        <v>451</v>
      </c>
      <c r="D362" s="367"/>
      <c r="E362" s="367"/>
      <c r="F362" s="193" t="s">
        <v>388</v>
      </c>
      <c r="G362" s="194">
        <v>0.2</v>
      </c>
      <c r="H362" s="195">
        <v>1</v>
      </c>
      <c r="I362" s="235">
        <v>0.2</v>
      </c>
      <c r="J362" s="197"/>
      <c r="K362" s="194"/>
      <c r="L362" s="197"/>
      <c r="M362" s="194"/>
      <c r="N362" s="198"/>
      <c r="EZ362" s="189"/>
      <c r="FA362" s="190"/>
      <c r="FB362" s="190" t="s">
        <v>451</v>
      </c>
      <c r="FC362" s="190" t="s">
        <v>285</v>
      </c>
      <c r="FD362" s="190" t="s">
        <v>285</v>
      </c>
      <c r="FJ362" s="190"/>
    </row>
    <row r="363" spans="1:167" s="152" customFormat="1" ht="15" x14ac:dyDescent="0.25">
      <c r="A363" s="199"/>
      <c r="B363" s="200"/>
      <c r="C363" s="366" t="s">
        <v>487</v>
      </c>
      <c r="D363" s="366"/>
      <c r="E363" s="366"/>
      <c r="F363" s="366"/>
      <c r="G363" s="366"/>
      <c r="H363" s="366"/>
      <c r="I363" s="366"/>
      <c r="J363" s="366"/>
      <c r="K363" s="366"/>
      <c r="L363" s="366"/>
      <c r="M363" s="366"/>
      <c r="N363" s="368"/>
      <c r="EZ363" s="189"/>
      <c r="FA363" s="190"/>
      <c r="FB363" s="190"/>
      <c r="FC363" s="190"/>
      <c r="FD363" s="190"/>
      <c r="FE363" s="201" t="s">
        <v>487</v>
      </c>
      <c r="FJ363" s="190"/>
    </row>
    <row r="364" spans="1:167" s="152" customFormat="1" ht="68.25" x14ac:dyDescent="0.25">
      <c r="A364" s="202"/>
      <c r="B364" s="203" t="s">
        <v>343</v>
      </c>
      <c r="C364" s="361" t="s">
        <v>344</v>
      </c>
      <c r="D364" s="361"/>
      <c r="E364" s="361"/>
      <c r="F364" s="361"/>
      <c r="G364" s="361"/>
      <c r="H364" s="361"/>
      <c r="I364" s="361"/>
      <c r="J364" s="361"/>
      <c r="K364" s="361"/>
      <c r="L364" s="361"/>
      <c r="M364" s="361"/>
      <c r="N364" s="373"/>
      <c r="EZ364" s="189"/>
      <c r="FA364" s="190"/>
      <c r="FB364" s="190"/>
      <c r="FC364" s="190"/>
      <c r="FD364" s="190"/>
      <c r="FF364" s="201" t="s">
        <v>344</v>
      </c>
      <c r="FJ364" s="190"/>
    </row>
    <row r="365" spans="1:167" s="152" customFormat="1" ht="15" x14ac:dyDescent="0.25">
      <c r="A365" s="202"/>
      <c r="B365" s="203" t="s">
        <v>473</v>
      </c>
      <c r="C365" s="361" t="s">
        <v>474</v>
      </c>
      <c r="D365" s="361"/>
      <c r="E365" s="361"/>
      <c r="F365" s="361"/>
      <c r="G365" s="361"/>
      <c r="H365" s="361"/>
      <c r="I365" s="361"/>
      <c r="J365" s="361"/>
      <c r="K365" s="361"/>
      <c r="L365" s="361"/>
      <c r="M365" s="361"/>
      <c r="N365" s="373"/>
      <c r="EZ365" s="189"/>
      <c r="FA365" s="190"/>
      <c r="FB365" s="190"/>
      <c r="FC365" s="190"/>
      <c r="FD365" s="190"/>
      <c r="FF365" s="201" t="s">
        <v>474</v>
      </c>
      <c r="FJ365" s="190"/>
    </row>
    <row r="366" spans="1:167" s="152" customFormat="1" ht="23.25" x14ac:dyDescent="0.25">
      <c r="A366" s="202"/>
      <c r="B366" s="203" t="s">
        <v>345</v>
      </c>
      <c r="C366" s="361" t="s">
        <v>346</v>
      </c>
      <c r="D366" s="361"/>
      <c r="E366" s="361"/>
      <c r="F366" s="361"/>
      <c r="G366" s="361"/>
      <c r="H366" s="361"/>
      <c r="I366" s="361"/>
      <c r="J366" s="361"/>
      <c r="K366" s="361"/>
      <c r="L366" s="361"/>
      <c r="M366" s="361"/>
      <c r="N366" s="373"/>
      <c r="EZ366" s="189"/>
      <c r="FA366" s="190"/>
      <c r="FB366" s="190"/>
      <c r="FC366" s="190"/>
      <c r="FD366" s="190"/>
      <c r="FF366" s="201" t="s">
        <v>346</v>
      </c>
      <c r="FJ366" s="190"/>
    </row>
    <row r="367" spans="1:167" s="152" customFormat="1" ht="15" x14ac:dyDescent="0.25">
      <c r="A367" s="204"/>
      <c r="B367" s="203" t="s">
        <v>339</v>
      </c>
      <c r="C367" s="366" t="s">
        <v>347</v>
      </c>
      <c r="D367" s="366"/>
      <c r="E367" s="366"/>
      <c r="F367" s="205"/>
      <c r="G367" s="206"/>
      <c r="H367" s="206"/>
      <c r="I367" s="206"/>
      <c r="J367" s="209">
        <v>616.95000000000005</v>
      </c>
      <c r="K367" s="230">
        <v>1.45475</v>
      </c>
      <c r="L367" s="209">
        <v>179.5</v>
      </c>
      <c r="M367" s="210">
        <v>49.45</v>
      </c>
      <c r="N367" s="211">
        <v>8876.2800000000007</v>
      </c>
      <c r="EZ367" s="189"/>
      <c r="FA367" s="190"/>
      <c r="FB367" s="190"/>
      <c r="FC367" s="190"/>
      <c r="FD367" s="190"/>
      <c r="FG367" s="201" t="s">
        <v>347</v>
      </c>
      <c r="FJ367" s="190"/>
    </row>
    <row r="368" spans="1:167" s="152" customFormat="1" ht="15" x14ac:dyDescent="0.25">
      <c r="A368" s="204"/>
      <c r="B368" s="203" t="s">
        <v>205</v>
      </c>
      <c r="C368" s="366" t="s">
        <v>348</v>
      </c>
      <c r="D368" s="366"/>
      <c r="E368" s="366"/>
      <c r="F368" s="205"/>
      <c r="G368" s="206"/>
      <c r="H368" s="206"/>
      <c r="I368" s="206"/>
      <c r="J368" s="209">
        <v>79.150000000000006</v>
      </c>
      <c r="K368" s="208">
        <v>1.4375</v>
      </c>
      <c r="L368" s="209">
        <v>22.76</v>
      </c>
      <c r="M368" s="210">
        <v>14.53</v>
      </c>
      <c r="N368" s="212">
        <v>330.7</v>
      </c>
      <c r="EZ368" s="189"/>
      <c r="FA368" s="190"/>
      <c r="FB368" s="190"/>
      <c r="FC368" s="190"/>
      <c r="FD368" s="190"/>
      <c r="FG368" s="201" t="s">
        <v>348</v>
      </c>
      <c r="FJ368" s="190"/>
    </row>
    <row r="369" spans="1:167" s="152" customFormat="1" ht="15" x14ac:dyDescent="0.25">
      <c r="A369" s="204"/>
      <c r="B369" s="203" t="s">
        <v>349</v>
      </c>
      <c r="C369" s="366" t="s">
        <v>350</v>
      </c>
      <c r="D369" s="366"/>
      <c r="E369" s="366"/>
      <c r="F369" s="205"/>
      <c r="G369" s="206"/>
      <c r="H369" s="206"/>
      <c r="I369" s="206"/>
      <c r="J369" s="209">
        <v>5.0199999999999996</v>
      </c>
      <c r="K369" s="208">
        <v>1.4375</v>
      </c>
      <c r="L369" s="209">
        <v>1.44</v>
      </c>
      <c r="M369" s="210">
        <v>49.45</v>
      </c>
      <c r="N369" s="212">
        <v>71.209999999999994</v>
      </c>
      <c r="EZ369" s="189"/>
      <c r="FA369" s="190"/>
      <c r="FB369" s="190"/>
      <c r="FC369" s="190"/>
      <c r="FD369" s="190"/>
      <c r="FG369" s="201" t="s">
        <v>350</v>
      </c>
      <c r="FJ369" s="190"/>
    </row>
    <row r="370" spans="1:167" s="152" customFormat="1" ht="15" x14ac:dyDescent="0.25">
      <c r="A370" s="204"/>
      <c r="B370" s="203" t="s">
        <v>351</v>
      </c>
      <c r="C370" s="366" t="s">
        <v>352</v>
      </c>
      <c r="D370" s="366"/>
      <c r="E370" s="366"/>
      <c r="F370" s="205"/>
      <c r="G370" s="206"/>
      <c r="H370" s="206"/>
      <c r="I370" s="206"/>
      <c r="J370" s="209">
        <v>37.630000000000003</v>
      </c>
      <c r="K370" s="206"/>
      <c r="L370" s="209">
        <v>7.53</v>
      </c>
      <c r="M370" s="210">
        <v>9.1199999999999992</v>
      </c>
      <c r="N370" s="212">
        <v>68.67</v>
      </c>
      <c r="EZ370" s="189"/>
      <c r="FA370" s="190"/>
      <c r="FB370" s="190"/>
      <c r="FC370" s="190"/>
      <c r="FD370" s="190"/>
      <c r="FG370" s="201" t="s">
        <v>352</v>
      </c>
      <c r="FJ370" s="190"/>
    </row>
    <row r="371" spans="1:167" s="152" customFormat="1" ht="15" x14ac:dyDescent="0.25">
      <c r="A371" s="213"/>
      <c r="B371" s="203"/>
      <c r="C371" s="366" t="s">
        <v>353</v>
      </c>
      <c r="D371" s="366"/>
      <c r="E371" s="366"/>
      <c r="F371" s="205" t="s">
        <v>354</v>
      </c>
      <c r="G371" s="210">
        <v>29.68</v>
      </c>
      <c r="H371" s="230">
        <v>1.45475</v>
      </c>
      <c r="I371" s="233">
        <v>8.6353960000000001</v>
      </c>
      <c r="J371" s="215"/>
      <c r="K371" s="206"/>
      <c r="L371" s="215"/>
      <c r="M371" s="206"/>
      <c r="N371" s="216"/>
      <c r="EZ371" s="189"/>
      <c r="FA371" s="190"/>
      <c r="FB371" s="190"/>
      <c r="FC371" s="190"/>
      <c r="FD371" s="190"/>
      <c r="FH371" s="201" t="s">
        <v>353</v>
      </c>
      <c r="FJ371" s="190"/>
    </row>
    <row r="372" spans="1:167" s="152" customFormat="1" ht="15" x14ac:dyDescent="0.25">
      <c r="A372" s="213"/>
      <c r="B372" s="203"/>
      <c r="C372" s="366" t="s">
        <v>355</v>
      </c>
      <c r="D372" s="366"/>
      <c r="E372" s="366"/>
      <c r="F372" s="205" t="s">
        <v>354</v>
      </c>
      <c r="G372" s="231">
        <v>0.4</v>
      </c>
      <c r="H372" s="208">
        <v>1.4375</v>
      </c>
      <c r="I372" s="236">
        <v>0.115</v>
      </c>
      <c r="J372" s="215"/>
      <c r="K372" s="206"/>
      <c r="L372" s="215"/>
      <c r="M372" s="206"/>
      <c r="N372" s="216"/>
      <c r="EZ372" s="189"/>
      <c r="FA372" s="190"/>
      <c r="FB372" s="190"/>
      <c r="FC372" s="190"/>
      <c r="FD372" s="190"/>
      <c r="FH372" s="201" t="s">
        <v>355</v>
      </c>
      <c r="FJ372" s="190"/>
    </row>
    <row r="373" spans="1:167" s="152" customFormat="1" ht="15" x14ac:dyDescent="0.25">
      <c r="A373" s="199"/>
      <c r="B373" s="203"/>
      <c r="C373" s="369" t="s">
        <v>356</v>
      </c>
      <c r="D373" s="369"/>
      <c r="E373" s="369"/>
      <c r="F373" s="217"/>
      <c r="G373" s="218"/>
      <c r="H373" s="218"/>
      <c r="I373" s="218"/>
      <c r="J373" s="220">
        <v>733.73</v>
      </c>
      <c r="K373" s="218"/>
      <c r="L373" s="220">
        <v>209.79</v>
      </c>
      <c r="M373" s="218"/>
      <c r="N373" s="221">
        <v>9275.65</v>
      </c>
      <c r="EZ373" s="189"/>
      <c r="FA373" s="190"/>
      <c r="FB373" s="190"/>
      <c r="FC373" s="190"/>
      <c r="FD373" s="190"/>
      <c r="FI373" s="201" t="s">
        <v>356</v>
      </c>
      <c r="FJ373" s="190"/>
    </row>
    <row r="374" spans="1:167" s="152" customFormat="1" ht="15" x14ac:dyDescent="0.25">
      <c r="A374" s="213"/>
      <c r="B374" s="203"/>
      <c r="C374" s="366" t="s">
        <v>357</v>
      </c>
      <c r="D374" s="366"/>
      <c r="E374" s="366"/>
      <c r="F374" s="205"/>
      <c r="G374" s="206"/>
      <c r="H374" s="206"/>
      <c r="I374" s="206"/>
      <c r="J374" s="215"/>
      <c r="K374" s="206"/>
      <c r="L374" s="209">
        <v>180.94</v>
      </c>
      <c r="M374" s="206"/>
      <c r="N374" s="211">
        <v>8947.49</v>
      </c>
      <c r="EZ374" s="189"/>
      <c r="FA374" s="190"/>
      <c r="FB374" s="190"/>
      <c r="FC374" s="190"/>
      <c r="FD374" s="190"/>
      <c r="FH374" s="201" t="s">
        <v>357</v>
      </c>
      <c r="FJ374" s="190"/>
    </row>
    <row r="375" spans="1:167" s="152" customFormat="1" ht="23.25" x14ac:dyDescent="0.25">
      <c r="A375" s="213"/>
      <c r="B375" s="203" t="s">
        <v>390</v>
      </c>
      <c r="C375" s="366" t="s">
        <v>391</v>
      </c>
      <c r="D375" s="366"/>
      <c r="E375" s="366"/>
      <c r="F375" s="205" t="s">
        <v>360</v>
      </c>
      <c r="G375" s="222">
        <v>97</v>
      </c>
      <c r="H375" s="206"/>
      <c r="I375" s="222">
        <v>97</v>
      </c>
      <c r="J375" s="215"/>
      <c r="K375" s="206"/>
      <c r="L375" s="209">
        <v>175.51</v>
      </c>
      <c r="M375" s="206"/>
      <c r="N375" s="211">
        <v>8679.07</v>
      </c>
      <c r="EZ375" s="189"/>
      <c r="FA375" s="190"/>
      <c r="FB375" s="190"/>
      <c r="FC375" s="190"/>
      <c r="FD375" s="190"/>
      <c r="FH375" s="201" t="s">
        <v>391</v>
      </c>
      <c r="FJ375" s="190"/>
    </row>
    <row r="376" spans="1:167" s="152" customFormat="1" ht="23.25" x14ac:dyDescent="0.25">
      <c r="A376" s="213"/>
      <c r="B376" s="203" t="s">
        <v>392</v>
      </c>
      <c r="C376" s="366" t="s">
        <v>393</v>
      </c>
      <c r="D376" s="366"/>
      <c r="E376" s="366"/>
      <c r="F376" s="205" t="s">
        <v>360</v>
      </c>
      <c r="G376" s="222">
        <v>51</v>
      </c>
      <c r="H376" s="206"/>
      <c r="I376" s="222">
        <v>51</v>
      </c>
      <c r="J376" s="215"/>
      <c r="K376" s="206"/>
      <c r="L376" s="209">
        <v>92.28</v>
      </c>
      <c r="M376" s="206"/>
      <c r="N376" s="211">
        <v>4563.22</v>
      </c>
      <c r="EZ376" s="189"/>
      <c r="FA376" s="190"/>
      <c r="FB376" s="190"/>
      <c r="FC376" s="190"/>
      <c r="FD376" s="190"/>
      <c r="FH376" s="201" t="s">
        <v>393</v>
      </c>
      <c r="FJ376" s="190"/>
    </row>
    <row r="377" spans="1:167" s="152" customFormat="1" ht="15" x14ac:dyDescent="0.25">
      <c r="A377" s="223"/>
      <c r="B377" s="224"/>
      <c r="C377" s="367" t="s">
        <v>363</v>
      </c>
      <c r="D377" s="367"/>
      <c r="E377" s="367"/>
      <c r="F377" s="193"/>
      <c r="G377" s="194"/>
      <c r="H377" s="194"/>
      <c r="I377" s="194"/>
      <c r="J377" s="197"/>
      <c r="K377" s="194"/>
      <c r="L377" s="225">
        <v>477.58</v>
      </c>
      <c r="M377" s="218"/>
      <c r="N377" s="226">
        <v>22517.94</v>
      </c>
      <c r="EZ377" s="189"/>
      <c r="FA377" s="190"/>
      <c r="FB377" s="190"/>
      <c r="FC377" s="190"/>
      <c r="FD377" s="190"/>
      <c r="FJ377" s="190" t="s">
        <v>363</v>
      </c>
    </row>
    <row r="378" spans="1:167" s="152" customFormat="1" ht="45" x14ac:dyDescent="0.25">
      <c r="A378" s="191" t="s">
        <v>488</v>
      </c>
      <c r="B378" s="192" t="s">
        <v>454</v>
      </c>
      <c r="C378" s="367" t="s">
        <v>455</v>
      </c>
      <c r="D378" s="367"/>
      <c r="E378" s="367"/>
      <c r="F378" s="193" t="s">
        <v>37</v>
      </c>
      <c r="G378" s="194">
        <v>20.399999999999999</v>
      </c>
      <c r="H378" s="195">
        <v>1</v>
      </c>
      <c r="I378" s="235">
        <v>20.399999999999999</v>
      </c>
      <c r="J378" s="225">
        <v>169.63</v>
      </c>
      <c r="K378" s="227">
        <v>1.04236</v>
      </c>
      <c r="L378" s="228">
        <v>3607.04</v>
      </c>
      <c r="M378" s="229">
        <v>9.1199999999999992</v>
      </c>
      <c r="N378" s="226">
        <v>32896.199999999997</v>
      </c>
      <c r="EZ378" s="189"/>
      <c r="FA378" s="190"/>
      <c r="FB378" s="190" t="s">
        <v>455</v>
      </c>
      <c r="FC378" s="190" t="s">
        <v>285</v>
      </c>
      <c r="FD378" s="190" t="s">
        <v>285</v>
      </c>
      <c r="FJ378" s="190"/>
    </row>
    <row r="379" spans="1:167" s="152" customFormat="1" ht="15" x14ac:dyDescent="0.25">
      <c r="A379" s="199"/>
      <c r="B379" s="200"/>
      <c r="C379" s="366" t="s">
        <v>489</v>
      </c>
      <c r="D379" s="366"/>
      <c r="E379" s="366"/>
      <c r="F379" s="366"/>
      <c r="G379" s="366"/>
      <c r="H379" s="366"/>
      <c r="I379" s="366"/>
      <c r="J379" s="366"/>
      <c r="K379" s="366"/>
      <c r="L379" s="366"/>
      <c r="M379" s="366"/>
      <c r="N379" s="368"/>
      <c r="EZ379" s="189"/>
      <c r="FA379" s="190"/>
      <c r="FB379" s="190"/>
      <c r="FC379" s="190"/>
      <c r="FD379" s="190"/>
      <c r="FE379" s="201" t="s">
        <v>489</v>
      </c>
      <c r="FJ379" s="190"/>
    </row>
    <row r="380" spans="1:167" s="152" customFormat="1" ht="15" x14ac:dyDescent="0.25">
      <c r="A380" s="199"/>
      <c r="B380" s="200"/>
      <c r="C380" s="366" t="s">
        <v>457</v>
      </c>
      <c r="D380" s="366"/>
      <c r="E380" s="366"/>
      <c r="F380" s="366"/>
      <c r="G380" s="366"/>
      <c r="H380" s="366"/>
      <c r="I380" s="366"/>
      <c r="J380" s="366"/>
      <c r="K380" s="366"/>
      <c r="L380" s="366"/>
      <c r="M380" s="366"/>
      <c r="N380" s="368"/>
      <c r="EZ380" s="189"/>
      <c r="FA380" s="190"/>
      <c r="FB380" s="190"/>
      <c r="FC380" s="190"/>
      <c r="FD380" s="190"/>
      <c r="FJ380" s="190"/>
      <c r="FK380" s="201" t="s">
        <v>457</v>
      </c>
    </row>
    <row r="381" spans="1:167" s="152" customFormat="1" ht="15" x14ac:dyDescent="0.25">
      <c r="A381" s="202"/>
      <c r="B381" s="203"/>
      <c r="C381" s="361" t="s">
        <v>366</v>
      </c>
      <c r="D381" s="361"/>
      <c r="E381" s="361"/>
      <c r="F381" s="361"/>
      <c r="G381" s="361"/>
      <c r="H381" s="361"/>
      <c r="I381" s="361"/>
      <c r="J381" s="361"/>
      <c r="K381" s="361"/>
      <c r="L381" s="361"/>
      <c r="M381" s="361"/>
      <c r="N381" s="373"/>
      <c r="EZ381" s="189"/>
      <c r="FA381" s="190"/>
      <c r="FB381" s="190"/>
      <c r="FC381" s="190"/>
      <c r="FD381" s="190"/>
      <c r="FF381" s="201" t="s">
        <v>366</v>
      </c>
      <c r="FJ381" s="190"/>
    </row>
    <row r="382" spans="1:167" s="152" customFormat="1" ht="15" x14ac:dyDescent="0.25">
      <c r="A382" s="202"/>
      <c r="B382" s="203"/>
      <c r="C382" s="361" t="s">
        <v>367</v>
      </c>
      <c r="D382" s="361"/>
      <c r="E382" s="361"/>
      <c r="F382" s="361"/>
      <c r="G382" s="361"/>
      <c r="H382" s="361"/>
      <c r="I382" s="361"/>
      <c r="J382" s="361"/>
      <c r="K382" s="361"/>
      <c r="L382" s="361"/>
      <c r="M382" s="361"/>
      <c r="N382" s="373"/>
      <c r="EZ382" s="189"/>
      <c r="FA382" s="190"/>
      <c r="FB382" s="190"/>
      <c r="FC382" s="190"/>
      <c r="FD382" s="190"/>
      <c r="FF382" s="201" t="s">
        <v>367</v>
      </c>
      <c r="FJ382" s="190"/>
    </row>
    <row r="383" spans="1:167" s="152" customFormat="1" ht="15" x14ac:dyDescent="0.25">
      <c r="A383" s="223"/>
      <c r="B383" s="224"/>
      <c r="C383" s="367" t="s">
        <v>363</v>
      </c>
      <c r="D383" s="367"/>
      <c r="E383" s="367"/>
      <c r="F383" s="193"/>
      <c r="G383" s="194"/>
      <c r="H383" s="194"/>
      <c r="I383" s="194"/>
      <c r="J383" s="197"/>
      <c r="K383" s="194"/>
      <c r="L383" s="228">
        <v>3607.04</v>
      </c>
      <c r="M383" s="218"/>
      <c r="N383" s="226">
        <v>32896.199999999997</v>
      </c>
      <c r="EZ383" s="189"/>
      <c r="FA383" s="190"/>
      <c r="FB383" s="190"/>
      <c r="FC383" s="190"/>
      <c r="FD383" s="190"/>
      <c r="FJ383" s="190" t="s">
        <v>363</v>
      </c>
    </row>
    <row r="384" spans="1:167" s="152" customFormat="1" ht="34.5" x14ac:dyDescent="0.25">
      <c r="A384" s="191" t="s">
        <v>490</v>
      </c>
      <c r="B384" s="192" t="s">
        <v>450</v>
      </c>
      <c r="C384" s="367" t="s">
        <v>451</v>
      </c>
      <c r="D384" s="367"/>
      <c r="E384" s="367"/>
      <c r="F384" s="193" t="s">
        <v>388</v>
      </c>
      <c r="G384" s="194">
        <v>0.4</v>
      </c>
      <c r="H384" s="195">
        <v>1</v>
      </c>
      <c r="I384" s="235">
        <v>0.4</v>
      </c>
      <c r="J384" s="197"/>
      <c r="K384" s="194"/>
      <c r="L384" s="197"/>
      <c r="M384" s="194"/>
      <c r="N384" s="198"/>
      <c r="EZ384" s="189"/>
      <c r="FA384" s="190"/>
      <c r="FB384" s="190" t="s">
        <v>451</v>
      </c>
      <c r="FC384" s="190" t="s">
        <v>285</v>
      </c>
      <c r="FD384" s="190" t="s">
        <v>285</v>
      </c>
      <c r="FJ384" s="190"/>
    </row>
    <row r="385" spans="1:166" s="152" customFormat="1" ht="15" x14ac:dyDescent="0.25">
      <c r="A385" s="199"/>
      <c r="B385" s="200"/>
      <c r="C385" s="366" t="s">
        <v>491</v>
      </c>
      <c r="D385" s="366"/>
      <c r="E385" s="366"/>
      <c r="F385" s="366"/>
      <c r="G385" s="366"/>
      <c r="H385" s="366"/>
      <c r="I385" s="366"/>
      <c r="J385" s="366"/>
      <c r="K385" s="366"/>
      <c r="L385" s="366"/>
      <c r="M385" s="366"/>
      <c r="N385" s="368"/>
      <c r="EZ385" s="189"/>
      <c r="FA385" s="190"/>
      <c r="FB385" s="190"/>
      <c r="FC385" s="190"/>
      <c r="FD385" s="190"/>
      <c r="FE385" s="201" t="s">
        <v>491</v>
      </c>
      <c r="FJ385" s="190"/>
    </row>
    <row r="386" spans="1:166" s="152" customFormat="1" ht="68.25" x14ac:dyDescent="0.25">
      <c r="A386" s="202"/>
      <c r="B386" s="203" t="s">
        <v>343</v>
      </c>
      <c r="C386" s="361" t="s">
        <v>344</v>
      </c>
      <c r="D386" s="361"/>
      <c r="E386" s="361"/>
      <c r="F386" s="361"/>
      <c r="G386" s="361"/>
      <c r="H386" s="361"/>
      <c r="I386" s="361"/>
      <c r="J386" s="361"/>
      <c r="K386" s="361"/>
      <c r="L386" s="361"/>
      <c r="M386" s="361"/>
      <c r="N386" s="373"/>
      <c r="EZ386" s="189"/>
      <c r="FA386" s="190"/>
      <c r="FB386" s="190"/>
      <c r="FC386" s="190"/>
      <c r="FD386" s="190"/>
      <c r="FF386" s="201" t="s">
        <v>344</v>
      </c>
      <c r="FJ386" s="190"/>
    </row>
    <row r="387" spans="1:166" s="152" customFormat="1" ht="15" x14ac:dyDescent="0.25">
      <c r="A387" s="202"/>
      <c r="B387" s="203" t="s">
        <v>473</v>
      </c>
      <c r="C387" s="361" t="s">
        <v>474</v>
      </c>
      <c r="D387" s="361"/>
      <c r="E387" s="361"/>
      <c r="F387" s="361"/>
      <c r="G387" s="361"/>
      <c r="H387" s="361"/>
      <c r="I387" s="361"/>
      <c r="J387" s="361"/>
      <c r="K387" s="361"/>
      <c r="L387" s="361"/>
      <c r="M387" s="361"/>
      <c r="N387" s="373"/>
      <c r="EZ387" s="189"/>
      <c r="FA387" s="190"/>
      <c r="FB387" s="190"/>
      <c r="FC387" s="190"/>
      <c r="FD387" s="190"/>
      <c r="FF387" s="201" t="s">
        <v>474</v>
      </c>
      <c r="FJ387" s="190"/>
    </row>
    <row r="388" spans="1:166" s="152" customFormat="1" ht="23.25" x14ac:dyDescent="0.25">
      <c r="A388" s="202"/>
      <c r="B388" s="203" t="s">
        <v>345</v>
      </c>
      <c r="C388" s="361" t="s">
        <v>346</v>
      </c>
      <c r="D388" s="361"/>
      <c r="E388" s="361"/>
      <c r="F388" s="361"/>
      <c r="G388" s="361"/>
      <c r="H388" s="361"/>
      <c r="I388" s="361"/>
      <c r="J388" s="361"/>
      <c r="K388" s="361"/>
      <c r="L388" s="361"/>
      <c r="M388" s="361"/>
      <c r="N388" s="373"/>
      <c r="EZ388" s="189"/>
      <c r="FA388" s="190"/>
      <c r="FB388" s="190"/>
      <c r="FC388" s="190"/>
      <c r="FD388" s="190"/>
      <c r="FF388" s="201" t="s">
        <v>346</v>
      </c>
      <c r="FJ388" s="190"/>
    </row>
    <row r="389" spans="1:166" s="152" customFormat="1" ht="15" x14ac:dyDescent="0.25">
      <c r="A389" s="204"/>
      <c r="B389" s="203" t="s">
        <v>339</v>
      </c>
      <c r="C389" s="366" t="s">
        <v>347</v>
      </c>
      <c r="D389" s="366"/>
      <c r="E389" s="366"/>
      <c r="F389" s="205"/>
      <c r="G389" s="206"/>
      <c r="H389" s="206"/>
      <c r="I389" s="206"/>
      <c r="J389" s="209">
        <v>616.95000000000005</v>
      </c>
      <c r="K389" s="230">
        <v>1.45475</v>
      </c>
      <c r="L389" s="209">
        <v>359</v>
      </c>
      <c r="M389" s="210">
        <v>49.45</v>
      </c>
      <c r="N389" s="211">
        <v>17752.55</v>
      </c>
      <c r="EZ389" s="189"/>
      <c r="FA389" s="190"/>
      <c r="FB389" s="190"/>
      <c r="FC389" s="190"/>
      <c r="FD389" s="190"/>
      <c r="FG389" s="201" t="s">
        <v>347</v>
      </c>
      <c r="FJ389" s="190"/>
    </row>
    <row r="390" spans="1:166" s="152" customFormat="1" ht="15" x14ac:dyDescent="0.25">
      <c r="A390" s="204"/>
      <c r="B390" s="203" t="s">
        <v>205</v>
      </c>
      <c r="C390" s="366" t="s">
        <v>348</v>
      </c>
      <c r="D390" s="366"/>
      <c r="E390" s="366"/>
      <c r="F390" s="205"/>
      <c r="G390" s="206"/>
      <c r="H390" s="206"/>
      <c r="I390" s="206"/>
      <c r="J390" s="209">
        <v>79.150000000000006</v>
      </c>
      <c r="K390" s="208">
        <v>1.4375</v>
      </c>
      <c r="L390" s="209">
        <v>45.51</v>
      </c>
      <c r="M390" s="210">
        <v>14.53</v>
      </c>
      <c r="N390" s="212">
        <v>661.26</v>
      </c>
      <c r="EZ390" s="189"/>
      <c r="FA390" s="190"/>
      <c r="FB390" s="190"/>
      <c r="FC390" s="190"/>
      <c r="FD390" s="190"/>
      <c r="FG390" s="201" t="s">
        <v>348</v>
      </c>
      <c r="FJ390" s="190"/>
    </row>
    <row r="391" spans="1:166" s="152" customFormat="1" ht="15" x14ac:dyDescent="0.25">
      <c r="A391" s="204"/>
      <c r="B391" s="203" t="s">
        <v>349</v>
      </c>
      <c r="C391" s="366" t="s">
        <v>350</v>
      </c>
      <c r="D391" s="366"/>
      <c r="E391" s="366"/>
      <c r="F391" s="205"/>
      <c r="G391" s="206"/>
      <c r="H391" s="206"/>
      <c r="I391" s="206"/>
      <c r="J391" s="209">
        <v>5.0199999999999996</v>
      </c>
      <c r="K391" s="208">
        <v>1.4375</v>
      </c>
      <c r="L391" s="209">
        <v>2.89</v>
      </c>
      <c r="M391" s="210">
        <v>49.45</v>
      </c>
      <c r="N391" s="212">
        <v>142.91</v>
      </c>
      <c r="EZ391" s="189"/>
      <c r="FA391" s="190"/>
      <c r="FB391" s="190"/>
      <c r="FC391" s="190"/>
      <c r="FD391" s="190"/>
      <c r="FG391" s="201" t="s">
        <v>350</v>
      </c>
      <c r="FJ391" s="190"/>
    </row>
    <row r="392" spans="1:166" s="152" customFormat="1" ht="15" x14ac:dyDescent="0.25">
      <c r="A392" s="204"/>
      <c r="B392" s="203" t="s">
        <v>351</v>
      </c>
      <c r="C392" s="366" t="s">
        <v>352</v>
      </c>
      <c r="D392" s="366"/>
      <c r="E392" s="366"/>
      <c r="F392" s="205"/>
      <c r="G392" s="206"/>
      <c r="H392" s="206"/>
      <c r="I392" s="206"/>
      <c r="J392" s="209">
        <v>37.630000000000003</v>
      </c>
      <c r="K392" s="206"/>
      <c r="L392" s="209">
        <v>15.05</v>
      </c>
      <c r="M392" s="210">
        <v>9.1199999999999992</v>
      </c>
      <c r="N392" s="212">
        <v>137.26</v>
      </c>
      <c r="EZ392" s="189"/>
      <c r="FA392" s="190"/>
      <c r="FB392" s="190"/>
      <c r="FC392" s="190"/>
      <c r="FD392" s="190"/>
      <c r="FG392" s="201" t="s">
        <v>352</v>
      </c>
      <c r="FJ392" s="190"/>
    </row>
    <row r="393" spans="1:166" s="152" customFormat="1" ht="15" x14ac:dyDescent="0.25">
      <c r="A393" s="213"/>
      <c r="B393" s="203"/>
      <c r="C393" s="366" t="s">
        <v>353</v>
      </c>
      <c r="D393" s="366"/>
      <c r="E393" s="366"/>
      <c r="F393" s="205" t="s">
        <v>354</v>
      </c>
      <c r="G393" s="210">
        <v>29.68</v>
      </c>
      <c r="H393" s="230">
        <v>1.45475</v>
      </c>
      <c r="I393" s="233">
        <v>17.270792</v>
      </c>
      <c r="J393" s="215"/>
      <c r="K393" s="206"/>
      <c r="L393" s="215"/>
      <c r="M393" s="206"/>
      <c r="N393" s="216"/>
      <c r="EZ393" s="189"/>
      <c r="FA393" s="190"/>
      <c r="FB393" s="190"/>
      <c r="FC393" s="190"/>
      <c r="FD393" s="190"/>
      <c r="FH393" s="201" t="s">
        <v>353</v>
      </c>
      <c r="FJ393" s="190"/>
    </row>
    <row r="394" spans="1:166" s="152" customFormat="1" ht="15" x14ac:dyDescent="0.25">
      <c r="A394" s="213"/>
      <c r="B394" s="203"/>
      <c r="C394" s="366" t="s">
        <v>355</v>
      </c>
      <c r="D394" s="366"/>
      <c r="E394" s="366"/>
      <c r="F394" s="205" t="s">
        <v>354</v>
      </c>
      <c r="G394" s="231">
        <v>0.4</v>
      </c>
      <c r="H394" s="208">
        <v>1.4375</v>
      </c>
      <c r="I394" s="210">
        <v>0.23</v>
      </c>
      <c r="J394" s="215"/>
      <c r="K394" s="206"/>
      <c r="L394" s="215"/>
      <c r="M394" s="206"/>
      <c r="N394" s="216"/>
      <c r="EZ394" s="189"/>
      <c r="FA394" s="190"/>
      <c r="FB394" s="190"/>
      <c r="FC394" s="190"/>
      <c r="FD394" s="190"/>
      <c r="FH394" s="201" t="s">
        <v>355</v>
      </c>
      <c r="FJ394" s="190"/>
    </row>
    <row r="395" spans="1:166" s="152" customFormat="1" ht="15" x14ac:dyDescent="0.25">
      <c r="A395" s="199"/>
      <c r="B395" s="203"/>
      <c r="C395" s="369" t="s">
        <v>356</v>
      </c>
      <c r="D395" s="369"/>
      <c r="E395" s="369"/>
      <c r="F395" s="217"/>
      <c r="G395" s="218"/>
      <c r="H395" s="218"/>
      <c r="I395" s="218"/>
      <c r="J395" s="220">
        <v>733.73</v>
      </c>
      <c r="K395" s="218"/>
      <c r="L395" s="220">
        <v>419.56</v>
      </c>
      <c r="M395" s="218"/>
      <c r="N395" s="221">
        <v>18551.07</v>
      </c>
      <c r="EZ395" s="189"/>
      <c r="FA395" s="190"/>
      <c r="FB395" s="190"/>
      <c r="FC395" s="190"/>
      <c r="FD395" s="190"/>
      <c r="FI395" s="201" t="s">
        <v>356</v>
      </c>
      <c r="FJ395" s="190"/>
    </row>
    <row r="396" spans="1:166" s="152" customFormat="1" ht="15" x14ac:dyDescent="0.25">
      <c r="A396" s="213"/>
      <c r="B396" s="203"/>
      <c r="C396" s="366" t="s">
        <v>357</v>
      </c>
      <c r="D396" s="366"/>
      <c r="E396" s="366"/>
      <c r="F396" s="205"/>
      <c r="G396" s="206"/>
      <c r="H396" s="206"/>
      <c r="I396" s="206"/>
      <c r="J396" s="215"/>
      <c r="K396" s="206"/>
      <c r="L396" s="209">
        <v>361.89</v>
      </c>
      <c r="M396" s="206"/>
      <c r="N396" s="211">
        <v>17895.46</v>
      </c>
      <c r="EZ396" s="189"/>
      <c r="FA396" s="190"/>
      <c r="FB396" s="190"/>
      <c r="FC396" s="190"/>
      <c r="FD396" s="190"/>
      <c r="FH396" s="201" t="s">
        <v>357</v>
      </c>
      <c r="FJ396" s="190"/>
    </row>
    <row r="397" spans="1:166" s="152" customFormat="1" ht="23.25" x14ac:dyDescent="0.25">
      <c r="A397" s="213"/>
      <c r="B397" s="203" t="s">
        <v>390</v>
      </c>
      <c r="C397" s="366" t="s">
        <v>391</v>
      </c>
      <c r="D397" s="366"/>
      <c r="E397" s="366"/>
      <c r="F397" s="205" t="s">
        <v>360</v>
      </c>
      <c r="G397" s="222">
        <v>97</v>
      </c>
      <c r="H397" s="206"/>
      <c r="I397" s="222">
        <v>97</v>
      </c>
      <c r="J397" s="215"/>
      <c r="K397" s="206"/>
      <c r="L397" s="209">
        <v>351.03</v>
      </c>
      <c r="M397" s="206"/>
      <c r="N397" s="211">
        <v>17358.599999999999</v>
      </c>
      <c r="EZ397" s="189"/>
      <c r="FA397" s="190"/>
      <c r="FB397" s="190"/>
      <c r="FC397" s="190"/>
      <c r="FD397" s="190"/>
      <c r="FH397" s="201" t="s">
        <v>391</v>
      </c>
      <c r="FJ397" s="190"/>
    </row>
    <row r="398" spans="1:166" s="152" customFormat="1" ht="23.25" x14ac:dyDescent="0.25">
      <c r="A398" s="213"/>
      <c r="B398" s="203" t="s">
        <v>392</v>
      </c>
      <c r="C398" s="366" t="s">
        <v>393</v>
      </c>
      <c r="D398" s="366"/>
      <c r="E398" s="366"/>
      <c r="F398" s="205" t="s">
        <v>360</v>
      </c>
      <c r="G398" s="222">
        <v>51</v>
      </c>
      <c r="H398" s="206"/>
      <c r="I398" s="222">
        <v>51</v>
      </c>
      <c r="J398" s="215"/>
      <c r="K398" s="206"/>
      <c r="L398" s="209">
        <v>184.56</v>
      </c>
      <c r="M398" s="206"/>
      <c r="N398" s="211">
        <v>9126.68</v>
      </c>
      <c r="EZ398" s="189"/>
      <c r="FA398" s="190"/>
      <c r="FB398" s="190"/>
      <c r="FC398" s="190"/>
      <c r="FD398" s="190"/>
      <c r="FH398" s="201" t="s">
        <v>393</v>
      </c>
      <c r="FJ398" s="190"/>
    </row>
    <row r="399" spans="1:166" s="152" customFormat="1" ht="15" x14ac:dyDescent="0.25">
      <c r="A399" s="223"/>
      <c r="B399" s="224"/>
      <c r="C399" s="367" t="s">
        <v>363</v>
      </c>
      <c r="D399" s="367"/>
      <c r="E399" s="367"/>
      <c r="F399" s="193"/>
      <c r="G399" s="194"/>
      <c r="H399" s="194"/>
      <c r="I399" s="194"/>
      <c r="J399" s="197"/>
      <c r="K399" s="194"/>
      <c r="L399" s="225">
        <v>955.15</v>
      </c>
      <c r="M399" s="218"/>
      <c r="N399" s="226">
        <v>45036.35</v>
      </c>
      <c r="EZ399" s="189"/>
      <c r="FA399" s="190"/>
      <c r="FB399" s="190"/>
      <c r="FC399" s="190"/>
      <c r="FD399" s="190"/>
      <c r="FJ399" s="190" t="s">
        <v>363</v>
      </c>
    </row>
    <row r="400" spans="1:166" s="152" customFormat="1" ht="45" x14ac:dyDescent="0.25">
      <c r="A400" s="191" t="s">
        <v>492</v>
      </c>
      <c r="B400" s="192" t="s">
        <v>454</v>
      </c>
      <c r="C400" s="367" t="s">
        <v>455</v>
      </c>
      <c r="D400" s="367"/>
      <c r="E400" s="367"/>
      <c r="F400" s="193" t="s">
        <v>37</v>
      </c>
      <c r="G400" s="194">
        <v>40.799999999999997</v>
      </c>
      <c r="H400" s="195">
        <v>1</v>
      </c>
      <c r="I400" s="235">
        <v>40.799999999999997</v>
      </c>
      <c r="J400" s="225">
        <v>169.63</v>
      </c>
      <c r="K400" s="227">
        <v>1.04236</v>
      </c>
      <c r="L400" s="228">
        <v>7214.07</v>
      </c>
      <c r="M400" s="229">
        <v>9.1199999999999992</v>
      </c>
      <c r="N400" s="226">
        <v>65792.320000000007</v>
      </c>
      <c r="EZ400" s="189"/>
      <c r="FA400" s="190"/>
      <c r="FB400" s="190" t="s">
        <v>455</v>
      </c>
      <c r="FC400" s="190" t="s">
        <v>285</v>
      </c>
      <c r="FD400" s="190" t="s">
        <v>285</v>
      </c>
      <c r="FJ400" s="190"/>
    </row>
    <row r="401" spans="1:167" s="152" customFormat="1" ht="15" x14ac:dyDescent="0.25">
      <c r="A401" s="199"/>
      <c r="B401" s="200"/>
      <c r="C401" s="366" t="s">
        <v>493</v>
      </c>
      <c r="D401" s="366"/>
      <c r="E401" s="366"/>
      <c r="F401" s="366"/>
      <c r="G401" s="366"/>
      <c r="H401" s="366"/>
      <c r="I401" s="366"/>
      <c r="J401" s="366"/>
      <c r="K401" s="366"/>
      <c r="L401" s="366"/>
      <c r="M401" s="366"/>
      <c r="N401" s="368"/>
      <c r="EZ401" s="189"/>
      <c r="FA401" s="190"/>
      <c r="FB401" s="190"/>
      <c r="FC401" s="190"/>
      <c r="FD401" s="190"/>
      <c r="FE401" s="201" t="s">
        <v>493</v>
      </c>
      <c r="FJ401" s="190"/>
    </row>
    <row r="402" spans="1:167" s="152" customFormat="1" ht="15" x14ac:dyDescent="0.25">
      <c r="A402" s="199"/>
      <c r="B402" s="200"/>
      <c r="C402" s="366" t="s">
        <v>457</v>
      </c>
      <c r="D402" s="366"/>
      <c r="E402" s="366"/>
      <c r="F402" s="366"/>
      <c r="G402" s="366"/>
      <c r="H402" s="366"/>
      <c r="I402" s="366"/>
      <c r="J402" s="366"/>
      <c r="K402" s="366"/>
      <c r="L402" s="366"/>
      <c r="M402" s="366"/>
      <c r="N402" s="368"/>
      <c r="EZ402" s="189"/>
      <c r="FA402" s="190"/>
      <c r="FB402" s="190"/>
      <c r="FC402" s="190"/>
      <c r="FD402" s="190"/>
      <c r="FJ402" s="190"/>
      <c r="FK402" s="201" t="s">
        <v>457</v>
      </c>
    </row>
    <row r="403" spans="1:167" s="152" customFormat="1" ht="15" x14ac:dyDescent="0.25">
      <c r="A403" s="202"/>
      <c r="B403" s="203"/>
      <c r="C403" s="361" t="s">
        <v>366</v>
      </c>
      <c r="D403" s="361"/>
      <c r="E403" s="361"/>
      <c r="F403" s="361"/>
      <c r="G403" s="361"/>
      <c r="H403" s="361"/>
      <c r="I403" s="361"/>
      <c r="J403" s="361"/>
      <c r="K403" s="361"/>
      <c r="L403" s="361"/>
      <c r="M403" s="361"/>
      <c r="N403" s="373"/>
      <c r="EZ403" s="189"/>
      <c r="FA403" s="190"/>
      <c r="FB403" s="190"/>
      <c r="FC403" s="190"/>
      <c r="FD403" s="190"/>
      <c r="FF403" s="201" t="s">
        <v>366</v>
      </c>
      <c r="FJ403" s="190"/>
    </row>
    <row r="404" spans="1:167" s="152" customFormat="1" ht="15" x14ac:dyDescent="0.25">
      <c r="A404" s="202"/>
      <c r="B404" s="203"/>
      <c r="C404" s="361" t="s">
        <v>367</v>
      </c>
      <c r="D404" s="361"/>
      <c r="E404" s="361"/>
      <c r="F404" s="361"/>
      <c r="G404" s="361"/>
      <c r="H404" s="361"/>
      <c r="I404" s="361"/>
      <c r="J404" s="361"/>
      <c r="K404" s="361"/>
      <c r="L404" s="361"/>
      <c r="M404" s="361"/>
      <c r="N404" s="373"/>
      <c r="EZ404" s="189"/>
      <c r="FA404" s="190"/>
      <c r="FB404" s="190"/>
      <c r="FC404" s="190"/>
      <c r="FD404" s="190"/>
      <c r="FF404" s="201" t="s">
        <v>367</v>
      </c>
      <c r="FJ404" s="190"/>
    </row>
    <row r="405" spans="1:167" s="152" customFormat="1" ht="15" x14ac:dyDescent="0.25">
      <c r="A405" s="223"/>
      <c r="B405" s="224"/>
      <c r="C405" s="367" t="s">
        <v>363</v>
      </c>
      <c r="D405" s="367"/>
      <c r="E405" s="367"/>
      <c r="F405" s="193"/>
      <c r="G405" s="194"/>
      <c r="H405" s="194"/>
      <c r="I405" s="194"/>
      <c r="J405" s="197"/>
      <c r="K405" s="194"/>
      <c r="L405" s="228">
        <v>7214.07</v>
      </c>
      <c r="M405" s="218"/>
      <c r="N405" s="226">
        <v>65792.320000000007</v>
      </c>
      <c r="EZ405" s="189"/>
      <c r="FA405" s="190"/>
      <c r="FB405" s="190"/>
      <c r="FC405" s="190"/>
      <c r="FD405" s="190"/>
      <c r="FJ405" s="190" t="s">
        <v>363</v>
      </c>
    </row>
    <row r="406" spans="1:167" s="152" customFormat="1" ht="23.25" x14ac:dyDescent="0.25">
      <c r="A406" s="191" t="s">
        <v>494</v>
      </c>
      <c r="B406" s="192" t="s">
        <v>459</v>
      </c>
      <c r="C406" s="367" t="s">
        <v>460</v>
      </c>
      <c r="D406" s="367"/>
      <c r="E406" s="367"/>
      <c r="F406" s="193" t="s">
        <v>370</v>
      </c>
      <c r="G406" s="194">
        <v>0.23699999999999999</v>
      </c>
      <c r="H406" s="195">
        <v>1</v>
      </c>
      <c r="I406" s="232">
        <v>0.23699999999999999</v>
      </c>
      <c r="J406" s="197"/>
      <c r="K406" s="194"/>
      <c r="L406" s="197"/>
      <c r="M406" s="194"/>
      <c r="N406" s="198"/>
      <c r="EZ406" s="189"/>
      <c r="FA406" s="190"/>
      <c r="FB406" s="190" t="s">
        <v>460</v>
      </c>
      <c r="FC406" s="190" t="s">
        <v>285</v>
      </c>
      <c r="FD406" s="190" t="s">
        <v>285</v>
      </c>
      <c r="FJ406" s="190"/>
    </row>
    <row r="407" spans="1:167" s="152" customFormat="1" ht="15" x14ac:dyDescent="0.25">
      <c r="A407" s="199"/>
      <c r="B407" s="200"/>
      <c r="C407" s="366" t="s">
        <v>495</v>
      </c>
      <c r="D407" s="366"/>
      <c r="E407" s="366"/>
      <c r="F407" s="366"/>
      <c r="G407" s="366"/>
      <c r="H407" s="366"/>
      <c r="I407" s="366"/>
      <c r="J407" s="366"/>
      <c r="K407" s="366"/>
      <c r="L407" s="366"/>
      <c r="M407" s="366"/>
      <c r="N407" s="368"/>
      <c r="EZ407" s="189"/>
      <c r="FA407" s="190"/>
      <c r="FB407" s="190"/>
      <c r="FC407" s="190"/>
      <c r="FD407" s="190"/>
      <c r="FE407" s="201" t="s">
        <v>495</v>
      </c>
      <c r="FJ407" s="190"/>
    </row>
    <row r="408" spans="1:167" s="152" customFormat="1" ht="68.25" x14ac:dyDescent="0.25">
      <c r="A408" s="202"/>
      <c r="B408" s="203" t="s">
        <v>343</v>
      </c>
      <c r="C408" s="361" t="s">
        <v>344</v>
      </c>
      <c r="D408" s="361"/>
      <c r="E408" s="361"/>
      <c r="F408" s="361"/>
      <c r="G408" s="361"/>
      <c r="H408" s="361"/>
      <c r="I408" s="361"/>
      <c r="J408" s="361"/>
      <c r="K408" s="361"/>
      <c r="L408" s="361"/>
      <c r="M408" s="361"/>
      <c r="N408" s="373"/>
      <c r="EZ408" s="189"/>
      <c r="FA408" s="190"/>
      <c r="FB408" s="190"/>
      <c r="FC408" s="190"/>
      <c r="FD408" s="190"/>
      <c r="FF408" s="201" t="s">
        <v>344</v>
      </c>
      <c r="FJ408" s="190"/>
    </row>
    <row r="409" spans="1:167" s="152" customFormat="1" ht="23.25" x14ac:dyDescent="0.25">
      <c r="A409" s="202"/>
      <c r="B409" s="203" t="s">
        <v>345</v>
      </c>
      <c r="C409" s="361" t="s">
        <v>346</v>
      </c>
      <c r="D409" s="361"/>
      <c r="E409" s="361"/>
      <c r="F409" s="361"/>
      <c r="G409" s="361"/>
      <c r="H409" s="361"/>
      <c r="I409" s="361"/>
      <c r="J409" s="361"/>
      <c r="K409" s="361"/>
      <c r="L409" s="361"/>
      <c r="M409" s="361"/>
      <c r="N409" s="373"/>
      <c r="EZ409" s="189"/>
      <c r="FA409" s="190"/>
      <c r="FB409" s="190"/>
      <c r="FC409" s="190"/>
      <c r="FD409" s="190"/>
      <c r="FF409" s="201" t="s">
        <v>346</v>
      </c>
      <c r="FJ409" s="190"/>
    </row>
    <row r="410" spans="1:167" s="152" customFormat="1" ht="15" x14ac:dyDescent="0.25">
      <c r="A410" s="204"/>
      <c r="B410" s="203" t="s">
        <v>339</v>
      </c>
      <c r="C410" s="366" t="s">
        <v>347</v>
      </c>
      <c r="D410" s="366"/>
      <c r="E410" s="366"/>
      <c r="F410" s="205"/>
      <c r="G410" s="206"/>
      <c r="H410" s="206"/>
      <c r="I410" s="206"/>
      <c r="J410" s="207">
        <v>1297.29</v>
      </c>
      <c r="K410" s="208">
        <v>1.3225</v>
      </c>
      <c r="L410" s="209">
        <v>406.61</v>
      </c>
      <c r="M410" s="210">
        <v>49.45</v>
      </c>
      <c r="N410" s="211">
        <v>20106.86</v>
      </c>
      <c r="EZ410" s="189"/>
      <c r="FA410" s="190"/>
      <c r="FB410" s="190"/>
      <c r="FC410" s="190"/>
      <c r="FD410" s="190"/>
      <c r="FG410" s="201" t="s">
        <v>347</v>
      </c>
      <c r="FJ410" s="190"/>
    </row>
    <row r="411" spans="1:167" s="152" customFormat="1" ht="15" x14ac:dyDescent="0.25">
      <c r="A411" s="204"/>
      <c r="B411" s="203" t="s">
        <v>205</v>
      </c>
      <c r="C411" s="366" t="s">
        <v>348</v>
      </c>
      <c r="D411" s="366"/>
      <c r="E411" s="366"/>
      <c r="F411" s="205"/>
      <c r="G411" s="206"/>
      <c r="H411" s="206"/>
      <c r="I411" s="206"/>
      <c r="J411" s="209">
        <v>51.45</v>
      </c>
      <c r="K411" s="208">
        <v>1.4375</v>
      </c>
      <c r="L411" s="209">
        <v>17.53</v>
      </c>
      <c r="M411" s="210">
        <v>14.53</v>
      </c>
      <c r="N411" s="212">
        <v>254.71</v>
      </c>
      <c r="EZ411" s="189"/>
      <c r="FA411" s="190"/>
      <c r="FB411" s="190"/>
      <c r="FC411" s="190"/>
      <c r="FD411" s="190"/>
      <c r="FG411" s="201" t="s">
        <v>348</v>
      </c>
      <c r="FJ411" s="190"/>
    </row>
    <row r="412" spans="1:167" s="152" customFormat="1" ht="15" x14ac:dyDescent="0.25">
      <c r="A412" s="204"/>
      <c r="B412" s="203" t="s">
        <v>349</v>
      </c>
      <c r="C412" s="366" t="s">
        <v>350</v>
      </c>
      <c r="D412" s="366"/>
      <c r="E412" s="366"/>
      <c r="F412" s="205"/>
      <c r="G412" s="206"/>
      <c r="H412" s="206"/>
      <c r="I412" s="206"/>
      <c r="J412" s="209">
        <v>3.02</v>
      </c>
      <c r="K412" s="208">
        <v>1.4375</v>
      </c>
      <c r="L412" s="209">
        <v>1.03</v>
      </c>
      <c r="M412" s="210">
        <v>49.45</v>
      </c>
      <c r="N412" s="212">
        <v>50.93</v>
      </c>
      <c r="EZ412" s="189"/>
      <c r="FA412" s="190"/>
      <c r="FB412" s="190"/>
      <c r="FC412" s="190"/>
      <c r="FD412" s="190"/>
      <c r="FG412" s="201" t="s">
        <v>350</v>
      </c>
      <c r="FJ412" s="190"/>
    </row>
    <row r="413" spans="1:167" s="152" customFormat="1" ht="15" x14ac:dyDescent="0.25">
      <c r="A413" s="204"/>
      <c r="B413" s="203" t="s">
        <v>351</v>
      </c>
      <c r="C413" s="366" t="s">
        <v>352</v>
      </c>
      <c r="D413" s="366"/>
      <c r="E413" s="366"/>
      <c r="F413" s="205"/>
      <c r="G413" s="206"/>
      <c r="H413" s="206"/>
      <c r="I413" s="206"/>
      <c r="J413" s="209">
        <v>63.71</v>
      </c>
      <c r="K413" s="206"/>
      <c r="L413" s="209">
        <v>15.1</v>
      </c>
      <c r="M413" s="210">
        <v>9.1199999999999992</v>
      </c>
      <c r="N413" s="212">
        <v>137.71</v>
      </c>
      <c r="EZ413" s="189"/>
      <c r="FA413" s="190"/>
      <c r="FB413" s="190"/>
      <c r="FC413" s="190"/>
      <c r="FD413" s="190"/>
      <c r="FG413" s="201" t="s">
        <v>352</v>
      </c>
      <c r="FJ413" s="190"/>
    </row>
    <row r="414" spans="1:167" s="152" customFormat="1" ht="15" x14ac:dyDescent="0.25">
      <c r="A414" s="213"/>
      <c r="B414" s="203"/>
      <c r="C414" s="366" t="s">
        <v>353</v>
      </c>
      <c r="D414" s="366"/>
      <c r="E414" s="366"/>
      <c r="F414" s="205" t="s">
        <v>354</v>
      </c>
      <c r="G414" s="210">
        <v>62.41</v>
      </c>
      <c r="H414" s="208">
        <v>1.3225</v>
      </c>
      <c r="I414" s="214">
        <v>19.5613223</v>
      </c>
      <c r="J414" s="215"/>
      <c r="K414" s="206"/>
      <c r="L414" s="215"/>
      <c r="M414" s="206"/>
      <c r="N414" s="216"/>
      <c r="EZ414" s="189"/>
      <c r="FA414" s="190"/>
      <c r="FB414" s="190"/>
      <c r="FC414" s="190"/>
      <c r="FD414" s="190"/>
      <c r="FH414" s="201" t="s">
        <v>353</v>
      </c>
      <c r="FJ414" s="190"/>
    </row>
    <row r="415" spans="1:167" s="152" customFormat="1" ht="15" x14ac:dyDescent="0.25">
      <c r="A415" s="213"/>
      <c r="B415" s="203"/>
      <c r="C415" s="366" t="s">
        <v>355</v>
      </c>
      <c r="D415" s="366"/>
      <c r="E415" s="366"/>
      <c r="F415" s="205" t="s">
        <v>354</v>
      </c>
      <c r="G415" s="210">
        <v>0.26</v>
      </c>
      <c r="H415" s="208">
        <v>1.4375</v>
      </c>
      <c r="I415" s="214">
        <v>8.8578799999999999E-2</v>
      </c>
      <c r="J415" s="215"/>
      <c r="K415" s="206"/>
      <c r="L415" s="215"/>
      <c r="M415" s="206"/>
      <c r="N415" s="216"/>
      <c r="EZ415" s="189"/>
      <c r="FA415" s="190"/>
      <c r="FB415" s="190"/>
      <c r="FC415" s="190"/>
      <c r="FD415" s="190"/>
      <c r="FH415" s="201" t="s">
        <v>355</v>
      </c>
      <c r="FJ415" s="190"/>
    </row>
    <row r="416" spans="1:167" s="152" customFormat="1" ht="15" x14ac:dyDescent="0.25">
      <c r="A416" s="199"/>
      <c r="B416" s="203"/>
      <c r="C416" s="369" t="s">
        <v>356</v>
      </c>
      <c r="D416" s="369"/>
      <c r="E416" s="369"/>
      <c r="F416" s="217"/>
      <c r="G416" s="218"/>
      <c r="H416" s="218"/>
      <c r="I416" s="218"/>
      <c r="J416" s="219">
        <v>1412.45</v>
      </c>
      <c r="K416" s="218"/>
      <c r="L416" s="220">
        <v>439.24</v>
      </c>
      <c r="M416" s="218"/>
      <c r="N416" s="221">
        <v>20499.28</v>
      </c>
      <c r="EZ416" s="189"/>
      <c r="FA416" s="190"/>
      <c r="FB416" s="190"/>
      <c r="FC416" s="190"/>
      <c r="FD416" s="190"/>
      <c r="FI416" s="201" t="s">
        <v>356</v>
      </c>
      <c r="FJ416" s="190"/>
    </row>
    <row r="417" spans="1:167" s="152" customFormat="1" ht="15" x14ac:dyDescent="0.25">
      <c r="A417" s="213"/>
      <c r="B417" s="203"/>
      <c r="C417" s="366" t="s">
        <v>357</v>
      </c>
      <c r="D417" s="366"/>
      <c r="E417" s="366"/>
      <c r="F417" s="205"/>
      <c r="G417" s="206"/>
      <c r="H417" s="206"/>
      <c r="I417" s="206"/>
      <c r="J417" s="215"/>
      <c r="K417" s="206"/>
      <c r="L417" s="209">
        <v>407.64</v>
      </c>
      <c r="M417" s="206"/>
      <c r="N417" s="211">
        <v>20157.79</v>
      </c>
      <c r="EZ417" s="189"/>
      <c r="FA417" s="190"/>
      <c r="FB417" s="190"/>
      <c r="FC417" s="190"/>
      <c r="FD417" s="190"/>
      <c r="FH417" s="201" t="s">
        <v>357</v>
      </c>
      <c r="FJ417" s="190"/>
    </row>
    <row r="418" spans="1:167" s="152" customFormat="1" ht="15" x14ac:dyDescent="0.25">
      <c r="A418" s="213"/>
      <c r="B418" s="203" t="s">
        <v>462</v>
      </c>
      <c r="C418" s="366" t="s">
        <v>463</v>
      </c>
      <c r="D418" s="366"/>
      <c r="E418" s="366"/>
      <c r="F418" s="205" t="s">
        <v>360</v>
      </c>
      <c r="G418" s="222">
        <v>97</v>
      </c>
      <c r="H418" s="206"/>
      <c r="I418" s="222">
        <v>97</v>
      </c>
      <c r="J418" s="215"/>
      <c r="K418" s="206"/>
      <c r="L418" s="209">
        <v>395.41</v>
      </c>
      <c r="M418" s="206"/>
      <c r="N418" s="211">
        <v>19553.060000000001</v>
      </c>
      <c r="EZ418" s="189"/>
      <c r="FA418" s="190"/>
      <c r="FB418" s="190"/>
      <c r="FC418" s="190"/>
      <c r="FD418" s="190"/>
      <c r="FH418" s="201" t="s">
        <v>463</v>
      </c>
      <c r="FJ418" s="190"/>
    </row>
    <row r="419" spans="1:167" s="152" customFormat="1" ht="22.5" x14ac:dyDescent="0.25">
      <c r="A419" s="213"/>
      <c r="B419" s="203" t="s">
        <v>464</v>
      </c>
      <c r="C419" s="366" t="s">
        <v>465</v>
      </c>
      <c r="D419" s="366"/>
      <c r="E419" s="366"/>
      <c r="F419" s="205" t="s">
        <v>360</v>
      </c>
      <c r="G419" s="222">
        <v>55</v>
      </c>
      <c r="H419" s="210">
        <v>0.85</v>
      </c>
      <c r="I419" s="210">
        <v>46.75</v>
      </c>
      <c r="J419" s="215"/>
      <c r="K419" s="206"/>
      <c r="L419" s="209">
        <v>190.57</v>
      </c>
      <c r="M419" s="206"/>
      <c r="N419" s="211">
        <v>9423.77</v>
      </c>
      <c r="EZ419" s="189"/>
      <c r="FA419" s="190"/>
      <c r="FB419" s="190"/>
      <c r="FC419" s="190"/>
      <c r="FD419" s="190"/>
      <c r="FH419" s="201" t="s">
        <v>465</v>
      </c>
      <c r="FJ419" s="190"/>
    </row>
    <row r="420" spans="1:167" s="152" customFormat="1" ht="15" x14ac:dyDescent="0.25">
      <c r="A420" s="223"/>
      <c r="B420" s="224"/>
      <c r="C420" s="367" t="s">
        <v>363</v>
      </c>
      <c r="D420" s="367"/>
      <c r="E420" s="367"/>
      <c r="F420" s="193"/>
      <c r="G420" s="194"/>
      <c r="H420" s="194"/>
      <c r="I420" s="194"/>
      <c r="J420" s="197"/>
      <c r="K420" s="194"/>
      <c r="L420" s="228">
        <v>1025.22</v>
      </c>
      <c r="M420" s="218"/>
      <c r="N420" s="226">
        <v>49476.11</v>
      </c>
      <c r="EZ420" s="189"/>
      <c r="FA420" s="190"/>
      <c r="FB420" s="190"/>
      <c r="FC420" s="190"/>
      <c r="FD420" s="190"/>
      <c r="FJ420" s="190" t="s">
        <v>363</v>
      </c>
    </row>
    <row r="421" spans="1:167" s="152" customFormat="1" ht="33.75" x14ac:dyDescent="0.25">
      <c r="A421" s="191" t="s">
        <v>496</v>
      </c>
      <c r="B421" s="192" t="s">
        <v>467</v>
      </c>
      <c r="C421" s="367" t="s">
        <v>54</v>
      </c>
      <c r="D421" s="367"/>
      <c r="E421" s="367"/>
      <c r="F421" s="193" t="s">
        <v>55</v>
      </c>
      <c r="G421" s="194">
        <v>35.6</v>
      </c>
      <c r="H421" s="195">
        <v>1</v>
      </c>
      <c r="I421" s="235">
        <v>35.6</v>
      </c>
      <c r="J421" s="225">
        <v>174.98</v>
      </c>
      <c r="K421" s="227">
        <v>1.04236</v>
      </c>
      <c r="L421" s="228">
        <v>6493.16</v>
      </c>
      <c r="M421" s="229">
        <v>9.1199999999999992</v>
      </c>
      <c r="N421" s="226">
        <v>59217.62</v>
      </c>
      <c r="EZ421" s="189"/>
      <c r="FA421" s="190"/>
      <c r="FB421" s="190" t="s">
        <v>54</v>
      </c>
      <c r="FC421" s="190" t="s">
        <v>285</v>
      </c>
      <c r="FD421" s="190" t="s">
        <v>285</v>
      </c>
      <c r="FJ421" s="190"/>
    </row>
    <row r="422" spans="1:167" s="152" customFormat="1" ht="15" x14ac:dyDescent="0.25">
      <c r="A422" s="199"/>
      <c r="B422" s="200"/>
      <c r="C422" s="366" t="s">
        <v>468</v>
      </c>
      <c r="D422" s="366"/>
      <c r="E422" s="366"/>
      <c r="F422" s="366"/>
      <c r="G422" s="366"/>
      <c r="H422" s="366"/>
      <c r="I422" s="366"/>
      <c r="J422" s="366"/>
      <c r="K422" s="366"/>
      <c r="L422" s="366"/>
      <c r="M422" s="366"/>
      <c r="N422" s="368"/>
      <c r="EZ422" s="189"/>
      <c r="FA422" s="190"/>
      <c r="FB422" s="190"/>
      <c r="FC422" s="190"/>
      <c r="FD422" s="190"/>
      <c r="FJ422" s="190"/>
      <c r="FK422" s="201" t="s">
        <v>468</v>
      </c>
    </row>
    <row r="423" spans="1:167" s="152" customFormat="1" ht="15" x14ac:dyDescent="0.25">
      <c r="A423" s="202"/>
      <c r="B423" s="203"/>
      <c r="C423" s="361" t="s">
        <v>366</v>
      </c>
      <c r="D423" s="361"/>
      <c r="E423" s="361"/>
      <c r="F423" s="361"/>
      <c r="G423" s="361"/>
      <c r="H423" s="361"/>
      <c r="I423" s="361"/>
      <c r="J423" s="361"/>
      <c r="K423" s="361"/>
      <c r="L423" s="361"/>
      <c r="M423" s="361"/>
      <c r="N423" s="373"/>
      <c r="EZ423" s="189"/>
      <c r="FA423" s="190"/>
      <c r="FB423" s="190"/>
      <c r="FC423" s="190"/>
      <c r="FD423" s="190"/>
      <c r="FF423" s="201" t="s">
        <v>366</v>
      </c>
      <c r="FJ423" s="190"/>
    </row>
    <row r="424" spans="1:167" s="152" customFormat="1" ht="15" x14ac:dyDescent="0.25">
      <c r="A424" s="202"/>
      <c r="B424" s="203"/>
      <c r="C424" s="361" t="s">
        <v>367</v>
      </c>
      <c r="D424" s="361"/>
      <c r="E424" s="361"/>
      <c r="F424" s="361"/>
      <c r="G424" s="361"/>
      <c r="H424" s="361"/>
      <c r="I424" s="361"/>
      <c r="J424" s="361"/>
      <c r="K424" s="361"/>
      <c r="L424" s="361"/>
      <c r="M424" s="361"/>
      <c r="N424" s="373"/>
      <c r="EZ424" s="189"/>
      <c r="FA424" s="190"/>
      <c r="FB424" s="190"/>
      <c r="FC424" s="190"/>
      <c r="FD424" s="190"/>
      <c r="FF424" s="201" t="s">
        <v>367</v>
      </c>
      <c r="FJ424" s="190"/>
    </row>
    <row r="425" spans="1:167" s="152" customFormat="1" ht="15" x14ac:dyDescent="0.25">
      <c r="A425" s="223"/>
      <c r="B425" s="224"/>
      <c r="C425" s="367" t="s">
        <v>363</v>
      </c>
      <c r="D425" s="367"/>
      <c r="E425" s="367"/>
      <c r="F425" s="193"/>
      <c r="G425" s="194"/>
      <c r="H425" s="194"/>
      <c r="I425" s="194"/>
      <c r="J425" s="197"/>
      <c r="K425" s="194"/>
      <c r="L425" s="228">
        <v>6493.16</v>
      </c>
      <c r="M425" s="218"/>
      <c r="N425" s="226">
        <v>59217.62</v>
      </c>
      <c r="EZ425" s="189"/>
      <c r="FA425" s="190"/>
      <c r="FB425" s="190"/>
      <c r="FC425" s="190"/>
      <c r="FD425" s="190"/>
      <c r="FJ425" s="190" t="s">
        <v>363</v>
      </c>
    </row>
    <row r="426" spans="1:167" s="152" customFormat="1" ht="34.5" x14ac:dyDescent="0.25">
      <c r="A426" s="191" t="s">
        <v>497</v>
      </c>
      <c r="B426" s="192" t="s">
        <v>498</v>
      </c>
      <c r="C426" s="367" t="s">
        <v>499</v>
      </c>
      <c r="D426" s="367"/>
      <c r="E426" s="367"/>
      <c r="F426" s="193" t="s">
        <v>16</v>
      </c>
      <c r="G426" s="194">
        <v>2</v>
      </c>
      <c r="H426" s="195">
        <v>1</v>
      </c>
      <c r="I426" s="195">
        <v>2</v>
      </c>
      <c r="J426" s="197"/>
      <c r="K426" s="194"/>
      <c r="L426" s="197"/>
      <c r="M426" s="194"/>
      <c r="N426" s="198"/>
      <c r="EZ426" s="189"/>
      <c r="FA426" s="190"/>
      <c r="FB426" s="190" t="s">
        <v>499</v>
      </c>
      <c r="FC426" s="190" t="s">
        <v>285</v>
      </c>
      <c r="FD426" s="190" t="s">
        <v>285</v>
      </c>
      <c r="FJ426" s="190"/>
    </row>
    <row r="427" spans="1:167" s="152" customFormat="1" ht="68.25" x14ac:dyDescent="0.25">
      <c r="A427" s="202"/>
      <c r="B427" s="203" t="s">
        <v>343</v>
      </c>
      <c r="C427" s="361" t="s">
        <v>344</v>
      </c>
      <c r="D427" s="361"/>
      <c r="E427" s="361"/>
      <c r="F427" s="361"/>
      <c r="G427" s="361"/>
      <c r="H427" s="361"/>
      <c r="I427" s="361"/>
      <c r="J427" s="361"/>
      <c r="K427" s="361"/>
      <c r="L427" s="361"/>
      <c r="M427" s="361"/>
      <c r="N427" s="373"/>
      <c r="EZ427" s="189"/>
      <c r="FA427" s="190"/>
      <c r="FB427" s="190"/>
      <c r="FC427" s="190"/>
      <c r="FD427" s="190"/>
      <c r="FF427" s="201" t="s">
        <v>344</v>
      </c>
      <c r="FJ427" s="190"/>
    </row>
    <row r="428" spans="1:167" s="152" customFormat="1" ht="23.25" x14ac:dyDescent="0.25">
      <c r="A428" s="202"/>
      <c r="B428" s="203" t="s">
        <v>345</v>
      </c>
      <c r="C428" s="361" t="s">
        <v>346</v>
      </c>
      <c r="D428" s="361"/>
      <c r="E428" s="361"/>
      <c r="F428" s="361"/>
      <c r="G428" s="361"/>
      <c r="H428" s="361"/>
      <c r="I428" s="361"/>
      <c r="J428" s="361"/>
      <c r="K428" s="361"/>
      <c r="L428" s="361"/>
      <c r="M428" s="361"/>
      <c r="N428" s="373"/>
      <c r="EZ428" s="189"/>
      <c r="FA428" s="190"/>
      <c r="FB428" s="190"/>
      <c r="FC428" s="190"/>
      <c r="FD428" s="190"/>
      <c r="FF428" s="201" t="s">
        <v>346</v>
      </c>
      <c r="FJ428" s="190"/>
    </row>
    <row r="429" spans="1:167" s="152" customFormat="1" ht="15" x14ac:dyDescent="0.25">
      <c r="A429" s="204"/>
      <c r="B429" s="203" t="s">
        <v>339</v>
      </c>
      <c r="C429" s="366" t="s">
        <v>347</v>
      </c>
      <c r="D429" s="366"/>
      <c r="E429" s="366"/>
      <c r="F429" s="205"/>
      <c r="G429" s="206"/>
      <c r="H429" s="206"/>
      <c r="I429" s="206"/>
      <c r="J429" s="209">
        <v>7.9</v>
      </c>
      <c r="K429" s="208">
        <v>1.3225</v>
      </c>
      <c r="L429" s="209">
        <v>20.9</v>
      </c>
      <c r="M429" s="210">
        <v>49.45</v>
      </c>
      <c r="N429" s="211">
        <v>1033.51</v>
      </c>
      <c r="EZ429" s="189"/>
      <c r="FA429" s="190"/>
      <c r="FB429" s="190"/>
      <c r="FC429" s="190"/>
      <c r="FD429" s="190"/>
      <c r="FG429" s="201" t="s">
        <v>347</v>
      </c>
      <c r="FJ429" s="190"/>
    </row>
    <row r="430" spans="1:167" s="152" customFormat="1" ht="15" x14ac:dyDescent="0.25">
      <c r="A430" s="204"/>
      <c r="B430" s="203" t="s">
        <v>351</v>
      </c>
      <c r="C430" s="366" t="s">
        <v>352</v>
      </c>
      <c r="D430" s="366"/>
      <c r="E430" s="366"/>
      <c r="F430" s="205"/>
      <c r="G430" s="206"/>
      <c r="H430" s="206"/>
      <c r="I430" s="206"/>
      <c r="J430" s="209">
        <v>15.07</v>
      </c>
      <c r="K430" s="206"/>
      <c r="L430" s="209">
        <v>30.14</v>
      </c>
      <c r="M430" s="210">
        <v>9.1199999999999992</v>
      </c>
      <c r="N430" s="212">
        <v>274.88</v>
      </c>
      <c r="EZ430" s="189"/>
      <c r="FA430" s="190"/>
      <c r="FB430" s="190"/>
      <c r="FC430" s="190"/>
      <c r="FD430" s="190"/>
      <c r="FG430" s="201" t="s">
        <v>352</v>
      </c>
      <c r="FJ430" s="190"/>
    </row>
    <row r="431" spans="1:167" s="152" customFormat="1" ht="15" x14ac:dyDescent="0.25">
      <c r="A431" s="213"/>
      <c r="B431" s="203"/>
      <c r="C431" s="366" t="s">
        <v>353</v>
      </c>
      <c r="D431" s="366"/>
      <c r="E431" s="366"/>
      <c r="F431" s="205" t="s">
        <v>354</v>
      </c>
      <c r="G431" s="210">
        <v>0.38</v>
      </c>
      <c r="H431" s="208">
        <v>1.3225</v>
      </c>
      <c r="I431" s="208">
        <v>1.0051000000000001</v>
      </c>
      <c r="J431" s="215"/>
      <c r="K431" s="206"/>
      <c r="L431" s="215"/>
      <c r="M431" s="206"/>
      <c r="N431" s="216"/>
      <c r="EZ431" s="189"/>
      <c r="FA431" s="190"/>
      <c r="FB431" s="190"/>
      <c r="FC431" s="190"/>
      <c r="FD431" s="190"/>
      <c r="FH431" s="201" t="s">
        <v>353</v>
      </c>
      <c r="FJ431" s="190"/>
    </row>
    <row r="432" spans="1:167" s="152" customFormat="1" ht="15" x14ac:dyDescent="0.25">
      <c r="A432" s="199"/>
      <c r="B432" s="203"/>
      <c r="C432" s="369" t="s">
        <v>356</v>
      </c>
      <c r="D432" s="369"/>
      <c r="E432" s="369"/>
      <c r="F432" s="217"/>
      <c r="G432" s="218"/>
      <c r="H432" s="218"/>
      <c r="I432" s="218"/>
      <c r="J432" s="220">
        <v>22.97</v>
      </c>
      <c r="K432" s="218"/>
      <c r="L432" s="220">
        <v>51.04</v>
      </c>
      <c r="M432" s="218"/>
      <c r="N432" s="221">
        <v>1308.3900000000001</v>
      </c>
      <c r="EZ432" s="189"/>
      <c r="FA432" s="190"/>
      <c r="FB432" s="190"/>
      <c r="FC432" s="190"/>
      <c r="FD432" s="190"/>
      <c r="FI432" s="201" t="s">
        <v>356</v>
      </c>
      <c r="FJ432" s="190"/>
    </row>
    <row r="433" spans="1:168" s="152" customFormat="1" ht="15" x14ac:dyDescent="0.25">
      <c r="A433" s="213"/>
      <c r="B433" s="203"/>
      <c r="C433" s="366" t="s">
        <v>357</v>
      </c>
      <c r="D433" s="366"/>
      <c r="E433" s="366"/>
      <c r="F433" s="205"/>
      <c r="G433" s="206"/>
      <c r="H433" s="206"/>
      <c r="I433" s="206"/>
      <c r="J433" s="215"/>
      <c r="K433" s="206"/>
      <c r="L433" s="209">
        <v>20.9</v>
      </c>
      <c r="M433" s="206"/>
      <c r="N433" s="211">
        <v>1033.51</v>
      </c>
      <c r="EZ433" s="189"/>
      <c r="FA433" s="190"/>
      <c r="FB433" s="190"/>
      <c r="FC433" s="190"/>
      <c r="FD433" s="190"/>
      <c r="FH433" s="201" t="s">
        <v>357</v>
      </c>
      <c r="FJ433" s="190"/>
    </row>
    <row r="434" spans="1:168" s="152" customFormat="1" ht="23.25" x14ac:dyDescent="0.25">
      <c r="A434" s="213"/>
      <c r="B434" s="203" t="s">
        <v>390</v>
      </c>
      <c r="C434" s="366" t="s">
        <v>391</v>
      </c>
      <c r="D434" s="366"/>
      <c r="E434" s="366"/>
      <c r="F434" s="205" t="s">
        <v>360</v>
      </c>
      <c r="G434" s="222">
        <v>97</v>
      </c>
      <c r="H434" s="206"/>
      <c r="I434" s="222">
        <v>97</v>
      </c>
      <c r="J434" s="215"/>
      <c r="K434" s="206"/>
      <c r="L434" s="209">
        <v>20.27</v>
      </c>
      <c r="M434" s="206"/>
      <c r="N434" s="211">
        <v>1002.5</v>
      </c>
      <c r="EZ434" s="189"/>
      <c r="FA434" s="190"/>
      <c r="FB434" s="190"/>
      <c r="FC434" s="190"/>
      <c r="FD434" s="190"/>
      <c r="FH434" s="201" t="s">
        <v>391</v>
      </c>
      <c r="FJ434" s="190"/>
    </row>
    <row r="435" spans="1:168" s="152" customFormat="1" ht="23.25" x14ac:dyDescent="0.25">
      <c r="A435" s="213"/>
      <c r="B435" s="203" t="s">
        <v>392</v>
      </c>
      <c r="C435" s="366" t="s">
        <v>393</v>
      </c>
      <c r="D435" s="366"/>
      <c r="E435" s="366"/>
      <c r="F435" s="205" t="s">
        <v>360</v>
      </c>
      <c r="G435" s="222">
        <v>51</v>
      </c>
      <c r="H435" s="206"/>
      <c r="I435" s="222">
        <v>51</v>
      </c>
      <c r="J435" s="215"/>
      <c r="K435" s="206"/>
      <c r="L435" s="209">
        <v>10.66</v>
      </c>
      <c r="M435" s="206"/>
      <c r="N435" s="212">
        <v>527.09</v>
      </c>
      <c r="EZ435" s="189"/>
      <c r="FA435" s="190"/>
      <c r="FB435" s="190"/>
      <c r="FC435" s="190"/>
      <c r="FD435" s="190"/>
      <c r="FH435" s="201" t="s">
        <v>393</v>
      </c>
      <c r="FJ435" s="190"/>
    </row>
    <row r="436" spans="1:168" s="152" customFormat="1" ht="15" x14ac:dyDescent="0.25">
      <c r="A436" s="223"/>
      <c r="B436" s="224"/>
      <c r="C436" s="367" t="s">
        <v>363</v>
      </c>
      <c r="D436" s="367"/>
      <c r="E436" s="367"/>
      <c r="F436" s="193"/>
      <c r="G436" s="194"/>
      <c r="H436" s="194"/>
      <c r="I436" s="194"/>
      <c r="J436" s="197"/>
      <c r="K436" s="194"/>
      <c r="L436" s="225">
        <v>81.97</v>
      </c>
      <c r="M436" s="218"/>
      <c r="N436" s="226">
        <v>2837.98</v>
      </c>
      <c r="EZ436" s="189"/>
      <c r="FA436" s="190"/>
      <c r="FB436" s="190"/>
      <c r="FC436" s="190"/>
      <c r="FD436" s="190"/>
      <c r="FJ436" s="190" t="s">
        <v>363</v>
      </c>
    </row>
    <row r="437" spans="1:168" s="152" customFormat="1" ht="15" x14ac:dyDescent="0.25">
      <c r="A437" s="191" t="s">
        <v>500</v>
      </c>
      <c r="B437" s="192" t="s">
        <v>501</v>
      </c>
      <c r="C437" s="367" t="s">
        <v>502</v>
      </c>
      <c r="D437" s="367"/>
      <c r="E437" s="367"/>
      <c r="F437" s="193" t="s">
        <v>55</v>
      </c>
      <c r="G437" s="194">
        <v>-1.44</v>
      </c>
      <c r="H437" s="195">
        <v>1</v>
      </c>
      <c r="I437" s="229">
        <v>-1.44</v>
      </c>
      <c r="J437" s="225">
        <v>16.7</v>
      </c>
      <c r="K437" s="194"/>
      <c r="L437" s="225">
        <v>-24.05</v>
      </c>
      <c r="M437" s="229">
        <v>9.1199999999999992</v>
      </c>
      <c r="N437" s="237">
        <v>-219.34</v>
      </c>
      <c r="EZ437" s="189"/>
      <c r="FA437" s="190"/>
      <c r="FB437" s="190" t="s">
        <v>502</v>
      </c>
      <c r="FC437" s="190" t="s">
        <v>285</v>
      </c>
      <c r="FD437" s="190" t="s">
        <v>285</v>
      </c>
      <c r="FJ437" s="190"/>
    </row>
    <row r="438" spans="1:168" s="152" customFormat="1" ht="15" x14ac:dyDescent="0.25">
      <c r="A438" s="223"/>
      <c r="B438" s="224"/>
      <c r="C438" s="367" t="s">
        <v>363</v>
      </c>
      <c r="D438" s="367"/>
      <c r="E438" s="367"/>
      <c r="F438" s="193"/>
      <c r="G438" s="194"/>
      <c r="H438" s="194"/>
      <c r="I438" s="194"/>
      <c r="J438" s="197"/>
      <c r="K438" s="194"/>
      <c r="L438" s="225">
        <v>-24.05</v>
      </c>
      <c r="M438" s="218"/>
      <c r="N438" s="237">
        <v>-219.34</v>
      </c>
      <c r="EZ438" s="189"/>
      <c r="FA438" s="190"/>
      <c r="FB438" s="190"/>
      <c r="FC438" s="190"/>
      <c r="FD438" s="190"/>
      <c r="FJ438" s="190" t="s">
        <v>363</v>
      </c>
    </row>
    <row r="439" spans="1:168" s="152" customFormat="1" ht="33.75" x14ac:dyDescent="0.25">
      <c r="A439" s="191" t="s">
        <v>503</v>
      </c>
      <c r="B439" s="192" t="s">
        <v>504</v>
      </c>
      <c r="C439" s="367" t="s">
        <v>70</v>
      </c>
      <c r="D439" s="367"/>
      <c r="E439" s="367"/>
      <c r="F439" s="193" t="s">
        <v>16</v>
      </c>
      <c r="G439" s="194">
        <v>2</v>
      </c>
      <c r="H439" s="195">
        <v>1</v>
      </c>
      <c r="I439" s="195">
        <v>2</v>
      </c>
      <c r="J439" s="225">
        <v>630.48</v>
      </c>
      <c r="K439" s="227">
        <v>1.04236</v>
      </c>
      <c r="L439" s="228">
        <v>1314.37</v>
      </c>
      <c r="M439" s="229">
        <v>9.1199999999999992</v>
      </c>
      <c r="N439" s="226">
        <v>11987.05</v>
      </c>
      <c r="EZ439" s="189"/>
      <c r="FA439" s="190"/>
      <c r="FB439" s="190" t="s">
        <v>70</v>
      </c>
      <c r="FC439" s="190" t="s">
        <v>285</v>
      </c>
      <c r="FD439" s="190" t="s">
        <v>285</v>
      </c>
      <c r="FJ439" s="190"/>
    </row>
    <row r="440" spans="1:168" s="152" customFormat="1" ht="15" x14ac:dyDescent="0.25">
      <c r="A440" s="199"/>
      <c r="B440" s="200"/>
      <c r="C440" s="366" t="s">
        <v>505</v>
      </c>
      <c r="D440" s="366"/>
      <c r="E440" s="366"/>
      <c r="F440" s="366"/>
      <c r="G440" s="366"/>
      <c r="H440" s="366"/>
      <c r="I440" s="366"/>
      <c r="J440" s="366"/>
      <c r="K440" s="366"/>
      <c r="L440" s="366"/>
      <c r="M440" s="366"/>
      <c r="N440" s="368"/>
      <c r="EZ440" s="189"/>
      <c r="FA440" s="190"/>
      <c r="FB440" s="190"/>
      <c r="FC440" s="190"/>
      <c r="FD440" s="190"/>
      <c r="FJ440" s="190"/>
      <c r="FK440" s="201" t="s">
        <v>505</v>
      </c>
    </row>
    <row r="441" spans="1:168" s="152" customFormat="1" ht="15" x14ac:dyDescent="0.25">
      <c r="A441" s="202"/>
      <c r="B441" s="203"/>
      <c r="C441" s="361" t="s">
        <v>366</v>
      </c>
      <c r="D441" s="361"/>
      <c r="E441" s="361"/>
      <c r="F441" s="361"/>
      <c r="G441" s="361"/>
      <c r="H441" s="361"/>
      <c r="I441" s="361"/>
      <c r="J441" s="361"/>
      <c r="K441" s="361"/>
      <c r="L441" s="361"/>
      <c r="M441" s="361"/>
      <c r="N441" s="373"/>
      <c r="EZ441" s="189"/>
      <c r="FA441" s="190"/>
      <c r="FB441" s="190"/>
      <c r="FC441" s="190"/>
      <c r="FD441" s="190"/>
      <c r="FF441" s="201" t="s">
        <v>366</v>
      </c>
      <c r="FJ441" s="190"/>
    </row>
    <row r="442" spans="1:168" s="152" customFormat="1" ht="15" x14ac:dyDescent="0.25">
      <c r="A442" s="202"/>
      <c r="B442" s="203"/>
      <c r="C442" s="361" t="s">
        <v>367</v>
      </c>
      <c r="D442" s="361"/>
      <c r="E442" s="361"/>
      <c r="F442" s="361"/>
      <c r="G442" s="361"/>
      <c r="H442" s="361"/>
      <c r="I442" s="361"/>
      <c r="J442" s="361"/>
      <c r="K442" s="361"/>
      <c r="L442" s="361"/>
      <c r="M442" s="361"/>
      <c r="N442" s="373"/>
      <c r="EZ442" s="189"/>
      <c r="FA442" s="190"/>
      <c r="FB442" s="190"/>
      <c r="FC442" s="190"/>
      <c r="FD442" s="190"/>
      <c r="FF442" s="201" t="s">
        <v>367</v>
      </c>
      <c r="FJ442" s="190"/>
    </row>
    <row r="443" spans="1:168" s="152" customFormat="1" ht="15" x14ac:dyDescent="0.25">
      <c r="A443" s="223"/>
      <c r="B443" s="224"/>
      <c r="C443" s="367" t="s">
        <v>363</v>
      </c>
      <c r="D443" s="367"/>
      <c r="E443" s="367"/>
      <c r="F443" s="193"/>
      <c r="G443" s="194"/>
      <c r="H443" s="194"/>
      <c r="I443" s="194"/>
      <c r="J443" s="197"/>
      <c r="K443" s="194"/>
      <c r="L443" s="228">
        <v>1314.37</v>
      </c>
      <c r="M443" s="218"/>
      <c r="N443" s="226">
        <v>11987.05</v>
      </c>
      <c r="EZ443" s="189"/>
      <c r="FA443" s="190"/>
      <c r="FB443" s="190"/>
      <c r="FC443" s="190"/>
      <c r="FD443" s="190"/>
      <c r="FJ443" s="190" t="s">
        <v>363</v>
      </c>
    </row>
    <row r="444" spans="1:168" s="152" customFormat="1" ht="15" x14ac:dyDescent="0.25">
      <c r="A444" s="238"/>
      <c r="B444" s="239"/>
      <c r="C444" s="239"/>
      <c r="D444" s="239"/>
      <c r="E444" s="239"/>
      <c r="F444" s="240"/>
      <c r="G444" s="240"/>
      <c r="H444" s="240"/>
      <c r="I444" s="240"/>
      <c r="J444" s="241"/>
      <c r="K444" s="240"/>
      <c r="L444" s="241"/>
      <c r="M444" s="206"/>
      <c r="N444" s="241"/>
      <c r="EZ444" s="189"/>
      <c r="FA444" s="190"/>
      <c r="FB444" s="190"/>
      <c r="FC444" s="190"/>
      <c r="FD444" s="190"/>
      <c r="FJ444" s="190"/>
    </row>
    <row r="445" spans="1:168" s="152" customFormat="1" ht="15" x14ac:dyDescent="0.25">
      <c r="A445" s="242"/>
      <c r="B445" s="243"/>
      <c r="C445" s="367" t="s">
        <v>506</v>
      </c>
      <c r="D445" s="367"/>
      <c r="E445" s="367"/>
      <c r="F445" s="367"/>
      <c r="G445" s="367"/>
      <c r="H445" s="367"/>
      <c r="I445" s="367"/>
      <c r="J445" s="367"/>
      <c r="K445" s="367"/>
      <c r="L445" s="244">
        <v>243448.77</v>
      </c>
      <c r="M445" s="245"/>
      <c r="N445" s="246">
        <v>3663880.85</v>
      </c>
      <c r="EZ445" s="189"/>
      <c r="FA445" s="190"/>
      <c r="FB445" s="190"/>
      <c r="FC445" s="190"/>
      <c r="FD445" s="190"/>
      <c r="FJ445" s="190"/>
      <c r="FL445" s="190" t="s">
        <v>506</v>
      </c>
    </row>
    <row r="446" spans="1:168" s="152" customFormat="1" ht="15" x14ac:dyDescent="0.25">
      <c r="A446" s="370" t="s">
        <v>507</v>
      </c>
      <c r="B446" s="371"/>
      <c r="C446" s="371"/>
      <c r="D446" s="371"/>
      <c r="E446" s="371"/>
      <c r="F446" s="371"/>
      <c r="G446" s="371"/>
      <c r="H446" s="371"/>
      <c r="I446" s="371"/>
      <c r="J446" s="371"/>
      <c r="K446" s="371"/>
      <c r="L446" s="371"/>
      <c r="M446" s="371"/>
      <c r="N446" s="372"/>
      <c r="EZ446" s="189" t="s">
        <v>507</v>
      </c>
      <c r="FA446" s="190"/>
      <c r="FB446" s="190"/>
      <c r="FC446" s="190"/>
      <c r="FD446" s="190"/>
      <c r="FJ446" s="190"/>
      <c r="FL446" s="190"/>
    </row>
    <row r="447" spans="1:168" s="152" customFormat="1" ht="15" x14ac:dyDescent="0.25">
      <c r="A447" s="374" t="s">
        <v>14</v>
      </c>
      <c r="B447" s="375"/>
      <c r="C447" s="375"/>
      <c r="D447" s="375"/>
      <c r="E447" s="375"/>
      <c r="F447" s="375"/>
      <c r="G447" s="375"/>
      <c r="H447" s="375"/>
      <c r="I447" s="375"/>
      <c r="J447" s="375"/>
      <c r="K447" s="375"/>
      <c r="L447" s="375"/>
      <c r="M447" s="375"/>
      <c r="N447" s="376"/>
      <c r="EZ447" s="189"/>
      <c r="FA447" s="190" t="s">
        <v>14</v>
      </c>
      <c r="FB447" s="190"/>
      <c r="FC447" s="190"/>
      <c r="FD447" s="190"/>
      <c r="FJ447" s="190"/>
      <c r="FL447" s="190"/>
    </row>
    <row r="448" spans="1:168" s="152" customFormat="1" ht="34.5" x14ac:dyDescent="0.25">
      <c r="A448" s="191" t="s">
        <v>508</v>
      </c>
      <c r="B448" s="192" t="s">
        <v>340</v>
      </c>
      <c r="C448" s="367" t="s">
        <v>341</v>
      </c>
      <c r="D448" s="367"/>
      <c r="E448" s="367"/>
      <c r="F448" s="193" t="s">
        <v>195</v>
      </c>
      <c r="G448" s="194">
        <v>2.9000000000000001E-2</v>
      </c>
      <c r="H448" s="195">
        <v>1</v>
      </c>
      <c r="I448" s="232">
        <v>2.9000000000000001E-2</v>
      </c>
      <c r="J448" s="197"/>
      <c r="K448" s="194"/>
      <c r="L448" s="197"/>
      <c r="M448" s="194"/>
      <c r="N448" s="198"/>
      <c r="EZ448" s="189"/>
      <c r="FA448" s="190"/>
      <c r="FB448" s="190" t="s">
        <v>341</v>
      </c>
      <c r="FC448" s="190" t="s">
        <v>285</v>
      </c>
      <c r="FD448" s="190" t="s">
        <v>285</v>
      </c>
      <c r="FJ448" s="190"/>
      <c r="FL448" s="190"/>
    </row>
    <row r="449" spans="1:168" s="152" customFormat="1" ht="15" x14ac:dyDescent="0.25">
      <c r="A449" s="199"/>
      <c r="B449" s="200"/>
      <c r="C449" s="366" t="s">
        <v>509</v>
      </c>
      <c r="D449" s="366"/>
      <c r="E449" s="366"/>
      <c r="F449" s="366"/>
      <c r="G449" s="366"/>
      <c r="H449" s="366"/>
      <c r="I449" s="366"/>
      <c r="J449" s="366"/>
      <c r="K449" s="366"/>
      <c r="L449" s="366"/>
      <c r="M449" s="366"/>
      <c r="N449" s="368"/>
      <c r="EZ449" s="189"/>
      <c r="FA449" s="190"/>
      <c r="FB449" s="190"/>
      <c r="FC449" s="190"/>
      <c r="FD449" s="190"/>
      <c r="FE449" s="201" t="s">
        <v>509</v>
      </c>
      <c r="FJ449" s="190"/>
      <c r="FL449" s="190"/>
    </row>
    <row r="450" spans="1:168" s="152" customFormat="1" ht="68.25" x14ac:dyDescent="0.25">
      <c r="A450" s="202"/>
      <c r="B450" s="203" t="s">
        <v>343</v>
      </c>
      <c r="C450" s="361" t="s">
        <v>344</v>
      </c>
      <c r="D450" s="361"/>
      <c r="E450" s="361"/>
      <c r="F450" s="361"/>
      <c r="G450" s="361"/>
      <c r="H450" s="361"/>
      <c r="I450" s="361"/>
      <c r="J450" s="361"/>
      <c r="K450" s="361"/>
      <c r="L450" s="361"/>
      <c r="M450" s="361"/>
      <c r="N450" s="373"/>
      <c r="EZ450" s="189"/>
      <c r="FA450" s="190"/>
      <c r="FB450" s="190"/>
      <c r="FC450" s="190"/>
      <c r="FD450" s="190"/>
      <c r="FF450" s="201" t="s">
        <v>344</v>
      </c>
      <c r="FJ450" s="190"/>
      <c r="FL450" s="190"/>
    </row>
    <row r="451" spans="1:168" s="152" customFormat="1" ht="23.25" x14ac:dyDescent="0.25">
      <c r="A451" s="202"/>
      <c r="B451" s="203" t="s">
        <v>345</v>
      </c>
      <c r="C451" s="361" t="s">
        <v>346</v>
      </c>
      <c r="D451" s="361"/>
      <c r="E451" s="361"/>
      <c r="F451" s="361"/>
      <c r="G451" s="361"/>
      <c r="H451" s="361"/>
      <c r="I451" s="361"/>
      <c r="J451" s="361"/>
      <c r="K451" s="361"/>
      <c r="L451" s="361"/>
      <c r="M451" s="361"/>
      <c r="N451" s="373"/>
      <c r="EZ451" s="189"/>
      <c r="FA451" s="190"/>
      <c r="FB451" s="190"/>
      <c r="FC451" s="190"/>
      <c r="FD451" s="190"/>
      <c r="FF451" s="201" t="s">
        <v>346</v>
      </c>
      <c r="FJ451" s="190"/>
      <c r="FL451" s="190"/>
    </row>
    <row r="452" spans="1:168" s="152" customFormat="1" ht="15" x14ac:dyDescent="0.25">
      <c r="A452" s="204"/>
      <c r="B452" s="203" t="s">
        <v>339</v>
      </c>
      <c r="C452" s="366" t="s">
        <v>347</v>
      </c>
      <c r="D452" s="366"/>
      <c r="E452" s="366"/>
      <c r="F452" s="205"/>
      <c r="G452" s="206"/>
      <c r="H452" s="206"/>
      <c r="I452" s="206"/>
      <c r="J452" s="207">
        <v>4261.97</v>
      </c>
      <c r="K452" s="208">
        <v>1.3225</v>
      </c>
      <c r="L452" s="209">
        <v>163.46</v>
      </c>
      <c r="M452" s="210">
        <v>49.45</v>
      </c>
      <c r="N452" s="211">
        <v>8083.1</v>
      </c>
      <c r="EZ452" s="189"/>
      <c r="FA452" s="190"/>
      <c r="FB452" s="190"/>
      <c r="FC452" s="190"/>
      <c r="FD452" s="190"/>
      <c r="FG452" s="201" t="s">
        <v>347</v>
      </c>
      <c r="FJ452" s="190"/>
      <c r="FL452" s="190"/>
    </row>
    <row r="453" spans="1:168" s="152" customFormat="1" ht="15" x14ac:dyDescent="0.25">
      <c r="A453" s="204"/>
      <c r="B453" s="203" t="s">
        <v>205</v>
      </c>
      <c r="C453" s="366" t="s">
        <v>348</v>
      </c>
      <c r="D453" s="366"/>
      <c r="E453" s="366"/>
      <c r="F453" s="205"/>
      <c r="G453" s="206"/>
      <c r="H453" s="206"/>
      <c r="I453" s="206"/>
      <c r="J453" s="209">
        <v>140.49</v>
      </c>
      <c r="K453" s="208">
        <v>1.4375</v>
      </c>
      <c r="L453" s="209">
        <v>5.86</v>
      </c>
      <c r="M453" s="210">
        <v>14.53</v>
      </c>
      <c r="N453" s="212">
        <v>85.15</v>
      </c>
      <c r="EZ453" s="189"/>
      <c r="FA453" s="190"/>
      <c r="FB453" s="190"/>
      <c r="FC453" s="190"/>
      <c r="FD453" s="190"/>
      <c r="FG453" s="201" t="s">
        <v>348</v>
      </c>
      <c r="FJ453" s="190"/>
      <c r="FL453" s="190"/>
    </row>
    <row r="454" spans="1:168" s="152" customFormat="1" ht="15" x14ac:dyDescent="0.25">
      <c r="A454" s="204"/>
      <c r="B454" s="203" t="s">
        <v>349</v>
      </c>
      <c r="C454" s="366" t="s">
        <v>350</v>
      </c>
      <c r="D454" s="366"/>
      <c r="E454" s="366"/>
      <c r="F454" s="205"/>
      <c r="G454" s="206"/>
      <c r="H454" s="206"/>
      <c r="I454" s="206"/>
      <c r="J454" s="209">
        <v>9</v>
      </c>
      <c r="K454" s="208">
        <v>1.4375</v>
      </c>
      <c r="L454" s="209">
        <v>0.38</v>
      </c>
      <c r="M454" s="210">
        <v>49.45</v>
      </c>
      <c r="N454" s="212">
        <v>18.79</v>
      </c>
      <c r="EZ454" s="189"/>
      <c r="FA454" s="190"/>
      <c r="FB454" s="190"/>
      <c r="FC454" s="190"/>
      <c r="FD454" s="190"/>
      <c r="FG454" s="201" t="s">
        <v>350</v>
      </c>
      <c r="FJ454" s="190"/>
      <c r="FL454" s="190"/>
    </row>
    <row r="455" spans="1:168" s="152" customFormat="1" ht="15" x14ac:dyDescent="0.25">
      <c r="A455" s="204"/>
      <c r="B455" s="203" t="s">
        <v>351</v>
      </c>
      <c r="C455" s="366" t="s">
        <v>352</v>
      </c>
      <c r="D455" s="366"/>
      <c r="E455" s="366"/>
      <c r="F455" s="205"/>
      <c r="G455" s="206"/>
      <c r="H455" s="206"/>
      <c r="I455" s="206"/>
      <c r="J455" s="207">
        <v>2732.35</v>
      </c>
      <c r="K455" s="206"/>
      <c r="L455" s="209">
        <v>79.239999999999995</v>
      </c>
      <c r="M455" s="210">
        <v>9.1199999999999992</v>
      </c>
      <c r="N455" s="212">
        <v>722.67</v>
      </c>
      <c r="EZ455" s="189"/>
      <c r="FA455" s="190"/>
      <c r="FB455" s="190"/>
      <c r="FC455" s="190"/>
      <c r="FD455" s="190"/>
      <c r="FG455" s="201" t="s">
        <v>352</v>
      </c>
      <c r="FJ455" s="190"/>
      <c r="FL455" s="190"/>
    </row>
    <row r="456" spans="1:168" s="152" customFormat="1" ht="15" x14ac:dyDescent="0.25">
      <c r="A456" s="213"/>
      <c r="B456" s="203"/>
      <c r="C456" s="366" t="s">
        <v>353</v>
      </c>
      <c r="D456" s="366"/>
      <c r="E456" s="366"/>
      <c r="F456" s="205" t="s">
        <v>354</v>
      </c>
      <c r="G456" s="210">
        <v>219.68</v>
      </c>
      <c r="H456" s="208">
        <v>1.3225</v>
      </c>
      <c r="I456" s="214">
        <v>8.4252772</v>
      </c>
      <c r="J456" s="215"/>
      <c r="K456" s="206"/>
      <c r="L456" s="215"/>
      <c r="M456" s="206"/>
      <c r="N456" s="216"/>
      <c r="EZ456" s="189"/>
      <c r="FA456" s="190"/>
      <c r="FB456" s="190"/>
      <c r="FC456" s="190"/>
      <c r="FD456" s="190"/>
      <c r="FH456" s="201" t="s">
        <v>353</v>
      </c>
      <c r="FJ456" s="190"/>
      <c r="FL456" s="190"/>
    </row>
    <row r="457" spans="1:168" s="152" customFormat="1" ht="15" x14ac:dyDescent="0.25">
      <c r="A457" s="213"/>
      <c r="B457" s="203"/>
      <c r="C457" s="366" t="s">
        <v>355</v>
      </c>
      <c r="D457" s="366"/>
      <c r="E457" s="366"/>
      <c r="F457" s="205" t="s">
        <v>354</v>
      </c>
      <c r="G457" s="210">
        <v>0.71</v>
      </c>
      <c r="H457" s="208">
        <v>1.4375</v>
      </c>
      <c r="I457" s="214">
        <v>2.9598099999999999E-2</v>
      </c>
      <c r="J457" s="215"/>
      <c r="K457" s="206"/>
      <c r="L457" s="215"/>
      <c r="M457" s="206"/>
      <c r="N457" s="216"/>
      <c r="EZ457" s="189"/>
      <c r="FA457" s="190"/>
      <c r="FB457" s="190"/>
      <c r="FC457" s="190"/>
      <c r="FD457" s="190"/>
      <c r="FH457" s="201" t="s">
        <v>355</v>
      </c>
      <c r="FJ457" s="190"/>
      <c r="FL457" s="190"/>
    </row>
    <row r="458" spans="1:168" s="152" customFormat="1" ht="15" x14ac:dyDescent="0.25">
      <c r="A458" s="199"/>
      <c r="B458" s="203"/>
      <c r="C458" s="369" t="s">
        <v>356</v>
      </c>
      <c r="D458" s="369"/>
      <c r="E458" s="369"/>
      <c r="F458" s="217"/>
      <c r="G458" s="218"/>
      <c r="H458" s="218"/>
      <c r="I458" s="218"/>
      <c r="J458" s="219">
        <v>7134.81</v>
      </c>
      <c r="K458" s="218"/>
      <c r="L458" s="220">
        <v>248.56</v>
      </c>
      <c r="M458" s="218"/>
      <c r="N458" s="221">
        <v>8890.92</v>
      </c>
      <c r="EZ458" s="189"/>
      <c r="FA458" s="190"/>
      <c r="FB458" s="190"/>
      <c r="FC458" s="190"/>
      <c r="FD458" s="190"/>
      <c r="FI458" s="201" t="s">
        <v>356</v>
      </c>
      <c r="FJ458" s="190"/>
      <c r="FL458" s="190"/>
    </row>
    <row r="459" spans="1:168" s="152" customFormat="1" ht="15" x14ac:dyDescent="0.25">
      <c r="A459" s="213"/>
      <c r="B459" s="203"/>
      <c r="C459" s="366" t="s">
        <v>357</v>
      </c>
      <c r="D459" s="366"/>
      <c r="E459" s="366"/>
      <c r="F459" s="205"/>
      <c r="G459" s="206"/>
      <c r="H459" s="206"/>
      <c r="I459" s="206"/>
      <c r="J459" s="215"/>
      <c r="K459" s="206"/>
      <c r="L459" s="209">
        <v>163.84</v>
      </c>
      <c r="M459" s="206"/>
      <c r="N459" s="211">
        <v>8101.89</v>
      </c>
      <c r="EZ459" s="189"/>
      <c r="FA459" s="190"/>
      <c r="FB459" s="190"/>
      <c r="FC459" s="190"/>
      <c r="FD459" s="190"/>
      <c r="FH459" s="201" t="s">
        <v>357</v>
      </c>
      <c r="FJ459" s="190"/>
      <c r="FL459" s="190"/>
    </row>
    <row r="460" spans="1:168" s="152" customFormat="1" ht="23.25" x14ac:dyDescent="0.25">
      <c r="A460" s="213"/>
      <c r="B460" s="203" t="s">
        <v>358</v>
      </c>
      <c r="C460" s="366" t="s">
        <v>359</v>
      </c>
      <c r="D460" s="366"/>
      <c r="E460" s="366"/>
      <c r="F460" s="205" t="s">
        <v>360</v>
      </c>
      <c r="G460" s="222">
        <v>126</v>
      </c>
      <c r="H460" s="206"/>
      <c r="I460" s="222">
        <v>126</v>
      </c>
      <c r="J460" s="215"/>
      <c r="K460" s="206"/>
      <c r="L460" s="209">
        <v>206.44</v>
      </c>
      <c r="M460" s="206"/>
      <c r="N460" s="211">
        <v>10208.379999999999</v>
      </c>
      <c r="EZ460" s="189"/>
      <c r="FA460" s="190"/>
      <c r="FB460" s="190"/>
      <c r="FC460" s="190"/>
      <c r="FD460" s="190"/>
      <c r="FH460" s="201" t="s">
        <v>359</v>
      </c>
      <c r="FJ460" s="190"/>
      <c r="FL460" s="190"/>
    </row>
    <row r="461" spans="1:168" s="152" customFormat="1" ht="23.25" x14ac:dyDescent="0.25">
      <c r="A461" s="213"/>
      <c r="B461" s="203" t="s">
        <v>361</v>
      </c>
      <c r="C461" s="366" t="s">
        <v>362</v>
      </c>
      <c r="D461" s="366"/>
      <c r="E461" s="366"/>
      <c r="F461" s="205" t="s">
        <v>360</v>
      </c>
      <c r="G461" s="222">
        <v>68</v>
      </c>
      <c r="H461" s="206"/>
      <c r="I461" s="222">
        <v>68</v>
      </c>
      <c r="J461" s="215"/>
      <c r="K461" s="206"/>
      <c r="L461" s="209">
        <v>111.41</v>
      </c>
      <c r="M461" s="206"/>
      <c r="N461" s="211">
        <v>5509.29</v>
      </c>
      <c r="EZ461" s="189"/>
      <c r="FA461" s="190"/>
      <c r="FB461" s="190"/>
      <c r="FC461" s="190"/>
      <c r="FD461" s="190"/>
      <c r="FH461" s="201" t="s">
        <v>362</v>
      </c>
      <c r="FJ461" s="190"/>
      <c r="FL461" s="190"/>
    </row>
    <row r="462" spans="1:168" s="152" customFormat="1" ht="15" x14ac:dyDescent="0.25">
      <c r="A462" s="223"/>
      <c r="B462" s="224"/>
      <c r="C462" s="367" t="s">
        <v>363</v>
      </c>
      <c r="D462" s="367"/>
      <c r="E462" s="367"/>
      <c r="F462" s="193"/>
      <c r="G462" s="194"/>
      <c r="H462" s="194"/>
      <c r="I462" s="194"/>
      <c r="J462" s="197"/>
      <c r="K462" s="194"/>
      <c r="L462" s="225">
        <v>566.41</v>
      </c>
      <c r="M462" s="218"/>
      <c r="N462" s="226">
        <v>24608.59</v>
      </c>
      <c r="EZ462" s="189"/>
      <c r="FA462" s="190"/>
      <c r="FB462" s="190"/>
      <c r="FC462" s="190"/>
      <c r="FD462" s="190"/>
      <c r="FJ462" s="190" t="s">
        <v>363</v>
      </c>
      <c r="FL462" s="190"/>
    </row>
    <row r="463" spans="1:168" s="152" customFormat="1" ht="33.75" x14ac:dyDescent="0.25">
      <c r="A463" s="191" t="s">
        <v>510</v>
      </c>
      <c r="B463" s="192" t="s">
        <v>440</v>
      </c>
      <c r="C463" s="367" t="s">
        <v>43</v>
      </c>
      <c r="D463" s="367"/>
      <c r="E463" s="367"/>
      <c r="F463" s="193" t="s">
        <v>16</v>
      </c>
      <c r="G463" s="194">
        <v>54</v>
      </c>
      <c r="H463" s="195">
        <v>1</v>
      </c>
      <c r="I463" s="195">
        <v>54</v>
      </c>
      <c r="J463" s="225">
        <v>87.35</v>
      </c>
      <c r="K463" s="227">
        <v>1.04236</v>
      </c>
      <c r="L463" s="228">
        <v>4916.71</v>
      </c>
      <c r="M463" s="229">
        <v>9.1199999999999992</v>
      </c>
      <c r="N463" s="226">
        <v>44840.4</v>
      </c>
      <c r="EZ463" s="189"/>
      <c r="FA463" s="190"/>
      <c r="FB463" s="190" t="s">
        <v>43</v>
      </c>
      <c r="FC463" s="190" t="s">
        <v>285</v>
      </c>
      <c r="FD463" s="190" t="s">
        <v>285</v>
      </c>
      <c r="FJ463" s="190"/>
      <c r="FL463" s="190"/>
    </row>
    <row r="464" spans="1:168" s="152" customFormat="1" ht="15" x14ac:dyDescent="0.25">
      <c r="A464" s="199"/>
      <c r="B464" s="200"/>
      <c r="C464" s="366" t="s">
        <v>441</v>
      </c>
      <c r="D464" s="366"/>
      <c r="E464" s="366"/>
      <c r="F464" s="366"/>
      <c r="G464" s="366"/>
      <c r="H464" s="366"/>
      <c r="I464" s="366"/>
      <c r="J464" s="366"/>
      <c r="K464" s="366"/>
      <c r="L464" s="366"/>
      <c r="M464" s="366"/>
      <c r="N464" s="368"/>
      <c r="EZ464" s="189"/>
      <c r="FA464" s="190"/>
      <c r="FB464" s="190"/>
      <c r="FC464" s="190"/>
      <c r="FD464" s="190"/>
      <c r="FJ464" s="190"/>
      <c r="FK464" s="201" t="s">
        <v>441</v>
      </c>
      <c r="FL464" s="190"/>
    </row>
    <row r="465" spans="1:168" s="152" customFormat="1" ht="15" x14ac:dyDescent="0.25">
      <c r="A465" s="202"/>
      <c r="B465" s="203"/>
      <c r="C465" s="361" t="s">
        <v>366</v>
      </c>
      <c r="D465" s="361"/>
      <c r="E465" s="361"/>
      <c r="F465" s="361"/>
      <c r="G465" s="361"/>
      <c r="H465" s="361"/>
      <c r="I465" s="361"/>
      <c r="J465" s="361"/>
      <c r="K465" s="361"/>
      <c r="L465" s="361"/>
      <c r="M465" s="361"/>
      <c r="N465" s="373"/>
      <c r="EZ465" s="189"/>
      <c r="FA465" s="190"/>
      <c r="FB465" s="190"/>
      <c r="FC465" s="190"/>
      <c r="FD465" s="190"/>
      <c r="FF465" s="201" t="s">
        <v>366</v>
      </c>
      <c r="FJ465" s="190"/>
      <c r="FL465" s="190"/>
    </row>
    <row r="466" spans="1:168" s="152" customFormat="1" ht="15" x14ac:dyDescent="0.25">
      <c r="A466" s="202"/>
      <c r="B466" s="203"/>
      <c r="C466" s="361" t="s">
        <v>367</v>
      </c>
      <c r="D466" s="361"/>
      <c r="E466" s="361"/>
      <c r="F466" s="361"/>
      <c r="G466" s="361"/>
      <c r="H466" s="361"/>
      <c r="I466" s="361"/>
      <c r="J466" s="361"/>
      <c r="K466" s="361"/>
      <c r="L466" s="361"/>
      <c r="M466" s="361"/>
      <c r="N466" s="373"/>
      <c r="EZ466" s="189"/>
      <c r="FA466" s="190"/>
      <c r="FB466" s="190"/>
      <c r="FC466" s="190"/>
      <c r="FD466" s="190"/>
      <c r="FF466" s="201" t="s">
        <v>367</v>
      </c>
      <c r="FJ466" s="190"/>
      <c r="FL466" s="190"/>
    </row>
    <row r="467" spans="1:168" s="152" customFormat="1" ht="15" x14ac:dyDescent="0.25">
      <c r="A467" s="223"/>
      <c r="B467" s="224"/>
      <c r="C467" s="367" t="s">
        <v>363</v>
      </c>
      <c r="D467" s="367"/>
      <c r="E467" s="367"/>
      <c r="F467" s="193"/>
      <c r="G467" s="194"/>
      <c r="H467" s="194"/>
      <c r="I467" s="194"/>
      <c r="J467" s="197"/>
      <c r="K467" s="194"/>
      <c r="L467" s="228">
        <v>4916.71</v>
      </c>
      <c r="M467" s="218"/>
      <c r="N467" s="226">
        <v>44840.4</v>
      </c>
      <c r="EZ467" s="189"/>
      <c r="FA467" s="190"/>
      <c r="FB467" s="190"/>
      <c r="FC467" s="190"/>
      <c r="FD467" s="190"/>
      <c r="FJ467" s="190" t="s">
        <v>363</v>
      </c>
      <c r="FL467" s="190"/>
    </row>
    <row r="468" spans="1:168" s="152" customFormat="1" ht="23.25" x14ac:dyDescent="0.25">
      <c r="A468" s="191" t="s">
        <v>511</v>
      </c>
      <c r="B468" s="192" t="s">
        <v>386</v>
      </c>
      <c r="C468" s="367" t="s">
        <v>387</v>
      </c>
      <c r="D468" s="367"/>
      <c r="E468" s="367"/>
      <c r="F468" s="193" t="s">
        <v>388</v>
      </c>
      <c r="G468" s="194">
        <v>1.08</v>
      </c>
      <c r="H468" s="195">
        <v>1</v>
      </c>
      <c r="I468" s="229">
        <v>1.08</v>
      </c>
      <c r="J468" s="197"/>
      <c r="K468" s="194"/>
      <c r="L468" s="197"/>
      <c r="M468" s="194"/>
      <c r="N468" s="198"/>
      <c r="EZ468" s="189"/>
      <c r="FA468" s="190"/>
      <c r="FB468" s="190" t="s">
        <v>387</v>
      </c>
      <c r="FC468" s="190" t="s">
        <v>285</v>
      </c>
      <c r="FD468" s="190" t="s">
        <v>285</v>
      </c>
      <c r="FJ468" s="190"/>
      <c r="FL468" s="190"/>
    </row>
    <row r="469" spans="1:168" s="152" customFormat="1" ht="15" x14ac:dyDescent="0.25">
      <c r="A469" s="199"/>
      <c r="B469" s="200"/>
      <c r="C469" s="366" t="s">
        <v>483</v>
      </c>
      <c r="D469" s="366"/>
      <c r="E469" s="366"/>
      <c r="F469" s="366"/>
      <c r="G469" s="366"/>
      <c r="H469" s="366"/>
      <c r="I469" s="366"/>
      <c r="J469" s="366"/>
      <c r="K469" s="366"/>
      <c r="L469" s="366"/>
      <c r="M469" s="366"/>
      <c r="N469" s="368"/>
      <c r="EZ469" s="189"/>
      <c r="FA469" s="190"/>
      <c r="FB469" s="190"/>
      <c r="FC469" s="190"/>
      <c r="FD469" s="190"/>
      <c r="FE469" s="201" t="s">
        <v>483</v>
      </c>
      <c r="FJ469" s="190"/>
      <c r="FL469" s="190"/>
    </row>
    <row r="470" spans="1:168" s="152" customFormat="1" ht="68.25" x14ac:dyDescent="0.25">
      <c r="A470" s="202"/>
      <c r="B470" s="203" t="s">
        <v>343</v>
      </c>
      <c r="C470" s="361" t="s">
        <v>344</v>
      </c>
      <c r="D470" s="361"/>
      <c r="E470" s="361"/>
      <c r="F470" s="361"/>
      <c r="G470" s="361"/>
      <c r="H470" s="361"/>
      <c r="I470" s="361"/>
      <c r="J470" s="361"/>
      <c r="K470" s="361"/>
      <c r="L470" s="361"/>
      <c r="M470" s="361"/>
      <c r="N470" s="373"/>
      <c r="EZ470" s="189"/>
      <c r="FA470" s="190"/>
      <c r="FB470" s="190"/>
      <c r="FC470" s="190"/>
      <c r="FD470" s="190"/>
      <c r="FF470" s="201" t="s">
        <v>344</v>
      </c>
      <c r="FJ470" s="190"/>
      <c r="FL470" s="190"/>
    </row>
    <row r="471" spans="1:168" s="152" customFormat="1" ht="23.25" x14ac:dyDescent="0.25">
      <c r="A471" s="202"/>
      <c r="B471" s="203" t="s">
        <v>345</v>
      </c>
      <c r="C471" s="361" t="s">
        <v>346</v>
      </c>
      <c r="D471" s="361"/>
      <c r="E471" s="361"/>
      <c r="F471" s="361"/>
      <c r="G471" s="361"/>
      <c r="H471" s="361"/>
      <c r="I471" s="361"/>
      <c r="J471" s="361"/>
      <c r="K471" s="361"/>
      <c r="L471" s="361"/>
      <c r="M471" s="361"/>
      <c r="N471" s="373"/>
      <c r="EZ471" s="189"/>
      <c r="FA471" s="190"/>
      <c r="FB471" s="190"/>
      <c r="FC471" s="190"/>
      <c r="FD471" s="190"/>
      <c r="FF471" s="201" t="s">
        <v>346</v>
      </c>
      <c r="FJ471" s="190"/>
      <c r="FL471" s="190"/>
    </row>
    <row r="472" spans="1:168" s="152" customFormat="1" ht="15" x14ac:dyDescent="0.25">
      <c r="A472" s="204"/>
      <c r="B472" s="203" t="s">
        <v>339</v>
      </c>
      <c r="C472" s="366" t="s">
        <v>347</v>
      </c>
      <c r="D472" s="366"/>
      <c r="E472" s="366"/>
      <c r="F472" s="205"/>
      <c r="G472" s="206"/>
      <c r="H472" s="206"/>
      <c r="I472" s="206"/>
      <c r="J472" s="209">
        <v>456.31</v>
      </c>
      <c r="K472" s="208">
        <v>1.3225</v>
      </c>
      <c r="L472" s="209">
        <v>651.75</v>
      </c>
      <c r="M472" s="210">
        <v>49.45</v>
      </c>
      <c r="N472" s="211">
        <v>32229.040000000001</v>
      </c>
      <c r="EZ472" s="189"/>
      <c r="FA472" s="190"/>
      <c r="FB472" s="190"/>
      <c r="FC472" s="190"/>
      <c r="FD472" s="190"/>
      <c r="FG472" s="201" t="s">
        <v>347</v>
      </c>
      <c r="FJ472" s="190"/>
      <c r="FL472" s="190"/>
    </row>
    <row r="473" spans="1:168" s="152" customFormat="1" ht="15" x14ac:dyDescent="0.25">
      <c r="A473" s="204"/>
      <c r="B473" s="203" t="s">
        <v>205</v>
      </c>
      <c r="C473" s="366" t="s">
        <v>348</v>
      </c>
      <c r="D473" s="366"/>
      <c r="E473" s="366"/>
      <c r="F473" s="205"/>
      <c r="G473" s="206"/>
      <c r="H473" s="206"/>
      <c r="I473" s="206"/>
      <c r="J473" s="209">
        <v>39.57</v>
      </c>
      <c r="K473" s="208">
        <v>1.4375</v>
      </c>
      <c r="L473" s="209">
        <v>61.43</v>
      </c>
      <c r="M473" s="210">
        <v>14.53</v>
      </c>
      <c r="N473" s="212">
        <v>892.58</v>
      </c>
      <c r="EZ473" s="189"/>
      <c r="FA473" s="190"/>
      <c r="FB473" s="190"/>
      <c r="FC473" s="190"/>
      <c r="FD473" s="190"/>
      <c r="FG473" s="201" t="s">
        <v>348</v>
      </c>
      <c r="FJ473" s="190"/>
      <c r="FL473" s="190"/>
    </row>
    <row r="474" spans="1:168" s="152" customFormat="1" ht="15" x14ac:dyDescent="0.25">
      <c r="A474" s="204"/>
      <c r="B474" s="203" t="s">
        <v>349</v>
      </c>
      <c r="C474" s="366" t="s">
        <v>350</v>
      </c>
      <c r="D474" s="366"/>
      <c r="E474" s="366"/>
      <c r="F474" s="205"/>
      <c r="G474" s="206"/>
      <c r="H474" s="206"/>
      <c r="I474" s="206"/>
      <c r="J474" s="209">
        <v>2.5099999999999998</v>
      </c>
      <c r="K474" s="208">
        <v>1.4375</v>
      </c>
      <c r="L474" s="209">
        <v>3.9</v>
      </c>
      <c r="M474" s="210">
        <v>49.45</v>
      </c>
      <c r="N474" s="212">
        <v>192.86</v>
      </c>
      <c r="EZ474" s="189"/>
      <c r="FA474" s="190"/>
      <c r="FB474" s="190"/>
      <c r="FC474" s="190"/>
      <c r="FD474" s="190"/>
      <c r="FG474" s="201" t="s">
        <v>350</v>
      </c>
      <c r="FJ474" s="190"/>
      <c r="FL474" s="190"/>
    </row>
    <row r="475" spans="1:168" s="152" customFormat="1" ht="15" x14ac:dyDescent="0.25">
      <c r="A475" s="204"/>
      <c r="B475" s="203" t="s">
        <v>351</v>
      </c>
      <c r="C475" s="366" t="s">
        <v>352</v>
      </c>
      <c r="D475" s="366"/>
      <c r="E475" s="366"/>
      <c r="F475" s="205"/>
      <c r="G475" s="206"/>
      <c r="H475" s="206"/>
      <c r="I475" s="206"/>
      <c r="J475" s="209">
        <v>111.92</v>
      </c>
      <c r="K475" s="206"/>
      <c r="L475" s="209">
        <v>120.87</v>
      </c>
      <c r="M475" s="210">
        <v>9.1199999999999992</v>
      </c>
      <c r="N475" s="211">
        <v>1102.33</v>
      </c>
      <c r="EZ475" s="189"/>
      <c r="FA475" s="190"/>
      <c r="FB475" s="190"/>
      <c r="FC475" s="190"/>
      <c r="FD475" s="190"/>
      <c r="FG475" s="201" t="s">
        <v>352</v>
      </c>
      <c r="FJ475" s="190"/>
      <c r="FL475" s="190"/>
    </row>
    <row r="476" spans="1:168" s="152" customFormat="1" ht="15" x14ac:dyDescent="0.25">
      <c r="A476" s="213"/>
      <c r="B476" s="203"/>
      <c r="C476" s="366" t="s">
        <v>353</v>
      </c>
      <c r="D476" s="366"/>
      <c r="E476" s="366"/>
      <c r="F476" s="205" t="s">
        <v>354</v>
      </c>
      <c r="G476" s="210">
        <v>23.52</v>
      </c>
      <c r="H476" s="208">
        <v>1.3225</v>
      </c>
      <c r="I476" s="233">
        <v>33.593615999999997</v>
      </c>
      <c r="J476" s="215"/>
      <c r="K476" s="206"/>
      <c r="L476" s="215"/>
      <c r="M476" s="206"/>
      <c r="N476" s="216"/>
      <c r="EZ476" s="189"/>
      <c r="FA476" s="190"/>
      <c r="FB476" s="190"/>
      <c r="FC476" s="190"/>
      <c r="FD476" s="190"/>
      <c r="FH476" s="201" t="s">
        <v>353</v>
      </c>
      <c r="FJ476" s="190"/>
      <c r="FL476" s="190"/>
    </row>
    <row r="477" spans="1:168" s="152" customFormat="1" ht="15" x14ac:dyDescent="0.25">
      <c r="A477" s="213"/>
      <c r="B477" s="203"/>
      <c r="C477" s="366" t="s">
        <v>355</v>
      </c>
      <c r="D477" s="366"/>
      <c r="E477" s="366"/>
      <c r="F477" s="205" t="s">
        <v>354</v>
      </c>
      <c r="G477" s="231">
        <v>0.2</v>
      </c>
      <c r="H477" s="208">
        <v>1.4375</v>
      </c>
      <c r="I477" s="208">
        <v>0.3105</v>
      </c>
      <c r="J477" s="215"/>
      <c r="K477" s="206"/>
      <c r="L477" s="215"/>
      <c r="M477" s="206"/>
      <c r="N477" s="216"/>
      <c r="EZ477" s="189"/>
      <c r="FA477" s="190"/>
      <c r="FB477" s="190"/>
      <c r="FC477" s="190"/>
      <c r="FD477" s="190"/>
      <c r="FH477" s="201" t="s">
        <v>355</v>
      </c>
      <c r="FJ477" s="190"/>
      <c r="FL477" s="190"/>
    </row>
    <row r="478" spans="1:168" s="152" customFormat="1" ht="15" x14ac:dyDescent="0.25">
      <c r="A478" s="199"/>
      <c r="B478" s="203"/>
      <c r="C478" s="369" t="s">
        <v>356</v>
      </c>
      <c r="D478" s="369"/>
      <c r="E478" s="369"/>
      <c r="F478" s="217"/>
      <c r="G478" s="218"/>
      <c r="H478" s="218"/>
      <c r="I478" s="218"/>
      <c r="J478" s="220">
        <v>607.79999999999995</v>
      </c>
      <c r="K478" s="218"/>
      <c r="L478" s="220">
        <v>834.05</v>
      </c>
      <c r="M478" s="218"/>
      <c r="N478" s="221">
        <v>34223.949999999997</v>
      </c>
      <c r="EZ478" s="189"/>
      <c r="FA478" s="190"/>
      <c r="FB478" s="190"/>
      <c r="FC478" s="190"/>
      <c r="FD478" s="190"/>
      <c r="FI478" s="201" t="s">
        <v>356</v>
      </c>
      <c r="FJ478" s="190"/>
      <c r="FL478" s="190"/>
    </row>
    <row r="479" spans="1:168" s="152" customFormat="1" ht="15" x14ac:dyDescent="0.25">
      <c r="A479" s="213"/>
      <c r="B479" s="203"/>
      <c r="C479" s="366" t="s">
        <v>357</v>
      </c>
      <c r="D479" s="366"/>
      <c r="E479" s="366"/>
      <c r="F479" s="205"/>
      <c r="G479" s="206"/>
      <c r="H479" s="206"/>
      <c r="I479" s="206"/>
      <c r="J479" s="215"/>
      <c r="K479" s="206"/>
      <c r="L479" s="209">
        <v>655.65</v>
      </c>
      <c r="M479" s="206"/>
      <c r="N479" s="211">
        <v>32421.9</v>
      </c>
      <c r="EZ479" s="189"/>
      <c r="FA479" s="190"/>
      <c r="FB479" s="190"/>
      <c r="FC479" s="190"/>
      <c r="FD479" s="190"/>
      <c r="FH479" s="201" t="s">
        <v>357</v>
      </c>
      <c r="FJ479" s="190"/>
      <c r="FL479" s="190"/>
    </row>
    <row r="480" spans="1:168" s="152" customFormat="1" ht="23.25" x14ac:dyDescent="0.25">
      <c r="A480" s="213"/>
      <c r="B480" s="203" t="s">
        <v>390</v>
      </c>
      <c r="C480" s="366" t="s">
        <v>391</v>
      </c>
      <c r="D480" s="366"/>
      <c r="E480" s="366"/>
      <c r="F480" s="205" t="s">
        <v>360</v>
      </c>
      <c r="G480" s="222">
        <v>97</v>
      </c>
      <c r="H480" s="206"/>
      <c r="I480" s="222">
        <v>97</v>
      </c>
      <c r="J480" s="215"/>
      <c r="K480" s="206"/>
      <c r="L480" s="209">
        <v>635.98</v>
      </c>
      <c r="M480" s="206"/>
      <c r="N480" s="211">
        <v>31449.24</v>
      </c>
      <c r="EZ480" s="189"/>
      <c r="FA480" s="190"/>
      <c r="FB480" s="190"/>
      <c r="FC480" s="190"/>
      <c r="FD480" s="190"/>
      <c r="FH480" s="201" t="s">
        <v>391</v>
      </c>
      <c r="FJ480" s="190"/>
      <c r="FL480" s="190"/>
    </row>
    <row r="481" spans="1:168" s="152" customFormat="1" ht="23.25" x14ac:dyDescent="0.25">
      <c r="A481" s="213"/>
      <c r="B481" s="203" t="s">
        <v>392</v>
      </c>
      <c r="C481" s="366" t="s">
        <v>393</v>
      </c>
      <c r="D481" s="366"/>
      <c r="E481" s="366"/>
      <c r="F481" s="205" t="s">
        <v>360</v>
      </c>
      <c r="G481" s="222">
        <v>51</v>
      </c>
      <c r="H481" s="206"/>
      <c r="I481" s="222">
        <v>51</v>
      </c>
      <c r="J481" s="215"/>
      <c r="K481" s="206"/>
      <c r="L481" s="209">
        <v>334.38</v>
      </c>
      <c r="M481" s="206"/>
      <c r="N481" s="211">
        <v>16535.169999999998</v>
      </c>
      <c r="EZ481" s="189"/>
      <c r="FA481" s="190"/>
      <c r="FB481" s="190"/>
      <c r="FC481" s="190"/>
      <c r="FD481" s="190"/>
      <c r="FH481" s="201" t="s">
        <v>393</v>
      </c>
      <c r="FJ481" s="190"/>
      <c r="FL481" s="190"/>
    </row>
    <row r="482" spans="1:168" s="152" customFormat="1" ht="15" x14ac:dyDescent="0.25">
      <c r="A482" s="223"/>
      <c r="B482" s="224"/>
      <c r="C482" s="367" t="s">
        <v>363</v>
      </c>
      <c r="D482" s="367"/>
      <c r="E482" s="367"/>
      <c r="F482" s="193"/>
      <c r="G482" s="194"/>
      <c r="H482" s="194"/>
      <c r="I482" s="194"/>
      <c r="J482" s="197"/>
      <c r="K482" s="194"/>
      <c r="L482" s="228">
        <v>1804.41</v>
      </c>
      <c r="M482" s="218"/>
      <c r="N482" s="226">
        <v>82208.36</v>
      </c>
      <c r="EZ482" s="189"/>
      <c r="FA482" s="190"/>
      <c r="FB482" s="190"/>
      <c r="FC482" s="190"/>
      <c r="FD482" s="190"/>
      <c r="FJ482" s="190" t="s">
        <v>363</v>
      </c>
      <c r="FL482" s="190"/>
    </row>
    <row r="483" spans="1:168" s="152" customFormat="1" ht="45" x14ac:dyDescent="0.25">
      <c r="A483" s="191" t="s">
        <v>512</v>
      </c>
      <c r="B483" s="192" t="s">
        <v>513</v>
      </c>
      <c r="C483" s="367" t="s">
        <v>514</v>
      </c>
      <c r="D483" s="367"/>
      <c r="E483" s="367"/>
      <c r="F483" s="193" t="s">
        <v>16</v>
      </c>
      <c r="G483" s="194">
        <v>36</v>
      </c>
      <c r="H483" s="195">
        <v>1</v>
      </c>
      <c r="I483" s="195">
        <v>36</v>
      </c>
      <c r="J483" s="225">
        <v>880.12</v>
      </c>
      <c r="K483" s="227">
        <v>1.04236</v>
      </c>
      <c r="L483" s="228">
        <v>33026.47</v>
      </c>
      <c r="M483" s="229">
        <v>9.1199999999999992</v>
      </c>
      <c r="N483" s="226">
        <v>301201.40999999997</v>
      </c>
      <c r="EZ483" s="189"/>
      <c r="FA483" s="190"/>
      <c r="FB483" s="190" t="s">
        <v>514</v>
      </c>
      <c r="FC483" s="190" t="s">
        <v>285</v>
      </c>
      <c r="FD483" s="190" t="s">
        <v>285</v>
      </c>
      <c r="FJ483" s="190"/>
      <c r="FL483" s="190"/>
    </row>
    <row r="484" spans="1:168" s="152" customFormat="1" ht="15" x14ac:dyDescent="0.25">
      <c r="A484" s="199"/>
      <c r="B484" s="200"/>
      <c r="C484" s="366" t="s">
        <v>515</v>
      </c>
      <c r="D484" s="366"/>
      <c r="E484" s="366"/>
      <c r="F484" s="366"/>
      <c r="G484" s="366"/>
      <c r="H484" s="366"/>
      <c r="I484" s="366"/>
      <c r="J484" s="366"/>
      <c r="K484" s="366"/>
      <c r="L484" s="366"/>
      <c r="M484" s="366"/>
      <c r="N484" s="368"/>
      <c r="EZ484" s="189"/>
      <c r="FA484" s="190"/>
      <c r="FB484" s="190"/>
      <c r="FC484" s="190"/>
      <c r="FD484" s="190"/>
      <c r="FJ484" s="190"/>
      <c r="FK484" s="201" t="s">
        <v>515</v>
      </c>
      <c r="FL484" s="190"/>
    </row>
    <row r="485" spans="1:168" s="152" customFormat="1" ht="15" x14ac:dyDescent="0.25">
      <c r="A485" s="202"/>
      <c r="B485" s="203"/>
      <c r="C485" s="361" t="s">
        <v>366</v>
      </c>
      <c r="D485" s="361"/>
      <c r="E485" s="361"/>
      <c r="F485" s="361"/>
      <c r="G485" s="361"/>
      <c r="H485" s="361"/>
      <c r="I485" s="361"/>
      <c r="J485" s="361"/>
      <c r="K485" s="361"/>
      <c r="L485" s="361"/>
      <c r="M485" s="361"/>
      <c r="N485" s="373"/>
      <c r="EZ485" s="189"/>
      <c r="FA485" s="190"/>
      <c r="FB485" s="190"/>
      <c r="FC485" s="190"/>
      <c r="FD485" s="190"/>
      <c r="FF485" s="201" t="s">
        <v>366</v>
      </c>
      <c r="FJ485" s="190"/>
      <c r="FL485" s="190"/>
    </row>
    <row r="486" spans="1:168" s="152" customFormat="1" ht="15" x14ac:dyDescent="0.25">
      <c r="A486" s="202"/>
      <c r="B486" s="203"/>
      <c r="C486" s="361" t="s">
        <v>367</v>
      </c>
      <c r="D486" s="361"/>
      <c r="E486" s="361"/>
      <c r="F486" s="361"/>
      <c r="G486" s="361"/>
      <c r="H486" s="361"/>
      <c r="I486" s="361"/>
      <c r="J486" s="361"/>
      <c r="K486" s="361"/>
      <c r="L486" s="361"/>
      <c r="M486" s="361"/>
      <c r="N486" s="373"/>
      <c r="EZ486" s="189"/>
      <c r="FA486" s="190"/>
      <c r="FB486" s="190"/>
      <c r="FC486" s="190"/>
      <c r="FD486" s="190"/>
      <c r="FF486" s="201" t="s">
        <v>367</v>
      </c>
      <c r="FJ486" s="190"/>
      <c r="FL486" s="190"/>
    </row>
    <row r="487" spans="1:168" s="152" customFormat="1" ht="15" x14ac:dyDescent="0.25">
      <c r="A487" s="223"/>
      <c r="B487" s="224"/>
      <c r="C487" s="367" t="s">
        <v>363</v>
      </c>
      <c r="D487" s="367"/>
      <c r="E487" s="367"/>
      <c r="F487" s="193"/>
      <c r="G487" s="194"/>
      <c r="H487" s="194"/>
      <c r="I487" s="194"/>
      <c r="J487" s="197"/>
      <c r="K487" s="194"/>
      <c r="L487" s="228">
        <v>33026.47</v>
      </c>
      <c r="M487" s="218"/>
      <c r="N487" s="226">
        <v>301201.40999999997</v>
      </c>
      <c r="EZ487" s="189"/>
      <c r="FA487" s="190"/>
      <c r="FB487" s="190"/>
      <c r="FC487" s="190"/>
      <c r="FD487" s="190"/>
      <c r="FJ487" s="190" t="s">
        <v>363</v>
      </c>
      <c r="FL487" s="190"/>
    </row>
    <row r="488" spans="1:168" s="152" customFormat="1" ht="45" x14ac:dyDescent="0.25">
      <c r="A488" s="191" t="s">
        <v>516</v>
      </c>
      <c r="B488" s="192" t="s">
        <v>517</v>
      </c>
      <c r="C488" s="367" t="s">
        <v>518</v>
      </c>
      <c r="D488" s="367"/>
      <c r="E488" s="367"/>
      <c r="F488" s="193" t="s">
        <v>16</v>
      </c>
      <c r="G488" s="194">
        <v>36</v>
      </c>
      <c r="H488" s="195">
        <v>1</v>
      </c>
      <c r="I488" s="195">
        <v>36</v>
      </c>
      <c r="J488" s="225">
        <v>589.54999999999995</v>
      </c>
      <c r="K488" s="227">
        <v>1.04236</v>
      </c>
      <c r="L488" s="228">
        <v>22122.84</v>
      </c>
      <c r="M488" s="229">
        <v>9.1199999999999992</v>
      </c>
      <c r="N488" s="226">
        <v>201760.3</v>
      </c>
      <c r="EZ488" s="189"/>
      <c r="FA488" s="190"/>
      <c r="FB488" s="190" t="s">
        <v>518</v>
      </c>
      <c r="FC488" s="190" t="s">
        <v>285</v>
      </c>
      <c r="FD488" s="190" t="s">
        <v>285</v>
      </c>
      <c r="FJ488" s="190"/>
      <c r="FL488" s="190"/>
    </row>
    <row r="489" spans="1:168" s="152" customFormat="1" ht="15" x14ac:dyDescent="0.25">
      <c r="A489" s="199"/>
      <c r="B489" s="200"/>
      <c r="C489" s="366" t="s">
        <v>519</v>
      </c>
      <c r="D489" s="366"/>
      <c r="E489" s="366"/>
      <c r="F489" s="366"/>
      <c r="G489" s="366"/>
      <c r="H489" s="366"/>
      <c r="I489" s="366"/>
      <c r="J489" s="366"/>
      <c r="K489" s="366"/>
      <c r="L489" s="366"/>
      <c r="M489" s="366"/>
      <c r="N489" s="368"/>
      <c r="EZ489" s="189"/>
      <c r="FA489" s="190"/>
      <c r="FB489" s="190"/>
      <c r="FC489" s="190"/>
      <c r="FD489" s="190"/>
      <c r="FJ489" s="190"/>
      <c r="FK489" s="201" t="s">
        <v>519</v>
      </c>
      <c r="FL489" s="190"/>
    </row>
    <row r="490" spans="1:168" s="152" customFormat="1" ht="15" x14ac:dyDescent="0.25">
      <c r="A490" s="202"/>
      <c r="B490" s="203"/>
      <c r="C490" s="361" t="s">
        <v>366</v>
      </c>
      <c r="D490" s="361"/>
      <c r="E490" s="361"/>
      <c r="F490" s="361"/>
      <c r="G490" s="361"/>
      <c r="H490" s="361"/>
      <c r="I490" s="361"/>
      <c r="J490" s="361"/>
      <c r="K490" s="361"/>
      <c r="L490" s="361"/>
      <c r="M490" s="361"/>
      <c r="N490" s="373"/>
      <c r="EZ490" s="189"/>
      <c r="FA490" s="190"/>
      <c r="FB490" s="190"/>
      <c r="FC490" s="190"/>
      <c r="FD490" s="190"/>
      <c r="FF490" s="201" t="s">
        <v>366</v>
      </c>
      <c r="FJ490" s="190"/>
      <c r="FL490" s="190"/>
    </row>
    <row r="491" spans="1:168" s="152" customFormat="1" ht="15" x14ac:dyDescent="0.25">
      <c r="A491" s="202"/>
      <c r="B491" s="203"/>
      <c r="C491" s="361" t="s">
        <v>367</v>
      </c>
      <c r="D491" s="361"/>
      <c r="E491" s="361"/>
      <c r="F491" s="361"/>
      <c r="G491" s="361"/>
      <c r="H491" s="361"/>
      <c r="I491" s="361"/>
      <c r="J491" s="361"/>
      <c r="K491" s="361"/>
      <c r="L491" s="361"/>
      <c r="M491" s="361"/>
      <c r="N491" s="373"/>
      <c r="EZ491" s="189"/>
      <c r="FA491" s="190"/>
      <c r="FB491" s="190"/>
      <c r="FC491" s="190"/>
      <c r="FD491" s="190"/>
      <c r="FF491" s="201" t="s">
        <v>367</v>
      </c>
      <c r="FJ491" s="190"/>
      <c r="FL491" s="190"/>
    </row>
    <row r="492" spans="1:168" s="152" customFormat="1" ht="15" x14ac:dyDescent="0.25">
      <c r="A492" s="223"/>
      <c r="B492" s="224"/>
      <c r="C492" s="367" t="s">
        <v>363</v>
      </c>
      <c r="D492" s="367"/>
      <c r="E492" s="367"/>
      <c r="F492" s="193"/>
      <c r="G492" s="194"/>
      <c r="H492" s="194"/>
      <c r="I492" s="194"/>
      <c r="J492" s="197"/>
      <c r="K492" s="194"/>
      <c r="L492" s="228">
        <v>22122.84</v>
      </c>
      <c r="M492" s="218"/>
      <c r="N492" s="226">
        <v>201760.3</v>
      </c>
      <c r="EZ492" s="189"/>
      <c r="FA492" s="190"/>
      <c r="FB492" s="190"/>
      <c r="FC492" s="190"/>
      <c r="FD492" s="190"/>
      <c r="FJ492" s="190" t="s">
        <v>363</v>
      </c>
      <c r="FL492" s="190"/>
    </row>
    <row r="493" spans="1:168" s="152" customFormat="1" ht="23.25" x14ac:dyDescent="0.25">
      <c r="A493" s="191" t="s">
        <v>520</v>
      </c>
      <c r="B493" s="192" t="s">
        <v>521</v>
      </c>
      <c r="C493" s="367" t="s">
        <v>522</v>
      </c>
      <c r="D493" s="367"/>
      <c r="E493" s="367"/>
      <c r="F493" s="193" t="s">
        <v>195</v>
      </c>
      <c r="G493" s="194">
        <v>4.0000000000000001E-3</v>
      </c>
      <c r="H493" s="195">
        <v>1</v>
      </c>
      <c r="I493" s="232">
        <v>4.0000000000000001E-3</v>
      </c>
      <c r="J493" s="228">
        <v>15441.79</v>
      </c>
      <c r="K493" s="194"/>
      <c r="L493" s="225">
        <v>61.77</v>
      </c>
      <c r="M493" s="229">
        <v>9.1199999999999992</v>
      </c>
      <c r="N493" s="237">
        <v>563.34</v>
      </c>
      <c r="EZ493" s="189"/>
      <c r="FA493" s="190"/>
      <c r="FB493" s="190" t="s">
        <v>522</v>
      </c>
      <c r="FC493" s="190" t="s">
        <v>285</v>
      </c>
      <c r="FD493" s="190" t="s">
        <v>285</v>
      </c>
      <c r="FJ493" s="190"/>
      <c r="FL493" s="190"/>
    </row>
    <row r="494" spans="1:168" s="152" customFormat="1" ht="15" x14ac:dyDescent="0.25">
      <c r="A494" s="199"/>
      <c r="B494" s="200"/>
      <c r="C494" s="366" t="s">
        <v>523</v>
      </c>
      <c r="D494" s="366"/>
      <c r="E494" s="366"/>
      <c r="F494" s="366"/>
      <c r="G494" s="366"/>
      <c r="H494" s="366"/>
      <c r="I494" s="366"/>
      <c r="J494" s="366"/>
      <c r="K494" s="366"/>
      <c r="L494" s="366"/>
      <c r="M494" s="366"/>
      <c r="N494" s="368"/>
      <c r="EZ494" s="189"/>
      <c r="FA494" s="190"/>
      <c r="FB494" s="190"/>
      <c r="FC494" s="190"/>
      <c r="FD494" s="190"/>
      <c r="FE494" s="201" t="s">
        <v>523</v>
      </c>
      <c r="FJ494" s="190"/>
      <c r="FL494" s="190"/>
    </row>
    <row r="495" spans="1:168" s="152" customFormat="1" ht="15" x14ac:dyDescent="0.25">
      <c r="A495" s="223"/>
      <c r="B495" s="224"/>
      <c r="C495" s="367" t="s">
        <v>363</v>
      </c>
      <c r="D495" s="367"/>
      <c r="E495" s="367"/>
      <c r="F495" s="193"/>
      <c r="G495" s="194"/>
      <c r="H495" s="194"/>
      <c r="I495" s="194"/>
      <c r="J495" s="197"/>
      <c r="K495" s="194"/>
      <c r="L495" s="225">
        <v>61.77</v>
      </c>
      <c r="M495" s="218"/>
      <c r="N495" s="237">
        <v>563.34</v>
      </c>
      <c r="EZ495" s="189"/>
      <c r="FA495" s="190"/>
      <c r="FB495" s="190"/>
      <c r="FC495" s="190"/>
      <c r="FD495" s="190"/>
      <c r="FJ495" s="190" t="s">
        <v>363</v>
      </c>
      <c r="FL495" s="190"/>
    </row>
    <row r="496" spans="1:168" s="152" customFormat="1" ht="23.25" x14ac:dyDescent="0.25">
      <c r="A496" s="191" t="s">
        <v>524</v>
      </c>
      <c r="B496" s="192" t="s">
        <v>525</v>
      </c>
      <c r="C496" s="367" t="s">
        <v>526</v>
      </c>
      <c r="D496" s="367"/>
      <c r="E496" s="367"/>
      <c r="F496" s="193" t="s">
        <v>195</v>
      </c>
      <c r="G496" s="194">
        <v>6.0000000000000001E-3</v>
      </c>
      <c r="H496" s="195">
        <v>1</v>
      </c>
      <c r="I496" s="232">
        <v>6.0000000000000001E-3</v>
      </c>
      <c r="J496" s="228">
        <v>10080.84</v>
      </c>
      <c r="K496" s="194"/>
      <c r="L496" s="225">
        <v>60.49</v>
      </c>
      <c r="M496" s="229">
        <v>9.1199999999999992</v>
      </c>
      <c r="N496" s="237">
        <v>551.66999999999996</v>
      </c>
      <c r="EZ496" s="189"/>
      <c r="FA496" s="190"/>
      <c r="FB496" s="190" t="s">
        <v>526</v>
      </c>
      <c r="FC496" s="190" t="s">
        <v>285</v>
      </c>
      <c r="FD496" s="190" t="s">
        <v>285</v>
      </c>
      <c r="FJ496" s="190"/>
      <c r="FL496" s="190"/>
    </row>
    <row r="497" spans="1:168" s="152" customFormat="1" ht="15" x14ac:dyDescent="0.25">
      <c r="A497" s="199"/>
      <c r="B497" s="200"/>
      <c r="C497" s="366" t="s">
        <v>527</v>
      </c>
      <c r="D497" s="366"/>
      <c r="E497" s="366"/>
      <c r="F497" s="366"/>
      <c r="G497" s="366"/>
      <c r="H497" s="366"/>
      <c r="I497" s="366"/>
      <c r="J497" s="366"/>
      <c r="K497" s="366"/>
      <c r="L497" s="366"/>
      <c r="M497" s="366"/>
      <c r="N497" s="368"/>
      <c r="EZ497" s="189"/>
      <c r="FA497" s="190"/>
      <c r="FB497" s="190"/>
      <c r="FC497" s="190"/>
      <c r="FD497" s="190"/>
      <c r="FE497" s="201" t="s">
        <v>527</v>
      </c>
      <c r="FJ497" s="190"/>
      <c r="FL497" s="190"/>
    </row>
    <row r="498" spans="1:168" s="152" customFormat="1" ht="15" x14ac:dyDescent="0.25">
      <c r="A498" s="223"/>
      <c r="B498" s="224"/>
      <c r="C498" s="367" t="s">
        <v>363</v>
      </c>
      <c r="D498" s="367"/>
      <c r="E498" s="367"/>
      <c r="F498" s="193"/>
      <c r="G498" s="194"/>
      <c r="H498" s="194"/>
      <c r="I498" s="194"/>
      <c r="J498" s="197"/>
      <c r="K498" s="194"/>
      <c r="L498" s="225">
        <v>60.49</v>
      </c>
      <c r="M498" s="218"/>
      <c r="N498" s="237">
        <v>551.66999999999996</v>
      </c>
      <c r="EZ498" s="189"/>
      <c r="FA498" s="190"/>
      <c r="FB498" s="190"/>
      <c r="FC498" s="190"/>
      <c r="FD498" s="190"/>
      <c r="FJ498" s="190" t="s">
        <v>363</v>
      </c>
      <c r="FL498" s="190"/>
    </row>
    <row r="499" spans="1:168" s="152" customFormat="1" ht="45.75" x14ac:dyDescent="0.25">
      <c r="A499" s="191" t="s">
        <v>528</v>
      </c>
      <c r="B499" s="192" t="s">
        <v>403</v>
      </c>
      <c r="C499" s="367" t="s">
        <v>404</v>
      </c>
      <c r="D499" s="367"/>
      <c r="E499" s="367"/>
      <c r="F499" s="193" t="s">
        <v>405</v>
      </c>
      <c r="G499" s="194">
        <v>0.02</v>
      </c>
      <c r="H499" s="195">
        <v>1</v>
      </c>
      <c r="I499" s="229">
        <v>0.02</v>
      </c>
      <c r="J499" s="197"/>
      <c r="K499" s="194"/>
      <c r="L499" s="197"/>
      <c r="M499" s="194"/>
      <c r="N499" s="198"/>
      <c r="EZ499" s="189"/>
      <c r="FA499" s="190"/>
      <c r="FB499" s="190" t="s">
        <v>404</v>
      </c>
      <c r="FC499" s="190" t="s">
        <v>285</v>
      </c>
      <c r="FD499" s="190" t="s">
        <v>285</v>
      </c>
      <c r="FJ499" s="190"/>
      <c r="FL499" s="190"/>
    </row>
    <row r="500" spans="1:168" s="152" customFormat="1" ht="15" x14ac:dyDescent="0.25">
      <c r="A500" s="199"/>
      <c r="B500" s="200"/>
      <c r="C500" s="366" t="s">
        <v>406</v>
      </c>
      <c r="D500" s="366"/>
      <c r="E500" s="366"/>
      <c r="F500" s="366"/>
      <c r="G500" s="366"/>
      <c r="H500" s="366"/>
      <c r="I500" s="366"/>
      <c r="J500" s="366"/>
      <c r="K500" s="366"/>
      <c r="L500" s="366"/>
      <c r="M500" s="366"/>
      <c r="N500" s="368"/>
      <c r="EZ500" s="189"/>
      <c r="FA500" s="190"/>
      <c r="FB500" s="190"/>
      <c r="FC500" s="190"/>
      <c r="FD500" s="190"/>
      <c r="FE500" s="201" t="s">
        <v>406</v>
      </c>
      <c r="FJ500" s="190"/>
      <c r="FL500" s="190"/>
    </row>
    <row r="501" spans="1:168" s="152" customFormat="1" ht="68.25" x14ac:dyDescent="0.25">
      <c r="A501" s="202"/>
      <c r="B501" s="203" t="s">
        <v>343</v>
      </c>
      <c r="C501" s="361" t="s">
        <v>344</v>
      </c>
      <c r="D501" s="361"/>
      <c r="E501" s="361"/>
      <c r="F501" s="361"/>
      <c r="G501" s="361"/>
      <c r="H501" s="361"/>
      <c r="I501" s="361"/>
      <c r="J501" s="361"/>
      <c r="K501" s="361"/>
      <c r="L501" s="361"/>
      <c r="M501" s="361"/>
      <c r="N501" s="373"/>
      <c r="EZ501" s="189"/>
      <c r="FA501" s="190"/>
      <c r="FB501" s="190"/>
      <c r="FC501" s="190"/>
      <c r="FD501" s="190"/>
      <c r="FF501" s="201" t="s">
        <v>344</v>
      </c>
      <c r="FJ501" s="190"/>
      <c r="FL501" s="190"/>
    </row>
    <row r="502" spans="1:168" s="152" customFormat="1" ht="15" x14ac:dyDescent="0.25">
      <c r="A502" s="204"/>
      <c r="B502" s="203" t="s">
        <v>339</v>
      </c>
      <c r="C502" s="366" t="s">
        <v>347</v>
      </c>
      <c r="D502" s="366"/>
      <c r="E502" s="366"/>
      <c r="F502" s="205"/>
      <c r="G502" s="206"/>
      <c r="H502" s="206"/>
      <c r="I502" s="206"/>
      <c r="J502" s="209">
        <v>503.45</v>
      </c>
      <c r="K502" s="210">
        <v>1.1499999999999999</v>
      </c>
      <c r="L502" s="209">
        <v>11.58</v>
      </c>
      <c r="M502" s="210">
        <v>49.45</v>
      </c>
      <c r="N502" s="212">
        <v>572.63</v>
      </c>
      <c r="EZ502" s="189"/>
      <c r="FA502" s="190"/>
      <c r="FB502" s="190"/>
      <c r="FC502" s="190"/>
      <c r="FD502" s="190"/>
      <c r="FG502" s="201" t="s">
        <v>347</v>
      </c>
      <c r="FJ502" s="190"/>
      <c r="FL502" s="190"/>
    </row>
    <row r="503" spans="1:168" s="152" customFormat="1" ht="15" x14ac:dyDescent="0.25">
      <c r="A503" s="213"/>
      <c r="B503" s="203"/>
      <c r="C503" s="366" t="s">
        <v>353</v>
      </c>
      <c r="D503" s="366"/>
      <c r="E503" s="366"/>
      <c r="F503" s="205" t="s">
        <v>354</v>
      </c>
      <c r="G503" s="210">
        <v>25.95</v>
      </c>
      <c r="H503" s="210">
        <v>1.1499999999999999</v>
      </c>
      <c r="I503" s="230">
        <v>0.59684999999999999</v>
      </c>
      <c r="J503" s="215"/>
      <c r="K503" s="206"/>
      <c r="L503" s="215"/>
      <c r="M503" s="206"/>
      <c r="N503" s="216"/>
      <c r="EZ503" s="189"/>
      <c r="FA503" s="190"/>
      <c r="FB503" s="190"/>
      <c r="FC503" s="190"/>
      <c r="FD503" s="190"/>
      <c r="FH503" s="201" t="s">
        <v>353</v>
      </c>
      <c r="FJ503" s="190"/>
      <c r="FL503" s="190"/>
    </row>
    <row r="504" spans="1:168" s="152" customFormat="1" ht="15" x14ac:dyDescent="0.25">
      <c r="A504" s="199"/>
      <c r="B504" s="203"/>
      <c r="C504" s="369" t="s">
        <v>356</v>
      </c>
      <c r="D504" s="369"/>
      <c r="E504" s="369"/>
      <c r="F504" s="217"/>
      <c r="G504" s="218"/>
      <c r="H504" s="218"/>
      <c r="I504" s="218"/>
      <c r="J504" s="220">
        <v>503.45</v>
      </c>
      <c r="K504" s="218"/>
      <c r="L504" s="220">
        <v>11.58</v>
      </c>
      <c r="M504" s="218"/>
      <c r="N504" s="234">
        <v>572.63</v>
      </c>
      <c r="EZ504" s="189"/>
      <c r="FA504" s="190"/>
      <c r="FB504" s="190"/>
      <c r="FC504" s="190"/>
      <c r="FD504" s="190"/>
      <c r="FI504" s="201" t="s">
        <v>356</v>
      </c>
      <c r="FJ504" s="190"/>
      <c r="FL504" s="190"/>
    </row>
    <row r="505" spans="1:168" s="152" customFormat="1" ht="15" x14ac:dyDescent="0.25">
      <c r="A505" s="213"/>
      <c r="B505" s="203"/>
      <c r="C505" s="366" t="s">
        <v>357</v>
      </c>
      <c r="D505" s="366"/>
      <c r="E505" s="366"/>
      <c r="F505" s="205"/>
      <c r="G505" s="206"/>
      <c r="H505" s="206"/>
      <c r="I505" s="206"/>
      <c r="J505" s="215"/>
      <c r="K505" s="206"/>
      <c r="L505" s="209">
        <v>11.58</v>
      </c>
      <c r="M505" s="206"/>
      <c r="N505" s="212">
        <v>572.63</v>
      </c>
      <c r="EZ505" s="189"/>
      <c r="FA505" s="190"/>
      <c r="FB505" s="190"/>
      <c r="FC505" s="190"/>
      <c r="FD505" s="190"/>
      <c r="FH505" s="201" t="s">
        <v>357</v>
      </c>
      <c r="FJ505" s="190"/>
      <c r="FL505" s="190"/>
    </row>
    <row r="506" spans="1:168" s="152" customFormat="1" ht="45.75" x14ac:dyDescent="0.25">
      <c r="A506" s="213"/>
      <c r="B506" s="203" t="s">
        <v>407</v>
      </c>
      <c r="C506" s="366" t="s">
        <v>408</v>
      </c>
      <c r="D506" s="366"/>
      <c r="E506" s="366"/>
      <c r="F506" s="205" t="s">
        <v>360</v>
      </c>
      <c r="G506" s="222">
        <v>103</v>
      </c>
      <c r="H506" s="206"/>
      <c r="I506" s="222">
        <v>103</v>
      </c>
      <c r="J506" s="215"/>
      <c r="K506" s="206"/>
      <c r="L506" s="209">
        <v>11.93</v>
      </c>
      <c r="M506" s="206"/>
      <c r="N506" s="212">
        <v>589.80999999999995</v>
      </c>
      <c r="EZ506" s="189"/>
      <c r="FA506" s="190"/>
      <c r="FB506" s="190"/>
      <c r="FC506" s="190"/>
      <c r="FD506" s="190"/>
      <c r="FH506" s="201" t="s">
        <v>408</v>
      </c>
      <c r="FJ506" s="190"/>
      <c r="FL506" s="190"/>
    </row>
    <row r="507" spans="1:168" s="152" customFormat="1" ht="45.75" x14ac:dyDescent="0.25">
      <c r="A507" s="213"/>
      <c r="B507" s="203" t="s">
        <v>409</v>
      </c>
      <c r="C507" s="366" t="s">
        <v>410</v>
      </c>
      <c r="D507" s="366"/>
      <c r="E507" s="366"/>
      <c r="F507" s="205" t="s">
        <v>360</v>
      </c>
      <c r="G507" s="222">
        <v>59</v>
      </c>
      <c r="H507" s="206"/>
      <c r="I507" s="222">
        <v>59</v>
      </c>
      <c r="J507" s="215"/>
      <c r="K507" s="206"/>
      <c r="L507" s="209">
        <v>6.83</v>
      </c>
      <c r="M507" s="206"/>
      <c r="N507" s="212">
        <v>337.85</v>
      </c>
      <c r="EZ507" s="189"/>
      <c r="FA507" s="190"/>
      <c r="FB507" s="190"/>
      <c r="FC507" s="190"/>
      <c r="FD507" s="190"/>
      <c r="FH507" s="201" t="s">
        <v>410</v>
      </c>
      <c r="FJ507" s="190"/>
      <c r="FL507" s="190"/>
    </row>
    <row r="508" spans="1:168" s="152" customFormat="1" ht="15" x14ac:dyDescent="0.25">
      <c r="A508" s="223"/>
      <c r="B508" s="224"/>
      <c r="C508" s="367" t="s">
        <v>363</v>
      </c>
      <c r="D508" s="367"/>
      <c r="E508" s="367"/>
      <c r="F508" s="193"/>
      <c r="G508" s="194"/>
      <c r="H508" s="194"/>
      <c r="I508" s="194"/>
      <c r="J508" s="197"/>
      <c r="K508" s="194"/>
      <c r="L508" s="225">
        <v>30.34</v>
      </c>
      <c r="M508" s="218"/>
      <c r="N508" s="226">
        <v>1500.29</v>
      </c>
      <c r="EZ508" s="189"/>
      <c r="FA508" s="190"/>
      <c r="FB508" s="190"/>
      <c r="FC508" s="190"/>
      <c r="FD508" s="190"/>
      <c r="FJ508" s="190" t="s">
        <v>363</v>
      </c>
      <c r="FL508" s="190"/>
    </row>
    <row r="509" spans="1:168" s="152" customFormat="1" ht="45.75" x14ac:dyDescent="0.25">
      <c r="A509" s="191" t="s">
        <v>529</v>
      </c>
      <c r="B509" s="192" t="s">
        <v>412</v>
      </c>
      <c r="C509" s="367" t="s">
        <v>413</v>
      </c>
      <c r="D509" s="367"/>
      <c r="E509" s="367"/>
      <c r="F509" s="193" t="s">
        <v>405</v>
      </c>
      <c r="G509" s="194">
        <v>0.02</v>
      </c>
      <c r="H509" s="195">
        <v>1</v>
      </c>
      <c r="I509" s="229">
        <v>0.02</v>
      </c>
      <c r="J509" s="197"/>
      <c r="K509" s="194"/>
      <c r="L509" s="197"/>
      <c r="M509" s="194"/>
      <c r="N509" s="198"/>
      <c r="EZ509" s="189"/>
      <c r="FA509" s="190"/>
      <c r="FB509" s="190" t="s">
        <v>413</v>
      </c>
      <c r="FC509" s="190" t="s">
        <v>285</v>
      </c>
      <c r="FD509" s="190" t="s">
        <v>285</v>
      </c>
      <c r="FJ509" s="190"/>
      <c r="FL509" s="190"/>
    </row>
    <row r="510" spans="1:168" s="152" customFormat="1" ht="15" x14ac:dyDescent="0.25">
      <c r="A510" s="199"/>
      <c r="B510" s="200"/>
      <c r="C510" s="366" t="s">
        <v>406</v>
      </c>
      <c r="D510" s="366"/>
      <c r="E510" s="366"/>
      <c r="F510" s="366"/>
      <c r="G510" s="366"/>
      <c r="H510" s="366"/>
      <c r="I510" s="366"/>
      <c r="J510" s="366"/>
      <c r="K510" s="366"/>
      <c r="L510" s="366"/>
      <c r="M510" s="366"/>
      <c r="N510" s="368"/>
      <c r="EZ510" s="189"/>
      <c r="FA510" s="190"/>
      <c r="FB510" s="190"/>
      <c r="FC510" s="190"/>
      <c r="FD510" s="190"/>
      <c r="FE510" s="201" t="s">
        <v>406</v>
      </c>
      <c r="FJ510" s="190"/>
      <c r="FL510" s="190"/>
    </row>
    <row r="511" spans="1:168" s="152" customFormat="1" ht="68.25" x14ac:dyDescent="0.25">
      <c r="A511" s="202"/>
      <c r="B511" s="203" t="s">
        <v>343</v>
      </c>
      <c r="C511" s="361" t="s">
        <v>344</v>
      </c>
      <c r="D511" s="361"/>
      <c r="E511" s="361"/>
      <c r="F511" s="361"/>
      <c r="G511" s="361"/>
      <c r="H511" s="361"/>
      <c r="I511" s="361"/>
      <c r="J511" s="361"/>
      <c r="K511" s="361"/>
      <c r="L511" s="361"/>
      <c r="M511" s="361"/>
      <c r="N511" s="373"/>
      <c r="EZ511" s="189"/>
      <c r="FA511" s="190"/>
      <c r="FB511" s="190"/>
      <c r="FC511" s="190"/>
      <c r="FD511" s="190"/>
      <c r="FF511" s="201" t="s">
        <v>344</v>
      </c>
      <c r="FJ511" s="190"/>
      <c r="FL511" s="190"/>
    </row>
    <row r="512" spans="1:168" s="152" customFormat="1" ht="15" x14ac:dyDescent="0.25">
      <c r="A512" s="202"/>
      <c r="B512" s="203"/>
      <c r="C512" s="361" t="s">
        <v>414</v>
      </c>
      <c r="D512" s="361"/>
      <c r="E512" s="361"/>
      <c r="F512" s="361"/>
      <c r="G512" s="361"/>
      <c r="H512" s="361"/>
      <c r="I512" s="361"/>
      <c r="J512" s="361"/>
      <c r="K512" s="361"/>
      <c r="L512" s="361"/>
      <c r="M512" s="361"/>
      <c r="N512" s="373"/>
      <c r="EZ512" s="189"/>
      <c r="FA512" s="190"/>
      <c r="FB512" s="190"/>
      <c r="FC512" s="190"/>
      <c r="FD512" s="190"/>
      <c r="FF512" s="201" t="s">
        <v>414</v>
      </c>
      <c r="FJ512" s="190"/>
      <c r="FL512" s="190"/>
    </row>
    <row r="513" spans="1:168" s="152" customFormat="1" ht="15" x14ac:dyDescent="0.25">
      <c r="A513" s="204"/>
      <c r="B513" s="203" t="s">
        <v>339</v>
      </c>
      <c r="C513" s="366" t="s">
        <v>347</v>
      </c>
      <c r="D513" s="366"/>
      <c r="E513" s="366"/>
      <c r="F513" s="205"/>
      <c r="G513" s="206"/>
      <c r="H513" s="206"/>
      <c r="I513" s="206"/>
      <c r="J513" s="209">
        <v>10.07</v>
      </c>
      <c r="K513" s="222">
        <v>23</v>
      </c>
      <c r="L513" s="209">
        <v>4.63</v>
      </c>
      <c r="M513" s="210">
        <v>49.45</v>
      </c>
      <c r="N513" s="212">
        <v>228.95</v>
      </c>
      <c r="EZ513" s="189"/>
      <c r="FA513" s="190"/>
      <c r="FB513" s="190"/>
      <c r="FC513" s="190"/>
      <c r="FD513" s="190"/>
      <c r="FG513" s="201" t="s">
        <v>347</v>
      </c>
      <c r="FJ513" s="190"/>
      <c r="FL513" s="190"/>
    </row>
    <row r="514" spans="1:168" s="152" customFormat="1" ht="15" x14ac:dyDescent="0.25">
      <c r="A514" s="213"/>
      <c r="B514" s="203"/>
      <c r="C514" s="366" t="s">
        <v>353</v>
      </c>
      <c r="D514" s="366"/>
      <c r="E514" s="366"/>
      <c r="F514" s="205" t="s">
        <v>354</v>
      </c>
      <c r="G514" s="210">
        <v>1.18</v>
      </c>
      <c r="H514" s="222">
        <v>23</v>
      </c>
      <c r="I514" s="208">
        <v>0.54279999999999995</v>
      </c>
      <c r="J514" s="215"/>
      <c r="K514" s="206"/>
      <c r="L514" s="215"/>
      <c r="M514" s="206"/>
      <c r="N514" s="216"/>
      <c r="EZ514" s="189"/>
      <c r="FA514" s="190"/>
      <c r="FB514" s="190"/>
      <c r="FC514" s="190"/>
      <c r="FD514" s="190"/>
      <c r="FH514" s="201" t="s">
        <v>353</v>
      </c>
      <c r="FJ514" s="190"/>
      <c r="FL514" s="190"/>
    </row>
    <row r="515" spans="1:168" s="152" customFormat="1" ht="15" x14ac:dyDescent="0.25">
      <c r="A515" s="199"/>
      <c r="B515" s="203"/>
      <c r="C515" s="369" t="s">
        <v>356</v>
      </c>
      <c r="D515" s="369"/>
      <c r="E515" s="369"/>
      <c r="F515" s="217"/>
      <c r="G515" s="218"/>
      <c r="H515" s="218"/>
      <c r="I515" s="218"/>
      <c r="J515" s="220">
        <v>10.07</v>
      </c>
      <c r="K515" s="218"/>
      <c r="L515" s="220">
        <v>4.63</v>
      </c>
      <c r="M515" s="218"/>
      <c r="N515" s="234">
        <v>228.95</v>
      </c>
      <c r="EZ515" s="189"/>
      <c r="FA515" s="190"/>
      <c r="FB515" s="190"/>
      <c r="FC515" s="190"/>
      <c r="FD515" s="190"/>
      <c r="FI515" s="201" t="s">
        <v>356</v>
      </c>
      <c r="FJ515" s="190"/>
      <c r="FL515" s="190"/>
    </row>
    <row r="516" spans="1:168" s="152" customFormat="1" ht="15" x14ac:dyDescent="0.25">
      <c r="A516" s="213"/>
      <c r="B516" s="203"/>
      <c r="C516" s="366" t="s">
        <v>357</v>
      </c>
      <c r="D516" s="366"/>
      <c r="E516" s="366"/>
      <c r="F516" s="205"/>
      <c r="G516" s="206"/>
      <c r="H516" s="206"/>
      <c r="I516" s="206"/>
      <c r="J516" s="215"/>
      <c r="K516" s="206"/>
      <c r="L516" s="209">
        <v>4.63</v>
      </c>
      <c r="M516" s="206"/>
      <c r="N516" s="212">
        <v>228.95</v>
      </c>
      <c r="EZ516" s="189"/>
      <c r="FA516" s="190"/>
      <c r="FB516" s="190"/>
      <c r="FC516" s="190"/>
      <c r="FD516" s="190"/>
      <c r="FH516" s="201" t="s">
        <v>357</v>
      </c>
      <c r="FJ516" s="190"/>
      <c r="FL516" s="190"/>
    </row>
    <row r="517" spans="1:168" s="152" customFormat="1" ht="45.75" x14ac:dyDescent="0.25">
      <c r="A517" s="213"/>
      <c r="B517" s="203" t="s">
        <v>407</v>
      </c>
      <c r="C517" s="366" t="s">
        <v>408</v>
      </c>
      <c r="D517" s="366"/>
      <c r="E517" s="366"/>
      <c r="F517" s="205" t="s">
        <v>360</v>
      </c>
      <c r="G517" s="222">
        <v>103</v>
      </c>
      <c r="H517" s="206"/>
      <c r="I517" s="222">
        <v>103</v>
      </c>
      <c r="J517" s="215"/>
      <c r="K517" s="206"/>
      <c r="L517" s="209">
        <v>4.7699999999999996</v>
      </c>
      <c r="M517" s="206"/>
      <c r="N517" s="212">
        <v>235.82</v>
      </c>
      <c r="EZ517" s="189"/>
      <c r="FA517" s="190"/>
      <c r="FB517" s="190"/>
      <c r="FC517" s="190"/>
      <c r="FD517" s="190"/>
      <c r="FH517" s="201" t="s">
        <v>408</v>
      </c>
      <c r="FJ517" s="190"/>
      <c r="FL517" s="190"/>
    </row>
    <row r="518" spans="1:168" s="152" customFormat="1" ht="45.75" x14ac:dyDescent="0.25">
      <c r="A518" s="213"/>
      <c r="B518" s="203" t="s">
        <v>409</v>
      </c>
      <c r="C518" s="366" t="s">
        <v>410</v>
      </c>
      <c r="D518" s="366"/>
      <c r="E518" s="366"/>
      <c r="F518" s="205" t="s">
        <v>360</v>
      </c>
      <c r="G518" s="222">
        <v>59</v>
      </c>
      <c r="H518" s="206"/>
      <c r="I518" s="222">
        <v>59</v>
      </c>
      <c r="J518" s="215"/>
      <c r="K518" s="206"/>
      <c r="L518" s="209">
        <v>2.73</v>
      </c>
      <c r="M518" s="206"/>
      <c r="N518" s="212">
        <v>135.08000000000001</v>
      </c>
      <c r="EZ518" s="189"/>
      <c r="FA518" s="190"/>
      <c r="FB518" s="190"/>
      <c r="FC518" s="190"/>
      <c r="FD518" s="190"/>
      <c r="FH518" s="201" t="s">
        <v>410</v>
      </c>
      <c r="FJ518" s="190"/>
      <c r="FL518" s="190"/>
    </row>
    <row r="519" spans="1:168" s="152" customFormat="1" ht="15" x14ac:dyDescent="0.25">
      <c r="A519" s="223"/>
      <c r="B519" s="224"/>
      <c r="C519" s="367" t="s">
        <v>363</v>
      </c>
      <c r="D519" s="367"/>
      <c r="E519" s="367"/>
      <c r="F519" s="193"/>
      <c r="G519" s="194"/>
      <c r="H519" s="194"/>
      <c r="I519" s="194"/>
      <c r="J519" s="197"/>
      <c r="K519" s="194"/>
      <c r="L519" s="225">
        <v>12.13</v>
      </c>
      <c r="M519" s="218"/>
      <c r="N519" s="237">
        <v>599.85</v>
      </c>
      <c r="EZ519" s="189"/>
      <c r="FA519" s="190"/>
      <c r="FB519" s="190"/>
      <c r="FC519" s="190"/>
      <c r="FD519" s="190"/>
      <c r="FJ519" s="190" t="s">
        <v>363</v>
      </c>
      <c r="FL519" s="190"/>
    </row>
    <row r="520" spans="1:168" s="152" customFormat="1" ht="23.25" x14ac:dyDescent="0.25">
      <c r="A520" s="191" t="s">
        <v>530</v>
      </c>
      <c r="B520" s="192" t="s">
        <v>416</v>
      </c>
      <c r="C520" s="367" t="s">
        <v>417</v>
      </c>
      <c r="D520" s="367"/>
      <c r="E520" s="367"/>
      <c r="F520" s="193" t="s">
        <v>16</v>
      </c>
      <c r="G520" s="194">
        <v>1</v>
      </c>
      <c r="H520" s="195">
        <v>1</v>
      </c>
      <c r="I520" s="195">
        <v>1</v>
      </c>
      <c r="J520" s="228">
        <v>2632.8</v>
      </c>
      <c r="K520" s="194"/>
      <c r="L520" s="228">
        <v>2632.8</v>
      </c>
      <c r="M520" s="229">
        <v>9.1199999999999992</v>
      </c>
      <c r="N520" s="226">
        <v>24011.14</v>
      </c>
      <c r="EZ520" s="189"/>
      <c r="FA520" s="190"/>
      <c r="FB520" s="190" t="s">
        <v>417</v>
      </c>
      <c r="FC520" s="190" t="s">
        <v>285</v>
      </c>
      <c r="FD520" s="190" t="s">
        <v>285</v>
      </c>
      <c r="FJ520" s="190"/>
      <c r="FL520" s="190"/>
    </row>
    <row r="521" spans="1:168" s="152" customFormat="1" ht="15" x14ac:dyDescent="0.25">
      <c r="A521" s="223"/>
      <c r="B521" s="224"/>
      <c r="C521" s="367" t="s">
        <v>363</v>
      </c>
      <c r="D521" s="367"/>
      <c r="E521" s="367"/>
      <c r="F521" s="193"/>
      <c r="G521" s="194"/>
      <c r="H521" s="194"/>
      <c r="I521" s="194"/>
      <c r="J521" s="197"/>
      <c r="K521" s="194"/>
      <c r="L521" s="228">
        <v>2632.8</v>
      </c>
      <c r="M521" s="218"/>
      <c r="N521" s="226">
        <v>24011.14</v>
      </c>
      <c r="EZ521" s="189"/>
      <c r="FA521" s="190"/>
      <c r="FB521" s="190"/>
      <c r="FC521" s="190"/>
      <c r="FD521" s="190"/>
      <c r="FJ521" s="190" t="s">
        <v>363</v>
      </c>
      <c r="FL521" s="190"/>
    </row>
    <row r="522" spans="1:168" s="152" customFormat="1" ht="57" x14ac:dyDescent="0.25">
      <c r="A522" s="191" t="s">
        <v>531</v>
      </c>
      <c r="B522" s="192" t="s">
        <v>419</v>
      </c>
      <c r="C522" s="367" t="s">
        <v>532</v>
      </c>
      <c r="D522" s="367"/>
      <c r="E522" s="367"/>
      <c r="F522" s="193" t="s">
        <v>388</v>
      </c>
      <c r="G522" s="194">
        <v>8.0000000000000002E-3</v>
      </c>
      <c r="H522" s="195">
        <v>1</v>
      </c>
      <c r="I522" s="232">
        <v>8.0000000000000002E-3</v>
      </c>
      <c r="J522" s="197"/>
      <c r="K522" s="194"/>
      <c r="L522" s="197"/>
      <c r="M522" s="194"/>
      <c r="N522" s="198"/>
      <c r="EZ522" s="189"/>
      <c r="FA522" s="190"/>
      <c r="FB522" s="190" t="s">
        <v>532</v>
      </c>
      <c r="FC522" s="190" t="s">
        <v>285</v>
      </c>
      <c r="FD522" s="190" t="s">
        <v>285</v>
      </c>
      <c r="FJ522" s="190"/>
      <c r="FL522" s="190"/>
    </row>
    <row r="523" spans="1:168" s="152" customFormat="1" ht="15" x14ac:dyDescent="0.25">
      <c r="A523" s="199"/>
      <c r="B523" s="200"/>
      <c r="C523" s="366" t="s">
        <v>421</v>
      </c>
      <c r="D523" s="366"/>
      <c r="E523" s="366"/>
      <c r="F523" s="366"/>
      <c r="G523" s="366"/>
      <c r="H523" s="366"/>
      <c r="I523" s="366"/>
      <c r="J523" s="366"/>
      <c r="K523" s="366"/>
      <c r="L523" s="366"/>
      <c r="M523" s="366"/>
      <c r="N523" s="368"/>
      <c r="EZ523" s="189"/>
      <c r="FA523" s="190"/>
      <c r="FB523" s="190"/>
      <c r="FC523" s="190"/>
      <c r="FD523" s="190"/>
      <c r="FE523" s="201" t="s">
        <v>421</v>
      </c>
      <c r="FJ523" s="190"/>
      <c r="FL523" s="190"/>
    </row>
    <row r="524" spans="1:168" s="152" customFormat="1" ht="68.25" x14ac:dyDescent="0.25">
      <c r="A524" s="202"/>
      <c r="B524" s="203" t="s">
        <v>343</v>
      </c>
      <c r="C524" s="361" t="s">
        <v>344</v>
      </c>
      <c r="D524" s="361"/>
      <c r="E524" s="361"/>
      <c r="F524" s="361"/>
      <c r="G524" s="361"/>
      <c r="H524" s="361"/>
      <c r="I524" s="361"/>
      <c r="J524" s="361"/>
      <c r="K524" s="361"/>
      <c r="L524" s="361"/>
      <c r="M524" s="361"/>
      <c r="N524" s="373"/>
      <c r="EZ524" s="189"/>
      <c r="FA524" s="190"/>
      <c r="FB524" s="190"/>
      <c r="FC524" s="190"/>
      <c r="FD524" s="190"/>
      <c r="FF524" s="201" t="s">
        <v>344</v>
      </c>
      <c r="FJ524" s="190"/>
      <c r="FL524" s="190"/>
    </row>
    <row r="525" spans="1:168" s="152" customFormat="1" ht="23.25" x14ac:dyDescent="0.25">
      <c r="A525" s="202"/>
      <c r="B525" s="203" t="s">
        <v>345</v>
      </c>
      <c r="C525" s="361" t="s">
        <v>346</v>
      </c>
      <c r="D525" s="361"/>
      <c r="E525" s="361"/>
      <c r="F525" s="361"/>
      <c r="G525" s="361"/>
      <c r="H525" s="361"/>
      <c r="I525" s="361"/>
      <c r="J525" s="361"/>
      <c r="K525" s="361"/>
      <c r="L525" s="361"/>
      <c r="M525" s="361"/>
      <c r="N525" s="373"/>
      <c r="EZ525" s="189"/>
      <c r="FA525" s="190"/>
      <c r="FB525" s="190"/>
      <c r="FC525" s="190"/>
      <c r="FD525" s="190"/>
      <c r="FF525" s="201" t="s">
        <v>346</v>
      </c>
      <c r="FJ525" s="190"/>
      <c r="FL525" s="190"/>
    </row>
    <row r="526" spans="1:168" s="152" customFormat="1" ht="15" x14ac:dyDescent="0.25">
      <c r="A526" s="204"/>
      <c r="B526" s="203" t="s">
        <v>339</v>
      </c>
      <c r="C526" s="366" t="s">
        <v>347</v>
      </c>
      <c r="D526" s="366"/>
      <c r="E526" s="366"/>
      <c r="F526" s="205"/>
      <c r="G526" s="206"/>
      <c r="H526" s="206"/>
      <c r="I526" s="206"/>
      <c r="J526" s="207">
        <v>1086.44</v>
      </c>
      <c r="K526" s="208">
        <v>1.3225</v>
      </c>
      <c r="L526" s="209">
        <v>11.49</v>
      </c>
      <c r="M526" s="210">
        <v>49.45</v>
      </c>
      <c r="N526" s="212">
        <v>568.17999999999995</v>
      </c>
      <c r="EZ526" s="189"/>
      <c r="FA526" s="190"/>
      <c r="FB526" s="190"/>
      <c r="FC526" s="190"/>
      <c r="FD526" s="190"/>
      <c r="FG526" s="201" t="s">
        <v>347</v>
      </c>
      <c r="FJ526" s="190"/>
      <c r="FL526" s="190"/>
    </row>
    <row r="527" spans="1:168" s="152" customFormat="1" ht="15" x14ac:dyDescent="0.25">
      <c r="A527" s="204"/>
      <c r="B527" s="203" t="s">
        <v>205</v>
      </c>
      <c r="C527" s="366" t="s">
        <v>348</v>
      </c>
      <c r="D527" s="366"/>
      <c r="E527" s="366"/>
      <c r="F527" s="205"/>
      <c r="G527" s="206"/>
      <c r="H527" s="206"/>
      <c r="I527" s="206"/>
      <c r="J527" s="209">
        <v>13.85</v>
      </c>
      <c r="K527" s="208">
        <v>1.4375</v>
      </c>
      <c r="L527" s="209">
        <v>0.16</v>
      </c>
      <c r="M527" s="210">
        <v>14.53</v>
      </c>
      <c r="N527" s="212">
        <v>2.3199999999999998</v>
      </c>
      <c r="EZ527" s="189"/>
      <c r="FA527" s="190"/>
      <c r="FB527" s="190"/>
      <c r="FC527" s="190"/>
      <c r="FD527" s="190"/>
      <c r="FG527" s="201" t="s">
        <v>348</v>
      </c>
      <c r="FJ527" s="190"/>
      <c r="FL527" s="190"/>
    </row>
    <row r="528" spans="1:168" s="152" customFormat="1" ht="15" x14ac:dyDescent="0.25">
      <c r="A528" s="204"/>
      <c r="B528" s="203" t="s">
        <v>349</v>
      </c>
      <c r="C528" s="366" t="s">
        <v>350</v>
      </c>
      <c r="D528" s="366"/>
      <c r="E528" s="366"/>
      <c r="F528" s="205"/>
      <c r="G528" s="206"/>
      <c r="H528" s="206"/>
      <c r="I528" s="206"/>
      <c r="J528" s="209">
        <v>0.91</v>
      </c>
      <c r="K528" s="208">
        <v>1.4375</v>
      </c>
      <c r="L528" s="209">
        <v>0.01</v>
      </c>
      <c r="M528" s="210">
        <v>49.45</v>
      </c>
      <c r="N528" s="212">
        <v>0.49</v>
      </c>
      <c r="EZ528" s="189"/>
      <c r="FA528" s="190"/>
      <c r="FB528" s="190"/>
      <c r="FC528" s="190"/>
      <c r="FD528" s="190"/>
      <c r="FG528" s="201" t="s">
        <v>350</v>
      </c>
      <c r="FJ528" s="190"/>
      <c r="FL528" s="190"/>
    </row>
    <row r="529" spans="1:168" s="152" customFormat="1" ht="15" x14ac:dyDescent="0.25">
      <c r="A529" s="204"/>
      <c r="B529" s="203" t="s">
        <v>351</v>
      </c>
      <c r="C529" s="366" t="s">
        <v>352</v>
      </c>
      <c r="D529" s="366"/>
      <c r="E529" s="366"/>
      <c r="F529" s="205"/>
      <c r="G529" s="206"/>
      <c r="H529" s="206"/>
      <c r="I529" s="206"/>
      <c r="J529" s="209">
        <v>140.91999999999999</v>
      </c>
      <c r="K529" s="206"/>
      <c r="L529" s="209">
        <v>1.1299999999999999</v>
      </c>
      <c r="M529" s="210">
        <v>9.1199999999999992</v>
      </c>
      <c r="N529" s="212">
        <v>10.31</v>
      </c>
      <c r="EZ529" s="189"/>
      <c r="FA529" s="190"/>
      <c r="FB529" s="190"/>
      <c r="FC529" s="190"/>
      <c r="FD529" s="190"/>
      <c r="FG529" s="201" t="s">
        <v>352</v>
      </c>
      <c r="FJ529" s="190"/>
      <c r="FL529" s="190"/>
    </row>
    <row r="530" spans="1:168" s="152" customFormat="1" ht="15" x14ac:dyDescent="0.25">
      <c r="A530" s="213"/>
      <c r="B530" s="203"/>
      <c r="C530" s="366" t="s">
        <v>353</v>
      </c>
      <c r="D530" s="366"/>
      <c r="E530" s="366"/>
      <c r="F530" s="205" t="s">
        <v>354</v>
      </c>
      <c r="G530" s="222">
        <v>56</v>
      </c>
      <c r="H530" s="208">
        <v>1.3225</v>
      </c>
      <c r="I530" s="230">
        <v>0.59248000000000001</v>
      </c>
      <c r="J530" s="215"/>
      <c r="K530" s="206"/>
      <c r="L530" s="215"/>
      <c r="M530" s="206"/>
      <c r="N530" s="216"/>
      <c r="EZ530" s="189"/>
      <c r="FA530" s="190"/>
      <c r="FB530" s="190"/>
      <c r="FC530" s="190"/>
      <c r="FD530" s="190"/>
      <c r="FH530" s="201" t="s">
        <v>353</v>
      </c>
      <c r="FJ530" s="190"/>
      <c r="FL530" s="190"/>
    </row>
    <row r="531" spans="1:168" s="152" customFormat="1" ht="15" x14ac:dyDescent="0.25">
      <c r="A531" s="213"/>
      <c r="B531" s="203"/>
      <c r="C531" s="366" t="s">
        <v>355</v>
      </c>
      <c r="D531" s="366"/>
      <c r="E531" s="366"/>
      <c r="F531" s="205" t="s">
        <v>354</v>
      </c>
      <c r="G531" s="210">
        <v>7.0000000000000007E-2</v>
      </c>
      <c r="H531" s="208">
        <v>1.4375</v>
      </c>
      <c r="I531" s="233">
        <v>8.0500000000000005E-4</v>
      </c>
      <c r="J531" s="215"/>
      <c r="K531" s="206"/>
      <c r="L531" s="215"/>
      <c r="M531" s="206"/>
      <c r="N531" s="216"/>
      <c r="EZ531" s="189"/>
      <c r="FA531" s="190"/>
      <c r="FB531" s="190"/>
      <c r="FC531" s="190"/>
      <c r="FD531" s="190"/>
      <c r="FH531" s="201" t="s">
        <v>355</v>
      </c>
      <c r="FJ531" s="190"/>
      <c r="FL531" s="190"/>
    </row>
    <row r="532" spans="1:168" s="152" customFormat="1" ht="15" x14ac:dyDescent="0.25">
      <c r="A532" s="199"/>
      <c r="B532" s="203"/>
      <c r="C532" s="369" t="s">
        <v>356</v>
      </c>
      <c r="D532" s="369"/>
      <c r="E532" s="369"/>
      <c r="F532" s="217"/>
      <c r="G532" s="218"/>
      <c r="H532" s="218"/>
      <c r="I532" s="218"/>
      <c r="J532" s="219">
        <v>1241.21</v>
      </c>
      <c r="K532" s="218"/>
      <c r="L532" s="220">
        <v>12.78</v>
      </c>
      <c r="M532" s="218"/>
      <c r="N532" s="234">
        <v>580.80999999999995</v>
      </c>
      <c r="EZ532" s="189"/>
      <c r="FA532" s="190"/>
      <c r="FB532" s="190"/>
      <c r="FC532" s="190"/>
      <c r="FD532" s="190"/>
      <c r="FI532" s="201" t="s">
        <v>356</v>
      </c>
      <c r="FJ532" s="190"/>
      <c r="FL532" s="190"/>
    </row>
    <row r="533" spans="1:168" s="152" customFormat="1" ht="15" x14ac:dyDescent="0.25">
      <c r="A533" s="213"/>
      <c r="B533" s="203"/>
      <c r="C533" s="366" t="s">
        <v>357</v>
      </c>
      <c r="D533" s="366"/>
      <c r="E533" s="366"/>
      <c r="F533" s="205"/>
      <c r="G533" s="206"/>
      <c r="H533" s="206"/>
      <c r="I533" s="206"/>
      <c r="J533" s="215"/>
      <c r="K533" s="206"/>
      <c r="L533" s="209">
        <v>11.5</v>
      </c>
      <c r="M533" s="206"/>
      <c r="N533" s="212">
        <v>568.66999999999996</v>
      </c>
      <c r="EZ533" s="189"/>
      <c r="FA533" s="190"/>
      <c r="FB533" s="190"/>
      <c r="FC533" s="190"/>
      <c r="FD533" s="190"/>
      <c r="FH533" s="201" t="s">
        <v>357</v>
      </c>
      <c r="FJ533" s="190"/>
      <c r="FL533" s="190"/>
    </row>
    <row r="534" spans="1:168" s="152" customFormat="1" ht="45.75" x14ac:dyDescent="0.25">
      <c r="A534" s="213"/>
      <c r="B534" s="203" t="s">
        <v>422</v>
      </c>
      <c r="C534" s="366" t="s">
        <v>423</v>
      </c>
      <c r="D534" s="366"/>
      <c r="E534" s="366"/>
      <c r="F534" s="205" t="s">
        <v>360</v>
      </c>
      <c r="G534" s="222">
        <v>121</v>
      </c>
      <c r="H534" s="206"/>
      <c r="I534" s="222">
        <v>121</v>
      </c>
      <c r="J534" s="215"/>
      <c r="K534" s="206"/>
      <c r="L534" s="209">
        <v>13.92</v>
      </c>
      <c r="M534" s="206"/>
      <c r="N534" s="212">
        <v>688.09</v>
      </c>
      <c r="EZ534" s="189"/>
      <c r="FA534" s="190"/>
      <c r="FB534" s="190"/>
      <c r="FC534" s="190"/>
      <c r="FD534" s="190"/>
      <c r="FH534" s="201" t="s">
        <v>423</v>
      </c>
      <c r="FJ534" s="190"/>
      <c r="FL534" s="190"/>
    </row>
    <row r="535" spans="1:168" s="152" customFormat="1" ht="45.75" x14ac:dyDescent="0.25">
      <c r="A535" s="213"/>
      <c r="B535" s="203" t="s">
        <v>424</v>
      </c>
      <c r="C535" s="366" t="s">
        <v>425</v>
      </c>
      <c r="D535" s="366"/>
      <c r="E535" s="366"/>
      <c r="F535" s="205" t="s">
        <v>360</v>
      </c>
      <c r="G535" s="222">
        <v>72</v>
      </c>
      <c r="H535" s="210">
        <v>0.85</v>
      </c>
      <c r="I535" s="231">
        <v>61.2</v>
      </c>
      <c r="J535" s="215"/>
      <c r="K535" s="206"/>
      <c r="L535" s="209">
        <v>7.04</v>
      </c>
      <c r="M535" s="206"/>
      <c r="N535" s="212">
        <v>348.03</v>
      </c>
      <c r="EZ535" s="189"/>
      <c r="FA535" s="190"/>
      <c r="FB535" s="190"/>
      <c r="FC535" s="190"/>
      <c r="FD535" s="190"/>
      <c r="FH535" s="201" t="s">
        <v>425</v>
      </c>
      <c r="FJ535" s="190"/>
      <c r="FL535" s="190"/>
    </row>
    <row r="536" spans="1:168" s="152" customFormat="1" ht="15" x14ac:dyDescent="0.25">
      <c r="A536" s="223"/>
      <c r="B536" s="224"/>
      <c r="C536" s="367" t="s">
        <v>363</v>
      </c>
      <c r="D536" s="367"/>
      <c r="E536" s="367"/>
      <c r="F536" s="193"/>
      <c r="G536" s="194"/>
      <c r="H536" s="194"/>
      <c r="I536" s="194"/>
      <c r="J536" s="197"/>
      <c r="K536" s="194"/>
      <c r="L536" s="225">
        <v>33.74</v>
      </c>
      <c r="M536" s="218"/>
      <c r="N536" s="226">
        <v>1616.93</v>
      </c>
      <c r="EZ536" s="189"/>
      <c r="FA536" s="190"/>
      <c r="FB536" s="190"/>
      <c r="FC536" s="190"/>
      <c r="FD536" s="190"/>
      <c r="FJ536" s="190" t="s">
        <v>363</v>
      </c>
      <c r="FL536" s="190"/>
    </row>
    <row r="537" spans="1:168" s="152" customFormat="1" ht="23.25" x14ac:dyDescent="0.25">
      <c r="A537" s="191" t="s">
        <v>533</v>
      </c>
      <c r="B537" s="192" t="s">
        <v>427</v>
      </c>
      <c r="C537" s="367" t="s">
        <v>428</v>
      </c>
      <c r="D537" s="367"/>
      <c r="E537" s="367"/>
      <c r="F537" s="193" t="s">
        <v>37</v>
      </c>
      <c r="G537" s="194">
        <v>0.8</v>
      </c>
      <c r="H537" s="195">
        <v>1</v>
      </c>
      <c r="I537" s="235">
        <v>0.8</v>
      </c>
      <c r="J537" s="225">
        <v>182.5</v>
      </c>
      <c r="K537" s="194"/>
      <c r="L537" s="225">
        <v>146</v>
      </c>
      <c r="M537" s="229">
        <v>9.1199999999999992</v>
      </c>
      <c r="N537" s="226">
        <v>1331.52</v>
      </c>
      <c r="EZ537" s="189"/>
      <c r="FA537" s="190"/>
      <c r="FB537" s="190" t="s">
        <v>428</v>
      </c>
      <c r="FC537" s="190" t="s">
        <v>285</v>
      </c>
      <c r="FD537" s="190" t="s">
        <v>285</v>
      </c>
      <c r="FJ537" s="190"/>
      <c r="FL537" s="190"/>
    </row>
    <row r="538" spans="1:168" s="152" customFormat="1" ht="15" x14ac:dyDescent="0.25">
      <c r="A538" s="223"/>
      <c r="B538" s="224"/>
      <c r="C538" s="367" t="s">
        <v>363</v>
      </c>
      <c r="D538" s="367"/>
      <c r="E538" s="367"/>
      <c r="F538" s="193"/>
      <c r="G538" s="194"/>
      <c r="H538" s="194"/>
      <c r="I538" s="194"/>
      <c r="J538" s="197"/>
      <c r="K538" s="194"/>
      <c r="L538" s="225">
        <v>146</v>
      </c>
      <c r="M538" s="218"/>
      <c r="N538" s="226">
        <v>1331.52</v>
      </c>
      <c r="EZ538" s="189"/>
      <c r="FA538" s="190"/>
      <c r="FB538" s="190"/>
      <c r="FC538" s="190"/>
      <c r="FD538" s="190"/>
      <c r="FJ538" s="190" t="s">
        <v>363</v>
      </c>
      <c r="FL538" s="190"/>
    </row>
    <row r="539" spans="1:168" s="152" customFormat="1" ht="34.5" x14ac:dyDescent="0.25">
      <c r="A539" s="191" t="s">
        <v>534</v>
      </c>
      <c r="B539" s="192" t="s">
        <v>430</v>
      </c>
      <c r="C539" s="367" t="s">
        <v>431</v>
      </c>
      <c r="D539" s="367"/>
      <c r="E539" s="367"/>
      <c r="F539" s="193" t="s">
        <v>195</v>
      </c>
      <c r="G539" s="194">
        <v>2.76E-2</v>
      </c>
      <c r="H539" s="195">
        <v>1</v>
      </c>
      <c r="I539" s="196">
        <v>2.76E-2</v>
      </c>
      <c r="J539" s="197"/>
      <c r="K539" s="194"/>
      <c r="L539" s="197"/>
      <c r="M539" s="194"/>
      <c r="N539" s="198"/>
      <c r="EZ539" s="189"/>
      <c r="FA539" s="190"/>
      <c r="FB539" s="190" t="s">
        <v>431</v>
      </c>
      <c r="FC539" s="190" t="s">
        <v>285</v>
      </c>
      <c r="FD539" s="190" t="s">
        <v>285</v>
      </c>
      <c r="FJ539" s="190"/>
      <c r="FL539" s="190"/>
    </row>
    <row r="540" spans="1:168" s="152" customFormat="1" ht="15" x14ac:dyDescent="0.25">
      <c r="A540" s="199"/>
      <c r="B540" s="200"/>
      <c r="C540" s="366" t="s">
        <v>432</v>
      </c>
      <c r="D540" s="366"/>
      <c r="E540" s="366"/>
      <c r="F540" s="366"/>
      <c r="G540" s="366"/>
      <c r="H540" s="366"/>
      <c r="I540" s="366"/>
      <c r="J540" s="366"/>
      <c r="K540" s="366"/>
      <c r="L540" s="366"/>
      <c r="M540" s="366"/>
      <c r="N540" s="368"/>
      <c r="EZ540" s="189"/>
      <c r="FA540" s="190"/>
      <c r="FB540" s="190"/>
      <c r="FC540" s="190"/>
      <c r="FD540" s="190"/>
      <c r="FE540" s="201" t="s">
        <v>432</v>
      </c>
      <c r="FJ540" s="190"/>
      <c r="FL540" s="190"/>
    </row>
    <row r="541" spans="1:168" s="152" customFormat="1" ht="68.25" x14ac:dyDescent="0.25">
      <c r="A541" s="202"/>
      <c r="B541" s="203" t="s">
        <v>343</v>
      </c>
      <c r="C541" s="361" t="s">
        <v>344</v>
      </c>
      <c r="D541" s="361"/>
      <c r="E541" s="361"/>
      <c r="F541" s="361"/>
      <c r="G541" s="361"/>
      <c r="H541" s="361"/>
      <c r="I541" s="361"/>
      <c r="J541" s="361"/>
      <c r="K541" s="361"/>
      <c r="L541" s="361"/>
      <c r="M541" s="361"/>
      <c r="N541" s="373"/>
      <c r="EZ541" s="189"/>
      <c r="FA541" s="190"/>
      <c r="FB541" s="190"/>
      <c r="FC541" s="190"/>
      <c r="FD541" s="190"/>
      <c r="FF541" s="201" t="s">
        <v>344</v>
      </c>
      <c r="FJ541" s="190"/>
      <c r="FL541" s="190"/>
    </row>
    <row r="542" spans="1:168" s="152" customFormat="1" ht="23.25" x14ac:dyDescent="0.25">
      <c r="A542" s="202"/>
      <c r="B542" s="203" t="s">
        <v>345</v>
      </c>
      <c r="C542" s="361" t="s">
        <v>346</v>
      </c>
      <c r="D542" s="361"/>
      <c r="E542" s="361"/>
      <c r="F542" s="361"/>
      <c r="G542" s="361"/>
      <c r="H542" s="361"/>
      <c r="I542" s="361"/>
      <c r="J542" s="361"/>
      <c r="K542" s="361"/>
      <c r="L542" s="361"/>
      <c r="M542" s="361"/>
      <c r="N542" s="373"/>
      <c r="EZ542" s="189"/>
      <c r="FA542" s="190"/>
      <c r="FB542" s="190"/>
      <c r="FC542" s="190"/>
      <c r="FD542" s="190"/>
      <c r="FF542" s="201" t="s">
        <v>346</v>
      </c>
      <c r="FJ542" s="190"/>
      <c r="FL542" s="190"/>
    </row>
    <row r="543" spans="1:168" s="152" customFormat="1" ht="15" x14ac:dyDescent="0.25">
      <c r="A543" s="204"/>
      <c r="B543" s="203" t="s">
        <v>339</v>
      </c>
      <c r="C543" s="366" t="s">
        <v>347</v>
      </c>
      <c r="D543" s="366"/>
      <c r="E543" s="366"/>
      <c r="F543" s="205"/>
      <c r="G543" s="206"/>
      <c r="H543" s="206"/>
      <c r="I543" s="206"/>
      <c r="J543" s="207">
        <v>1047.6400000000001</v>
      </c>
      <c r="K543" s="208">
        <v>1.3225</v>
      </c>
      <c r="L543" s="209">
        <v>38.24</v>
      </c>
      <c r="M543" s="210">
        <v>49.45</v>
      </c>
      <c r="N543" s="211">
        <v>1890.97</v>
      </c>
      <c r="EZ543" s="189"/>
      <c r="FA543" s="190"/>
      <c r="FB543" s="190"/>
      <c r="FC543" s="190"/>
      <c r="FD543" s="190"/>
      <c r="FG543" s="201" t="s">
        <v>347</v>
      </c>
      <c r="FJ543" s="190"/>
      <c r="FL543" s="190"/>
    </row>
    <row r="544" spans="1:168" s="152" customFormat="1" ht="15" x14ac:dyDescent="0.25">
      <c r="A544" s="204"/>
      <c r="B544" s="203" t="s">
        <v>205</v>
      </c>
      <c r="C544" s="366" t="s">
        <v>348</v>
      </c>
      <c r="D544" s="366"/>
      <c r="E544" s="366"/>
      <c r="F544" s="205"/>
      <c r="G544" s="206"/>
      <c r="H544" s="206"/>
      <c r="I544" s="206"/>
      <c r="J544" s="209">
        <v>494.67</v>
      </c>
      <c r="K544" s="208">
        <v>1.4375</v>
      </c>
      <c r="L544" s="209">
        <v>19.63</v>
      </c>
      <c r="M544" s="210">
        <v>14.53</v>
      </c>
      <c r="N544" s="212">
        <v>285.22000000000003</v>
      </c>
      <c r="EZ544" s="189"/>
      <c r="FA544" s="190"/>
      <c r="FB544" s="190"/>
      <c r="FC544" s="190"/>
      <c r="FD544" s="190"/>
      <c r="FG544" s="201" t="s">
        <v>348</v>
      </c>
      <c r="FJ544" s="190"/>
      <c r="FL544" s="190"/>
    </row>
    <row r="545" spans="1:168" s="152" customFormat="1" ht="15" x14ac:dyDescent="0.25">
      <c r="A545" s="204"/>
      <c r="B545" s="203" t="s">
        <v>349</v>
      </c>
      <c r="C545" s="366" t="s">
        <v>350</v>
      </c>
      <c r="D545" s="366"/>
      <c r="E545" s="366"/>
      <c r="F545" s="205"/>
      <c r="G545" s="206"/>
      <c r="H545" s="206"/>
      <c r="I545" s="206"/>
      <c r="J545" s="209">
        <v>31.38</v>
      </c>
      <c r="K545" s="208">
        <v>1.4375</v>
      </c>
      <c r="L545" s="209">
        <v>1.25</v>
      </c>
      <c r="M545" s="210">
        <v>49.45</v>
      </c>
      <c r="N545" s="212">
        <v>61.81</v>
      </c>
      <c r="EZ545" s="189"/>
      <c r="FA545" s="190"/>
      <c r="FB545" s="190"/>
      <c r="FC545" s="190"/>
      <c r="FD545" s="190"/>
      <c r="FG545" s="201" t="s">
        <v>350</v>
      </c>
      <c r="FJ545" s="190"/>
      <c r="FL545" s="190"/>
    </row>
    <row r="546" spans="1:168" s="152" customFormat="1" ht="15" x14ac:dyDescent="0.25">
      <c r="A546" s="204"/>
      <c r="B546" s="203" t="s">
        <v>351</v>
      </c>
      <c r="C546" s="366" t="s">
        <v>352</v>
      </c>
      <c r="D546" s="366"/>
      <c r="E546" s="366"/>
      <c r="F546" s="205"/>
      <c r="G546" s="206"/>
      <c r="H546" s="206"/>
      <c r="I546" s="206"/>
      <c r="J546" s="209">
        <v>68.63</v>
      </c>
      <c r="K546" s="206"/>
      <c r="L546" s="209">
        <v>1.89</v>
      </c>
      <c r="M546" s="210">
        <v>9.1199999999999992</v>
      </c>
      <c r="N546" s="212">
        <v>17.239999999999998</v>
      </c>
      <c r="EZ546" s="189"/>
      <c r="FA546" s="190"/>
      <c r="FB546" s="190"/>
      <c r="FC546" s="190"/>
      <c r="FD546" s="190"/>
      <c r="FG546" s="201" t="s">
        <v>352</v>
      </c>
      <c r="FJ546" s="190"/>
      <c r="FL546" s="190"/>
    </row>
    <row r="547" spans="1:168" s="152" customFormat="1" ht="15" x14ac:dyDescent="0.25">
      <c r="A547" s="213"/>
      <c r="B547" s="203"/>
      <c r="C547" s="366" t="s">
        <v>353</v>
      </c>
      <c r="D547" s="366"/>
      <c r="E547" s="366"/>
      <c r="F547" s="205" t="s">
        <v>354</v>
      </c>
      <c r="G547" s="222">
        <v>54</v>
      </c>
      <c r="H547" s="208">
        <v>1.3225</v>
      </c>
      <c r="I547" s="233">
        <v>1.9710540000000001</v>
      </c>
      <c r="J547" s="215"/>
      <c r="K547" s="206"/>
      <c r="L547" s="215"/>
      <c r="M547" s="206"/>
      <c r="N547" s="216"/>
      <c r="EZ547" s="189"/>
      <c r="FA547" s="190"/>
      <c r="FB547" s="190"/>
      <c r="FC547" s="190"/>
      <c r="FD547" s="190"/>
      <c r="FH547" s="201" t="s">
        <v>353</v>
      </c>
      <c r="FJ547" s="190"/>
      <c r="FL547" s="190"/>
    </row>
    <row r="548" spans="1:168" s="152" customFormat="1" ht="15" x14ac:dyDescent="0.25">
      <c r="A548" s="213"/>
      <c r="B548" s="203"/>
      <c r="C548" s="366" t="s">
        <v>355</v>
      </c>
      <c r="D548" s="366"/>
      <c r="E548" s="366"/>
      <c r="F548" s="205" t="s">
        <v>354</v>
      </c>
      <c r="G548" s="231">
        <v>2.5</v>
      </c>
      <c r="H548" s="208">
        <v>1.4375</v>
      </c>
      <c r="I548" s="214">
        <v>9.9187499999999998E-2</v>
      </c>
      <c r="J548" s="215"/>
      <c r="K548" s="206"/>
      <c r="L548" s="215"/>
      <c r="M548" s="206"/>
      <c r="N548" s="216"/>
      <c r="EZ548" s="189"/>
      <c r="FA548" s="190"/>
      <c r="FB548" s="190"/>
      <c r="FC548" s="190"/>
      <c r="FD548" s="190"/>
      <c r="FH548" s="201" t="s">
        <v>355</v>
      </c>
      <c r="FJ548" s="190"/>
      <c r="FL548" s="190"/>
    </row>
    <row r="549" spans="1:168" s="152" customFormat="1" ht="15" x14ac:dyDescent="0.25">
      <c r="A549" s="199"/>
      <c r="B549" s="203"/>
      <c r="C549" s="369" t="s">
        <v>356</v>
      </c>
      <c r="D549" s="369"/>
      <c r="E549" s="369"/>
      <c r="F549" s="217"/>
      <c r="G549" s="218"/>
      <c r="H549" s="218"/>
      <c r="I549" s="218"/>
      <c r="J549" s="219">
        <v>1610.94</v>
      </c>
      <c r="K549" s="218"/>
      <c r="L549" s="220">
        <v>59.76</v>
      </c>
      <c r="M549" s="218"/>
      <c r="N549" s="221">
        <v>2193.4299999999998</v>
      </c>
      <c r="EZ549" s="189"/>
      <c r="FA549" s="190"/>
      <c r="FB549" s="190"/>
      <c r="FC549" s="190"/>
      <c r="FD549" s="190"/>
      <c r="FI549" s="201" t="s">
        <v>356</v>
      </c>
      <c r="FJ549" s="190"/>
      <c r="FL549" s="190"/>
    </row>
    <row r="550" spans="1:168" s="152" customFormat="1" ht="15" x14ac:dyDescent="0.25">
      <c r="A550" s="213"/>
      <c r="B550" s="203"/>
      <c r="C550" s="366" t="s">
        <v>357</v>
      </c>
      <c r="D550" s="366"/>
      <c r="E550" s="366"/>
      <c r="F550" s="205"/>
      <c r="G550" s="206"/>
      <c r="H550" s="206"/>
      <c r="I550" s="206"/>
      <c r="J550" s="215"/>
      <c r="K550" s="206"/>
      <c r="L550" s="209">
        <v>39.49</v>
      </c>
      <c r="M550" s="206"/>
      <c r="N550" s="211">
        <v>1952.78</v>
      </c>
      <c r="EZ550" s="189"/>
      <c r="FA550" s="190"/>
      <c r="FB550" s="190"/>
      <c r="FC550" s="190"/>
      <c r="FD550" s="190"/>
      <c r="FH550" s="201" t="s">
        <v>357</v>
      </c>
      <c r="FJ550" s="190"/>
      <c r="FL550" s="190"/>
    </row>
    <row r="551" spans="1:168" s="152" customFormat="1" ht="23.25" x14ac:dyDescent="0.25">
      <c r="A551" s="213"/>
      <c r="B551" s="203" t="s">
        <v>390</v>
      </c>
      <c r="C551" s="366" t="s">
        <v>391</v>
      </c>
      <c r="D551" s="366"/>
      <c r="E551" s="366"/>
      <c r="F551" s="205" t="s">
        <v>360</v>
      </c>
      <c r="G551" s="222">
        <v>97</v>
      </c>
      <c r="H551" s="206"/>
      <c r="I551" s="222">
        <v>97</v>
      </c>
      <c r="J551" s="215"/>
      <c r="K551" s="206"/>
      <c r="L551" s="209">
        <v>38.31</v>
      </c>
      <c r="M551" s="206"/>
      <c r="N551" s="211">
        <v>1894.2</v>
      </c>
      <c r="EZ551" s="189"/>
      <c r="FA551" s="190"/>
      <c r="FB551" s="190"/>
      <c r="FC551" s="190"/>
      <c r="FD551" s="190"/>
      <c r="FH551" s="201" t="s">
        <v>391</v>
      </c>
      <c r="FJ551" s="190"/>
      <c r="FL551" s="190"/>
    </row>
    <row r="552" spans="1:168" s="152" customFormat="1" ht="23.25" x14ac:dyDescent="0.25">
      <c r="A552" s="213"/>
      <c r="B552" s="203" t="s">
        <v>392</v>
      </c>
      <c r="C552" s="366" t="s">
        <v>393</v>
      </c>
      <c r="D552" s="366"/>
      <c r="E552" s="366"/>
      <c r="F552" s="205" t="s">
        <v>360</v>
      </c>
      <c r="G552" s="222">
        <v>51</v>
      </c>
      <c r="H552" s="206"/>
      <c r="I552" s="222">
        <v>51</v>
      </c>
      <c r="J552" s="215"/>
      <c r="K552" s="206"/>
      <c r="L552" s="209">
        <v>20.14</v>
      </c>
      <c r="M552" s="206"/>
      <c r="N552" s="212">
        <v>995.92</v>
      </c>
      <c r="EZ552" s="189"/>
      <c r="FA552" s="190"/>
      <c r="FB552" s="190"/>
      <c r="FC552" s="190"/>
      <c r="FD552" s="190"/>
      <c r="FH552" s="201" t="s">
        <v>393</v>
      </c>
      <c r="FJ552" s="190"/>
      <c r="FL552" s="190"/>
    </row>
    <row r="553" spans="1:168" s="152" customFormat="1" ht="15" x14ac:dyDescent="0.25">
      <c r="A553" s="223"/>
      <c r="B553" s="224"/>
      <c r="C553" s="367" t="s">
        <v>363</v>
      </c>
      <c r="D553" s="367"/>
      <c r="E553" s="367"/>
      <c r="F553" s="193"/>
      <c r="G553" s="194"/>
      <c r="H553" s="194"/>
      <c r="I553" s="194"/>
      <c r="J553" s="197"/>
      <c r="K553" s="194"/>
      <c r="L553" s="225">
        <v>118.21</v>
      </c>
      <c r="M553" s="218"/>
      <c r="N553" s="226">
        <v>5083.55</v>
      </c>
      <c r="EZ553" s="189"/>
      <c r="FA553" s="190"/>
      <c r="FB553" s="190"/>
      <c r="FC553" s="190"/>
      <c r="FD553" s="190"/>
      <c r="FJ553" s="190" t="s">
        <v>363</v>
      </c>
      <c r="FL553" s="190"/>
    </row>
    <row r="554" spans="1:168" s="152" customFormat="1" ht="45" x14ac:dyDescent="0.25">
      <c r="A554" s="191" t="s">
        <v>535</v>
      </c>
      <c r="B554" s="192" t="s">
        <v>536</v>
      </c>
      <c r="C554" s="367" t="s">
        <v>435</v>
      </c>
      <c r="D554" s="367"/>
      <c r="E554" s="367"/>
      <c r="F554" s="193" t="s">
        <v>16</v>
      </c>
      <c r="G554" s="194">
        <v>3.3</v>
      </c>
      <c r="H554" s="195">
        <v>1</v>
      </c>
      <c r="I554" s="235">
        <v>3.3</v>
      </c>
      <c r="J554" s="225">
        <v>463.27</v>
      </c>
      <c r="K554" s="227">
        <v>1.04236</v>
      </c>
      <c r="L554" s="228">
        <v>1593.55</v>
      </c>
      <c r="M554" s="229">
        <v>9.1199999999999992</v>
      </c>
      <c r="N554" s="226">
        <v>14533.18</v>
      </c>
      <c r="EZ554" s="189"/>
      <c r="FA554" s="190"/>
      <c r="FB554" s="190" t="s">
        <v>435</v>
      </c>
      <c r="FC554" s="190" t="s">
        <v>285</v>
      </c>
      <c r="FD554" s="190" t="s">
        <v>285</v>
      </c>
      <c r="FJ554" s="190"/>
      <c r="FL554" s="190"/>
    </row>
    <row r="555" spans="1:168" s="152" customFormat="1" ht="15" x14ac:dyDescent="0.25">
      <c r="A555" s="199"/>
      <c r="B555" s="200"/>
      <c r="C555" s="366" t="s">
        <v>436</v>
      </c>
      <c r="D555" s="366"/>
      <c r="E555" s="366"/>
      <c r="F555" s="366"/>
      <c r="G555" s="366"/>
      <c r="H555" s="366"/>
      <c r="I555" s="366"/>
      <c r="J555" s="366"/>
      <c r="K555" s="366"/>
      <c r="L555" s="366"/>
      <c r="M555" s="366"/>
      <c r="N555" s="368"/>
      <c r="EZ555" s="189"/>
      <c r="FA555" s="190"/>
      <c r="FB555" s="190"/>
      <c r="FC555" s="190"/>
      <c r="FD555" s="190"/>
      <c r="FJ555" s="190"/>
      <c r="FK555" s="201" t="s">
        <v>436</v>
      </c>
      <c r="FL555" s="190"/>
    </row>
    <row r="556" spans="1:168" s="152" customFormat="1" ht="15" x14ac:dyDescent="0.25">
      <c r="A556" s="202"/>
      <c r="B556" s="203"/>
      <c r="C556" s="361" t="s">
        <v>366</v>
      </c>
      <c r="D556" s="361"/>
      <c r="E556" s="361"/>
      <c r="F556" s="361"/>
      <c r="G556" s="361"/>
      <c r="H556" s="361"/>
      <c r="I556" s="361"/>
      <c r="J556" s="361"/>
      <c r="K556" s="361"/>
      <c r="L556" s="361"/>
      <c r="M556" s="361"/>
      <c r="N556" s="373"/>
      <c r="EZ556" s="189"/>
      <c r="FA556" s="190"/>
      <c r="FB556" s="190"/>
      <c r="FC556" s="190"/>
      <c r="FD556" s="190"/>
      <c r="FF556" s="201" t="s">
        <v>366</v>
      </c>
      <c r="FJ556" s="190"/>
      <c r="FL556" s="190"/>
    </row>
    <row r="557" spans="1:168" s="152" customFormat="1" ht="15" x14ac:dyDescent="0.25">
      <c r="A557" s="202"/>
      <c r="B557" s="203"/>
      <c r="C557" s="361" t="s">
        <v>367</v>
      </c>
      <c r="D557" s="361"/>
      <c r="E557" s="361"/>
      <c r="F557" s="361"/>
      <c r="G557" s="361"/>
      <c r="H557" s="361"/>
      <c r="I557" s="361"/>
      <c r="J557" s="361"/>
      <c r="K557" s="361"/>
      <c r="L557" s="361"/>
      <c r="M557" s="361"/>
      <c r="N557" s="373"/>
      <c r="EZ557" s="189"/>
      <c r="FA557" s="190"/>
      <c r="FB557" s="190"/>
      <c r="FC557" s="190"/>
      <c r="FD557" s="190"/>
      <c r="FF557" s="201" t="s">
        <v>367</v>
      </c>
      <c r="FJ557" s="190"/>
      <c r="FL557" s="190"/>
    </row>
    <row r="558" spans="1:168" s="152" customFormat="1" ht="15" x14ac:dyDescent="0.25">
      <c r="A558" s="223"/>
      <c r="B558" s="224"/>
      <c r="C558" s="367" t="s">
        <v>363</v>
      </c>
      <c r="D558" s="367"/>
      <c r="E558" s="367"/>
      <c r="F558" s="193"/>
      <c r="G558" s="194"/>
      <c r="H558" s="194"/>
      <c r="I558" s="194"/>
      <c r="J558" s="197"/>
      <c r="K558" s="194"/>
      <c r="L558" s="228">
        <v>1593.55</v>
      </c>
      <c r="M558" s="218"/>
      <c r="N558" s="226">
        <v>14533.18</v>
      </c>
      <c r="EZ558" s="189"/>
      <c r="FA558" s="190"/>
      <c r="FB558" s="190"/>
      <c r="FC558" s="190"/>
      <c r="FD558" s="190"/>
      <c r="FJ558" s="190" t="s">
        <v>363</v>
      </c>
      <c r="FL558" s="190"/>
    </row>
    <row r="559" spans="1:168" s="152" customFormat="1" ht="34.5" x14ac:dyDescent="0.25">
      <c r="A559" s="191" t="s">
        <v>537</v>
      </c>
      <c r="B559" s="192" t="s">
        <v>340</v>
      </c>
      <c r="C559" s="367" t="s">
        <v>341</v>
      </c>
      <c r="D559" s="367"/>
      <c r="E559" s="367"/>
      <c r="F559" s="193" t="s">
        <v>195</v>
      </c>
      <c r="G559" s="194">
        <v>1.1299999999999999E-2</v>
      </c>
      <c r="H559" s="195">
        <v>1</v>
      </c>
      <c r="I559" s="196">
        <v>1.1299999999999999E-2</v>
      </c>
      <c r="J559" s="197"/>
      <c r="K559" s="194"/>
      <c r="L559" s="197"/>
      <c r="M559" s="194"/>
      <c r="N559" s="198"/>
      <c r="EZ559" s="189"/>
      <c r="FA559" s="190"/>
      <c r="FB559" s="190" t="s">
        <v>341</v>
      </c>
      <c r="FC559" s="190" t="s">
        <v>285</v>
      </c>
      <c r="FD559" s="190" t="s">
        <v>285</v>
      </c>
      <c r="FJ559" s="190"/>
      <c r="FL559" s="190"/>
    </row>
    <row r="560" spans="1:168" s="152" customFormat="1" ht="15" x14ac:dyDescent="0.25">
      <c r="A560" s="199"/>
      <c r="B560" s="200"/>
      <c r="C560" s="366" t="s">
        <v>438</v>
      </c>
      <c r="D560" s="366"/>
      <c r="E560" s="366"/>
      <c r="F560" s="366"/>
      <c r="G560" s="366"/>
      <c r="H560" s="366"/>
      <c r="I560" s="366"/>
      <c r="J560" s="366"/>
      <c r="K560" s="366"/>
      <c r="L560" s="366"/>
      <c r="M560" s="366"/>
      <c r="N560" s="368"/>
      <c r="EZ560" s="189"/>
      <c r="FA560" s="190"/>
      <c r="FB560" s="190"/>
      <c r="FC560" s="190"/>
      <c r="FD560" s="190"/>
      <c r="FE560" s="201" t="s">
        <v>438</v>
      </c>
      <c r="FJ560" s="190"/>
      <c r="FL560" s="190"/>
    </row>
    <row r="561" spans="1:168" s="152" customFormat="1" ht="68.25" x14ac:dyDescent="0.25">
      <c r="A561" s="202"/>
      <c r="B561" s="203" t="s">
        <v>343</v>
      </c>
      <c r="C561" s="361" t="s">
        <v>344</v>
      </c>
      <c r="D561" s="361"/>
      <c r="E561" s="361"/>
      <c r="F561" s="361"/>
      <c r="G561" s="361"/>
      <c r="H561" s="361"/>
      <c r="I561" s="361"/>
      <c r="J561" s="361"/>
      <c r="K561" s="361"/>
      <c r="L561" s="361"/>
      <c r="M561" s="361"/>
      <c r="N561" s="373"/>
      <c r="EZ561" s="189"/>
      <c r="FA561" s="190"/>
      <c r="FB561" s="190"/>
      <c r="FC561" s="190"/>
      <c r="FD561" s="190"/>
      <c r="FF561" s="201" t="s">
        <v>344</v>
      </c>
      <c r="FJ561" s="190"/>
      <c r="FL561" s="190"/>
    </row>
    <row r="562" spans="1:168" s="152" customFormat="1" ht="23.25" x14ac:dyDescent="0.25">
      <c r="A562" s="202"/>
      <c r="B562" s="203" t="s">
        <v>345</v>
      </c>
      <c r="C562" s="361" t="s">
        <v>346</v>
      </c>
      <c r="D562" s="361"/>
      <c r="E562" s="361"/>
      <c r="F562" s="361"/>
      <c r="G562" s="361"/>
      <c r="H562" s="361"/>
      <c r="I562" s="361"/>
      <c r="J562" s="361"/>
      <c r="K562" s="361"/>
      <c r="L562" s="361"/>
      <c r="M562" s="361"/>
      <c r="N562" s="373"/>
      <c r="EZ562" s="189"/>
      <c r="FA562" s="190"/>
      <c r="FB562" s="190"/>
      <c r="FC562" s="190"/>
      <c r="FD562" s="190"/>
      <c r="FF562" s="201" t="s">
        <v>346</v>
      </c>
      <c r="FJ562" s="190"/>
      <c r="FL562" s="190"/>
    </row>
    <row r="563" spans="1:168" s="152" customFormat="1" ht="15" x14ac:dyDescent="0.25">
      <c r="A563" s="204"/>
      <c r="B563" s="203" t="s">
        <v>339</v>
      </c>
      <c r="C563" s="366" t="s">
        <v>347</v>
      </c>
      <c r="D563" s="366"/>
      <c r="E563" s="366"/>
      <c r="F563" s="205"/>
      <c r="G563" s="206"/>
      <c r="H563" s="206"/>
      <c r="I563" s="206"/>
      <c r="J563" s="207">
        <v>4261.97</v>
      </c>
      <c r="K563" s="208">
        <v>1.3225</v>
      </c>
      <c r="L563" s="209">
        <v>63.69</v>
      </c>
      <c r="M563" s="210">
        <v>49.45</v>
      </c>
      <c r="N563" s="211">
        <v>3149.47</v>
      </c>
      <c r="EZ563" s="189"/>
      <c r="FA563" s="190"/>
      <c r="FB563" s="190"/>
      <c r="FC563" s="190"/>
      <c r="FD563" s="190"/>
      <c r="FG563" s="201" t="s">
        <v>347</v>
      </c>
      <c r="FJ563" s="190"/>
      <c r="FL563" s="190"/>
    </row>
    <row r="564" spans="1:168" s="152" customFormat="1" ht="15" x14ac:dyDescent="0.25">
      <c r="A564" s="204"/>
      <c r="B564" s="203" t="s">
        <v>205</v>
      </c>
      <c r="C564" s="366" t="s">
        <v>348</v>
      </c>
      <c r="D564" s="366"/>
      <c r="E564" s="366"/>
      <c r="F564" s="205"/>
      <c r="G564" s="206"/>
      <c r="H564" s="206"/>
      <c r="I564" s="206"/>
      <c r="J564" s="209">
        <v>140.49</v>
      </c>
      <c r="K564" s="208">
        <v>1.4375</v>
      </c>
      <c r="L564" s="209">
        <v>2.2799999999999998</v>
      </c>
      <c r="M564" s="210">
        <v>14.53</v>
      </c>
      <c r="N564" s="212">
        <v>33.130000000000003</v>
      </c>
      <c r="EZ564" s="189"/>
      <c r="FA564" s="190"/>
      <c r="FB564" s="190"/>
      <c r="FC564" s="190"/>
      <c r="FD564" s="190"/>
      <c r="FG564" s="201" t="s">
        <v>348</v>
      </c>
      <c r="FJ564" s="190"/>
      <c r="FL564" s="190"/>
    </row>
    <row r="565" spans="1:168" s="152" customFormat="1" ht="15" x14ac:dyDescent="0.25">
      <c r="A565" s="204"/>
      <c r="B565" s="203" t="s">
        <v>349</v>
      </c>
      <c r="C565" s="366" t="s">
        <v>350</v>
      </c>
      <c r="D565" s="366"/>
      <c r="E565" s="366"/>
      <c r="F565" s="205"/>
      <c r="G565" s="206"/>
      <c r="H565" s="206"/>
      <c r="I565" s="206"/>
      <c r="J565" s="209">
        <v>9</v>
      </c>
      <c r="K565" s="208">
        <v>1.4375</v>
      </c>
      <c r="L565" s="209">
        <v>0.15</v>
      </c>
      <c r="M565" s="210">
        <v>49.45</v>
      </c>
      <c r="N565" s="212">
        <v>7.42</v>
      </c>
      <c r="EZ565" s="189"/>
      <c r="FA565" s="190"/>
      <c r="FB565" s="190"/>
      <c r="FC565" s="190"/>
      <c r="FD565" s="190"/>
      <c r="FG565" s="201" t="s">
        <v>350</v>
      </c>
      <c r="FJ565" s="190"/>
      <c r="FL565" s="190"/>
    </row>
    <row r="566" spans="1:168" s="152" customFormat="1" ht="15" x14ac:dyDescent="0.25">
      <c r="A566" s="204"/>
      <c r="B566" s="203" t="s">
        <v>351</v>
      </c>
      <c r="C566" s="366" t="s">
        <v>352</v>
      </c>
      <c r="D566" s="366"/>
      <c r="E566" s="366"/>
      <c r="F566" s="205"/>
      <c r="G566" s="206"/>
      <c r="H566" s="206"/>
      <c r="I566" s="206"/>
      <c r="J566" s="207">
        <v>2732.35</v>
      </c>
      <c r="K566" s="206"/>
      <c r="L566" s="209">
        <v>30.88</v>
      </c>
      <c r="M566" s="210">
        <v>9.1199999999999992</v>
      </c>
      <c r="N566" s="212">
        <v>281.63</v>
      </c>
      <c r="EZ566" s="189"/>
      <c r="FA566" s="190"/>
      <c r="FB566" s="190"/>
      <c r="FC566" s="190"/>
      <c r="FD566" s="190"/>
      <c r="FG566" s="201" t="s">
        <v>352</v>
      </c>
      <c r="FJ566" s="190"/>
      <c r="FL566" s="190"/>
    </row>
    <row r="567" spans="1:168" s="152" customFormat="1" ht="15" x14ac:dyDescent="0.25">
      <c r="A567" s="213"/>
      <c r="B567" s="203"/>
      <c r="C567" s="366" t="s">
        <v>353</v>
      </c>
      <c r="D567" s="366"/>
      <c r="E567" s="366"/>
      <c r="F567" s="205" t="s">
        <v>354</v>
      </c>
      <c r="G567" s="210">
        <v>219.68</v>
      </c>
      <c r="H567" s="208">
        <v>1.3225</v>
      </c>
      <c r="I567" s="214">
        <v>3.2829527999999999</v>
      </c>
      <c r="J567" s="215"/>
      <c r="K567" s="206"/>
      <c r="L567" s="215"/>
      <c r="M567" s="206"/>
      <c r="N567" s="216"/>
      <c r="EZ567" s="189"/>
      <c r="FA567" s="190"/>
      <c r="FB567" s="190"/>
      <c r="FC567" s="190"/>
      <c r="FD567" s="190"/>
      <c r="FH567" s="201" t="s">
        <v>353</v>
      </c>
      <c r="FJ567" s="190"/>
      <c r="FL567" s="190"/>
    </row>
    <row r="568" spans="1:168" s="152" customFormat="1" ht="15" x14ac:dyDescent="0.25">
      <c r="A568" s="213"/>
      <c r="B568" s="203"/>
      <c r="C568" s="366" t="s">
        <v>355</v>
      </c>
      <c r="D568" s="366"/>
      <c r="E568" s="366"/>
      <c r="F568" s="205" t="s">
        <v>354</v>
      </c>
      <c r="G568" s="210">
        <v>0.71</v>
      </c>
      <c r="H568" s="208">
        <v>1.4375</v>
      </c>
      <c r="I568" s="214">
        <v>1.1533099999999999E-2</v>
      </c>
      <c r="J568" s="215"/>
      <c r="K568" s="206"/>
      <c r="L568" s="215"/>
      <c r="M568" s="206"/>
      <c r="N568" s="216"/>
      <c r="EZ568" s="189"/>
      <c r="FA568" s="190"/>
      <c r="FB568" s="190"/>
      <c r="FC568" s="190"/>
      <c r="FD568" s="190"/>
      <c r="FH568" s="201" t="s">
        <v>355</v>
      </c>
      <c r="FJ568" s="190"/>
      <c r="FL568" s="190"/>
    </row>
    <row r="569" spans="1:168" s="152" customFormat="1" ht="15" x14ac:dyDescent="0.25">
      <c r="A569" s="199"/>
      <c r="B569" s="203"/>
      <c r="C569" s="369" t="s">
        <v>356</v>
      </c>
      <c r="D569" s="369"/>
      <c r="E569" s="369"/>
      <c r="F569" s="217"/>
      <c r="G569" s="218"/>
      <c r="H569" s="218"/>
      <c r="I569" s="218"/>
      <c r="J569" s="219">
        <v>7134.81</v>
      </c>
      <c r="K569" s="218"/>
      <c r="L569" s="220">
        <v>96.85</v>
      </c>
      <c r="M569" s="218"/>
      <c r="N569" s="221">
        <v>3464.23</v>
      </c>
      <c r="EZ569" s="189"/>
      <c r="FA569" s="190"/>
      <c r="FB569" s="190"/>
      <c r="FC569" s="190"/>
      <c r="FD569" s="190"/>
      <c r="FI569" s="201" t="s">
        <v>356</v>
      </c>
      <c r="FJ569" s="190"/>
      <c r="FL569" s="190"/>
    </row>
    <row r="570" spans="1:168" s="152" customFormat="1" ht="15" x14ac:dyDescent="0.25">
      <c r="A570" s="213"/>
      <c r="B570" s="203"/>
      <c r="C570" s="366" t="s">
        <v>357</v>
      </c>
      <c r="D570" s="366"/>
      <c r="E570" s="366"/>
      <c r="F570" s="205"/>
      <c r="G570" s="206"/>
      <c r="H570" s="206"/>
      <c r="I570" s="206"/>
      <c r="J570" s="215"/>
      <c r="K570" s="206"/>
      <c r="L570" s="209">
        <v>63.84</v>
      </c>
      <c r="M570" s="206"/>
      <c r="N570" s="211">
        <v>3156.89</v>
      </c>
      <c r="EZ570" s="189"/>
      <c r="FA570" s="190"/>
      <c r="FB570" s="190"/>
      <c r="FC570" s="190"/>
      <c r="FD570" s="190"/>
      <c r="FH570" s="201" t="s">
        <v>357</v>
      </c>
      <c r="FJ570" s="190"/>
      <c r="FL570" s="190"/>
    </row>
    <row r="571" spans="1:168" s="152" customFormat="1" ht="23.25" x14ac:dyDescent="0.25">
      <c r="A571" s="213"/>
      <c r="B571" s="203" t="s">
        <v>358</v>
      </c>
      <c r="C571" s="366" t="s">
        <v>359</v>
      </c>
      <c r="D571" s="366"/>
      <c r="E571" s="366"/>
      <c r="F571" s="205" t="s">
        <v>360</v>
      </c>
      <c r="G571" s="222">
        <v>126</v>
      </c>
      <c r="H571" s="206"/>
      <c r="I571" s="222">
        <v>126</v>
      </c>
      <c r="J571" s="215"/>
      <c r="K571" s="206"/>
      <c r="L571" s="209">
        <v>80.44</v>
      </c>
      <c r="M571" s="206"/>
      <c r="N571" s="211">
        <v>3977.68</v>
      </c>
      <c r="EZ571" s="189"/>
      <c r="FA571" s="190"/>
      <c r="FB571" s="190"/>
      <c r="FC571" s="190"/>
      <c r="FD571" s="190"/>
      <c r="FH571" s="201" t="s">
        <v>359</v>
      </c>
      <c r="FJ571" s="190"/>
      <c r="FL571" s="190"/>
    </row>
    <row r="572" spans="1:168" s="152" customFormat="1" ht="23.25" x14ac:dyDescent="0.25">
      <c r="A572" s="213"/>
      <c r="B572" s="203" t="s">
        <v>361</v>
      </c>
      <c r="C572" s="366" t="s">
        <v>362</v>
      </c>
      <c r="D572" s="366"/>
      <c r="E572" s="366"/>
      <c r="F572" s="205" t="s">
        <v>360</v>
      </c>
      <c r="G572" s="222">
        <v>68</v>
      </c>
      <c r="H572" s="206"/>
      <c r="I572" s="222">
        <v>68</v>
      </c>
      <c r="J572" s="215"/>
      <c r="K572" s="206"/>
      <c r="L572" s="209">
        <v>43.41</v>
      </c>
      <c r="M572" s="206"/>
      <c r="N572" s="211">
        <v>2146.69</v>
      </c>
      <c r="EZ572" s="189"/>
      <c r="FA572" s="190"/>
      <c r="FB572" s="190"/>
      <c r="FC572" s="190"/>
      <c r="FD572" s="190"/>
      <c r="FH572" s="201" t="s">
        <v>362</v>
      </c>
      <c r="FJ572" s="190"/>
      <c r="FL572" s="190"/>
    </row>
    <row r="573" spans="1:168" s="152" customFormat="1" ht="15" x14ac:dyDescent="0.25">
      <c r="A573" s="223"/>
      <c r="B573" s="224"/>
      <c r="C573" s="367" t="s">
        <v>363</v>
      </c>
      <c r="D573" s="367"/>
      <c r="E573" s="367"/>
      <c r="F573" s="193"/>
      <c r="G573" s="194"/>
      <c r="H573" s="194"/>
      <c r="I573" s="194"/>
      <c r="J573" s="197"/>
      <c r="K573" s="194"/>
      <c r="L573" s="225">
        <v>220.7</v>
      </c>
      <c r="M573" s="218"/>
      <c r="N573" s="226">
        <v>9588.6</v>
      </c>
      <c r="EZ573" s="189"/>
      <c r="FA573" s="190"/>
      <c r="FB573" s="190"/>
      <c r="FC573" s="190"/>
      <c r="FD573" s="190"/>
      <c r="FJ573" s="190" t="s">
        <v>363</v>
      </c>
      <c r="FL573" s="190"/>
    </row>
    <row r="574" spans="1:168" s="152" customFormat="1" ht="33.75" x14ac:dyDescent="0.25">
      <c r="A574" s="191" t="s">
        <v>538</v>
      </c>
      <c r="B574" s="192" t="s">
        <v>440</v>
      </c>
      <c r="C574" s="367" t="s">
        <v>43</v>
      </c>
      <c r="D574" s="367"/>
      <c r="E574" s="367"/>
      <c r="F574" s="193" t="s">
        <v>16</v>
      </c>
      <c r="G574" s="194">
        <v>21</v>
      </c>
      <c r="H574" s="195">
        <v>1</v>
      </c>
      <c r="I574" s="195">
        <v>21</v>
      </c>
      <c r="J574" s="225">
        <v>87.35</v>
      </c>
      <c r="K574" s="227">
        <v>1.04236</v>
      </c>
      <c r="L574" s="228">
        <v>1912.05</v>
      </c>
      <c r="M574" s="229">
        <v>9.1199999999999992</v>
      </c>
      <c r="N574" s="226">
        <v>17437.900000000001</v>
      </c>
      <c r="EZ574" s="189"/>
      <c r="FA574" s="190"/>
      <c r="FB574" s="190" t="s">
        <v>43</v>
      </c>
      <c r="FC574" s="190" t="s">
        <v>285</v>
      </c>
      <c r="FD574" s="190" t="s">
        <v>285</v>
      </c>
      <c r="FJ574" s="190"/>
      <c r="FL574" s="190"/>
    </row>
    <row r="575" spans="1:168" s="152" customFormat="1" ht="15" x14ac:dyDescent="0.25">
      <c r="A575" s="199"/>
      <c r="B575" s="200"/>
      <c r="C575" s="366" t="s">
        <v>441</v>
      </c>
      <c r="D575" s="366"/>
      <c r="E575" s="366"/>
      <c r="F575" s="366"/>
      <c r="G575" s="366"/>
      <c r="H575" s="366"/>
      <c r="I575" s="366"/>
      <c r="J575" s="366"/>
      <c r="K575" s="366"/>
      <c r="L575" s="366"/>
      <c r="M575" s="366"/>
      <c r="N575" s="368"/>
      <c r="EZ575" s="189"/>
      <c r="FA575" s="190"/>
      <c r="FB575" s="190"/>
      <c r="FC575" s="190"/>
      <c r="FD575" s="190"/>
      <c r="FJ575" s="190"/>
      <c r="FK575" s="201" t="s">
        <v>441</v>
      </c>
      <c r="FL575" s="190"/>
    </row>
    <row r="576" spans="1:168" s="152" customFormat="1" ht="15" x14ac:dyDescent="0.25">
      <c r="A576" s="202"/>
      <c r="B576" s="203"/>
      <c r="C576" s="361" t="s">
        <v>366</v>
      </c>
      <c r="D576" s="361"/>
      <c r="E576" s="361"/>
      <c r="F576" s="361"/>
      <c r="G576" s="361"/>
      <c r="H576" s="361"/>
      <c r="I576" s="361"/>
      <c r="J576" s="361"/>
      <c r="K576" s="361"/>
      <c r="L576" s="361"/>
      <c r="M576" s="361"/>
      <c r="N576" s="373"/>
      <c r="EZ576" s="189"/>
      <c r="FA576" s="190"/>
      <c r="FB576" s="190"/>
      <c r="FC576" s="190"/>
      <c r="FD576" s="190"/>
      <c r="FF576" s="201" t="s">
        <v>366</v>
      </c>
      <c r="FJ576" s="190"/>
      <c r="FL576" s="190"/>
    </row>
    <row r="577" spans="1:168" s="152" customFormat="1" ht="15" x14ac:dyDescent="0.25">
      <c r="A577" s="202"/>
      <c r="B577" s="203"/>
      <c r="C577" s="361" t="s">
        <v>367</v>
      </c>
      <c r="D577" s="361"/>
      <c r="E577" s="361"/>
      <c r="F577" s="361"/>
      <c r="G577" s="361"/>
      <c r="H577" s="361"/>
      <c r="I577" s="361"/>
      <c r="J577" s="361"/>
      <c r="K577" s="361"/>
      <c r="L577" s="361"/>
      <c r="M577" s="361"/>
      <c r="N577" s="373"/>
      <c r="EZ577" s="189"/>
      <c r="FA577" s="190"/>
      <c r="FB577" s="190"/>
      <c r="FC577" s="190"/>
      <c r="FD577" s="190"/>
      <c r="FF577" s="201" t="s">
        <v>367</v>
      </c>
      <c r="FJ577" s="190"/>
      <c r="FL577" s="190"/>
    </row>
    <row r="578" spans="1:168" s="152" customFormat="1" ht="15" x14ac:dyDescent="0.25">
      <c r="A578" s="223"/>
      <c r="B578" s="224"/>
      <c r="C578" s="367" t="s">
        <v>363</v>
      </c>
      <c r="D578" s="367"/>
      <c r="E578" s="367"/>
      <c r="F578" s="193"/>
      <c r="G578" s="194"/>
      <c r="H578" s="194"/>
      <c r="I578" s="194"/>
      <c r="J578" s="197"/>
      <c r="K578" s="194"/>
      <c r="L578" s="228">
        <v>1912.05</v>
      </c>
      <c r="M578" s="218"/>
      <c r="N578" s="226">
        <v>17437.900000000001</v>
      </c>
      <c r="EZ578" s="189"/>
      <c r="FA578" s="190"/>
      <c r="FB578" s="190"/>
      <c r="FC578" s="190"/>
      <c r="FD578" s="190"/>
      <c r="FJ578" s="190" t="s">
        <v>363</v>
      </c>
      <c r="FL578" s="190"/>
    </row>
    <row r="579" spans="1:168" s="152" customFormat="1" ht="15" x14ac:dyDescent="0.25">
      <c r="A579" s="374" t="s">
        <v>44</v>
      </c>
      <c r="B579" s="375"/>
      <c r="C579" s="375"/>
      <c r="D579" s="375"/>
      <c r="E579" s="375"/>
      <c r="F579" s="375"/>
      <c r="G579" s="375"/>
      <c r="H579" s="375"/>
      <c r="I579" s="375"/>
      <c r="J579" s="375"/>
      <c r="K579" s="375"/>
      <c r="L579" s="375"/>
      <c r="M579" s="375"/>
      <c r="N579" s="376"/>
      <c r="EZ579" s="189"/>
      <c r="FA579" s="190" t="s">
        <v>44</v>
      </c>
      <c r="FB579" s="190"/>
      <c r="FC579" s="190"/>
      <c r="FD579" s="190"/>
      <c r="FJ579" s="190"/>
      <c r="FL579" s="190"/>
    </row>
    <row r="580" spans="1:168" s="152" customFormat="1" ht="68.25" x14ac:dyDescent="0.25">
      <c r="A580" s="191" t="s">
        <v>539</v>
      </c>
      <c r="B580" s="192" t="s">
        <v>443</v>
      </c>
      <c r="C580" s="367" t="s">
        <v>444</v>
      </c>
      <c r="D580" s="367"/>
      <c r="E580" s="367"/>
      <c r="F580" s="193" t="s">
        <v>16</v>
      </c>
      <c r="G580" s="194">
        <v>4</v>
      </c>
      <c r="H580" s="195">
        <v>1</v>
      </c>
      <c r="I580" s="195">
        <v>4</v>
      </c>
      <c r="J580" s="197"/>
      <c r="K580" s="194"/>
      <c r="L580" s="197"/>
      <c r="M580" s="194"/>
      <c r="N580" s="198"/>
      <c r="EZ580" s="189"/>
      <c r="FA580" s="190"/>
      <c r="FB580" s="190" t="s">
        <v>444</v>
      </c>
      <c r="FC580" s="190" t="s">
        <v>285</v>
      </c>
      <c r="FD580" s="190" t="s">
        <v>285</v>
      </c>
      <c r="FJ580" s="190"/>
      <c r="FL580" s="190"/>
    </row>
    <row r="581" spans="1:168" s="152" customFormat="1" ht="68.25" x14ac:dyDescent="0.25">
      <c r="A581" s="202"/>
      <c r="B581" s="203" t="s">
        <v>343</v>
      </c>
      <c r="C581" s="361" t="s">
        <v>344</v>
      </c>
      <c r="D581" s="361"/>
      <c r="E581" s="361"/>
      <c r="F581" s="361"/>
      <c r="G581" s="361"/>
      <c r="H581" s="361"/>
      <c r="I581" s="361"/>
      <c r="J581" s="361"/>
      <c r="K581" s="361"/>
      <c r="L581" s="361"/>
      <c r="M581" s="361"/>
      <c r="N581" s="373"/>
      <c r="EZ581" s="189"/>
      <c r="FA581" s="190"/>
      <c r="FB581" s="190"/>
      <c r="FC581" s="190"/>
      <c r="FD581" s="190"/>
      <c r="FF581" s="201" t="s">
        <v>344</v>
      </c>
      <c r="FJ581" s="190"/>
      <c r="FL581" s="190"/>
    </row>
    <row r="582" spans="1:168" s="152" customFormat="1" ht="23.25" x14ac:dyDescent="0.25">
      <c r="A582" s="202"/>
      <c r="B582" s="203" t="s">
        <v>345</v>
      </c>
      <c r="C582" s="361" t="s">
        <v>346</v>
      </c>
      <c r="D582" s="361"/>
      <c r="E582" s="361"/>
      <c r="F582" s="361"/>
      <c r="G582" s="361"/>
      <c r="H582" s="361"/>
      <c r="I582" s="361"/>
      <c r="J582" s="361"/>
      <c r="K582" s="361"/>
      <c r="L582" s="361"/>
      <c r="M582" s="361"/>
      <c r="N582" s="373"/>
      <c r="EZ582" s="189"/>
      <c r="FA582" s="190"/>
      <c r="FB582" s="190"/>
      <c r="FC582" s="190"/>
      <c r="FD582" s="190"/>
      <c r="FF582" s="201" t="s">
        <v>346</v>
      </c>
      <c r="FJ582" s="190"/>
      <c r="FL582" s="190"/>
    </row>
    <row r="583" spans="1:168" s="152" customFormat="1" ht="15" x14ac:dyDescent="0.25">
      <c r="A583" s="204"/>
      <c r="B583" s="203" t="s">
        <v>339</v>
      </c>
      <c r="C583" s="366" t="s">
        <v>347</v>
      </c>
      <c r="D583" s="366"/>
      <c r="E583" s="366"/>
      <c r="F583" s="205"/>
      <c r="G583" s="206"/>
      <c r="H583" s="206"/>
      <c r="I583" s="206"/>
      <c r="J583" s="209">
        <v>28.69</v>
      </c>
      <c r="K583" s="208">
        <v>1.3225</v>
      </c>
      <c r="L583" s="209">
        <v>151.77000000000001</v>
      </c>
      <c r="M583" s="210">
        <v>49.45</v>
      </c>
      <c r="N583" s="211">
        <v>7505.03</v>
      </c>
      <c r="EZ583" s="189"/>
      <c r="FA583" s="190"/>
      <c r="FB583" s="190"/>
      <c r="FC583" s="190"/>
      <c r="FD583" s="190"/>
      <c r="FG583" s="201" t="s">
        <v>347</v>
      </c>
      <c r="FJ583" s="190"/>
      <c r="FL583" s="190"/>
    </row>
    <row r="584" spans="1:168" s="152" customFormat="1" ht="15" x14ac:dyDescent="0.25">
      <c r="A584" s="204"/>
      <c r="B584" s="203" t="s">
        <v>351</v>
      </c>
      <c r="C584" s="366" t="s">
        <v>352</v>
      </c>
      <c r="D584" s="366"/>
      <c r="E584" s="366"/>
      <c r="F584" s="205"/>
      <c r="G584" s="206"/>
      <c r="H584" s="206"/>
      <c r="I584" s="206"/>
      <c r="J584" s="209">
        <v>4.0999999999999996</v>
      </c>
      <c r="K584" s="206"/>
      <c r="L584" s="209">
        <v>16.399999999999999</v>
      </c>
      <c r="M584" s="210">
        <v>9.1199999999999992</v>
      </c>
      <c r="N584" s="212">
        <v>149.57</v>
      </c>
      <c r="EZ584" s="189"/>
      <c r="FA584" s="190"/>
      <c r="FB584" s="190"/>
      <c r="FC584" s="190"/>
      <c r="FD584" s="190"/>
      <c r="FG584" s="201" t="s">
        <v>352</v>
      </c>
      <c r="FJ584" s="190"/>
      <c r="FL584" s="190"/>
    </row>
    <row r="585" spans="1:168" s="152" customFormat="1" ht="15" x14ac:dyDescent="0.25">
      <c r="A585" s="213"/>
      <c r="B585" s="203"/>
      <c r="C585" s="366" t="s">
        <v>353</v>
      </c>
      <c r="D585" s="366"/>
      <c r="E585" s="366"/>
      <c r="F585" s="205" t="s">
        <v>354</v>
      </c>
      <c r="G585" s="210">
        <v>1.38</v>
      </c>
      <c r="H585" s="208">
        <v>1.3225</v>
      </c>
      <c r="I585" s="208">
        <v>7.3002000000000002</v>
      </c>
      <c r="J585" s="215"/>
      <c r="K585" s="206"/>
      <c r="L585" s="215"/>
      <c r="M585" s="206"/>
      <c r="N585" s="216"/>
      <c r="EZ585" s="189"/>
      <c r="FA585" s="190"/>
      <c r="FB585" s="190"/>
      <c r="FC585" s="190"/>
      <c r="FD585" s="190"/>
      <c r="FH585" s="201" t="s">
        <v>353</v>
      </c>
      <c r="FJ585" s="190"/>
      <c r="FL585" s="190"/>
    </row>
    <row r="586" spans="1:168" s="152" customFormat="1" ht="15" x14ac:dyDescent="0.25">
      <c r="A586" s="199"/>
      <c r="B586" s="203"/>
      <c r="C586" s="369" t="s">
        <v>356</v>
      </c>
      <c r="D586" s="369"/>
      <c r="E586" s="369"/>
      <c r="F586" s="217"/>
      <c r="G586" s="218"/>
      <c r="H586" s="218"/>
      <c r="I586" s="218"/>
      <c r="J586" s="220">
        <v>32.79</v>
      </c>
      <c r="K586" s="218"/>
      <c r="L586" s="220">
        <v>168.17</v>
      </c>
      <c r="M586" s="218"/>
      <c r="N586" s="221">
        <v>7654.6</v>
      </c>
      <c r="EZ586" s="189"/>
      <c r="FA586" s="190"/>
      <c r="FB586" s="190"/>
      <c r="FC586" s="190"/>
      <c r="FD586" s="190"/>
      <c r="FI586" s="201" t="s">
        <v>356</v>
      </c>
      <c r="FJ586" s="190"/>
      <c r="FL586" s="190"/>
    </row>
    <row r="587" spans="1:168" s="152" customFormat="1" ht="15" x14ac:dyDescent="0.25">
      <c r="A587" s="213"/>
      <c r="B587" s="203"/>
      <c r="C587" s="366" t="s">
        <v>357</v>
      </c>
      <c r="D587" s="366"/>
      <c r="E587" s="366"/>
      <c r="F587" s="205"/>
      <c r="G587" s="206"/>
      <c r="H587" s="206"/>
      <c r="I587" s="206"/>
      <c r="J587" s="215"/>
      <c r="K587" s="206"/>
      <c r="L587" s="209">
        <v>151.77000000000001</v>
      </c>
      <c r="M587" s="206"/>
      <c r="N587" s="211">
        <v>7505.03</v>
      </c>
      <c r="EZ587" s="189"/>
      <c r="FA587" s="190"/>
      <c r="FB587" s="190"/>
      <c r="FC587" s="190"/>
      <c r="FD587" s="190"/>
      <c r="FH587" s="201" t="s">
        <v>357</v>
      </c>
      <c r="FJ587" s="190"/>
      <c r="FL587" s="190"/>
    </row>
    <row r="588" spans="1:168" s="152" customFormat="1" ht="23.25" x14ac:dyDescent="0.25">
      <c r="A588" s="213"/>
      <c r="B588" s="203" t="s">
        <v>390</v>
      </c>
      <c r="C588" s="366" t="s">
        <v>391</v>
      </c>
      <c r="D588" s="366"/>
      <c r="E588" s="366"/>
      <c r="F588" s="205" t="s">
        <v>360</v>
      </c>
      <c r="G588" s="222">
        <v>97</v>
      </c>
      <c r="H588" s="206"/>
      <c r="I588" s="222">
        <v>97</v>
      </c>
      <c r="J588" s="215"/>
      <c r="K588" s="206"/>
      <c r="L588" s="209">
        <v>147.22</v>
      </c>
      <c r="M588" s="206"/>
      <c r="N588" s="211">
        <v>7279.88</v>
      </c>
      <c r="EZ588" s="189"/>
      <c r="FA588" s="190"/>
      <c r="FB588" s="190"/>
      <c r="FC588" s="190"/>
      <c r="FD588" s="190"/>
      <c r="FH588" s="201" t="s">
        <v>391</v>
      </c>
      <c r="FJ588" s="190"/>
      <c r="FL588" s="190"/>
    </row>
    <row r="589" spans="1:168" s="152" customFormat="1" ht="23.25" x14ac:dyDescent="0.25">
      <c r="A589" s="213"/>
      <c r="B589" s="203" t="s">
        <v>392</v>
      </c>
      <c r="C589" s="366" t="s">
        <v>393</v>
      </c>
      <c r="D589" s="366"/>
      <c r="E589" s="366"/>
      <c r="F589" s="205" t="s">
        <v>360</v>
      </c>
      <c r="G589" s="222">
        <v>51</v>
      </c>
      <c r="H589" s="206"/>
      <c r="I589" s="222">
        <v>51</v>
      </c>
      <c r="J589" s="215"/>
      <c r="K589" s="206"/>
      <c r="L589" s="209">
        <v>77.400000000000006</v>
      </c>
      <c r="M589" s="206"/>
      <c r="N589" s="211">
        <v>3827.57</v>
      </c>
      <c r="EZ589" s="189"/>
      <c r="FA589" s="190"/>
      <c r="FB589" s="190"/>
      <c r="FC589" s="190"/>
      <c r="FD589" s="190"/>
      <c r="FH589" s="201" t="s">
        <v>393</v>
      </c>
      <c r="FJ589" s="190"/>
      <c r="FL589" s="190"/>
    </row>
    <row r="590" spans="1:168" s="152" customFormat="1" ht="15" x14ac:dyDescent="0.25">
      <c r="A590" s="223"/>
      <c r="B590" s="224"/>
      <c r="C590" s="367" t="s">
        <v>363</v>
      </c>
      <c r="D590" s="367"/>
      <c r="E590" s="367"/>
      <c r="F590" s="193"/>
      <c r="G590" s="194"/>
      <c r="H590" s="194"/>
      <c r="I590" s="194"/>
      <c r="J590" s="197"/>
      <c r="K590" s="194"/>
      <c r="L590" s="225">
        <v>392.79</v>
      </c>
      <c r="M590" s="218"/>
      <c r="N590" s="226">
        <v>18762.05</v>
      </c>
      <c r="EZ590" s="189"/>
      <c r="FA590" s="190"/>
      <c r="FB590" s="190"/>
      <c r="FC590" s="190"/>
      <c r="FD590" s="190"/>
      <c r="FJ590" s="190" t="s">
        <v>363</v>
      </c>
      <c r="FL590" s="190"/>
    </row>
    <row r="591" spans="1:168" s="152" customFormat="1" ht="33.75" x14ac:dyDescent="0.25">
      <c r="A591" s="191" t="s">
        <v>540</v>
      </c>
      <c r="B591" s="192" t="s">
        <v>446</v>
      </c>
      <c r="C591" s="367" t="s">
        <v>447</v>
      </c>
      <c r="D591" s="367"/>
      <c r="E591" s="367"/>
      <c r="F591" s="193" t="s">
        <v>16</v>
      </c>
      <c r="G591" s="194">
        <v>4</v>
      </c>
      <c r="H591" s="195">
        <v>1</v>
      </c>
      <c r="I591" s="195">
        <v>4</v>
      </c>
      <c r="J591" s="225">
        <v>450.93</v>
      </c>
      <c r="K591" s="227">
        <v>1.04236</v>
      </c>
      <c r="L591" s="228">
        <v>1880.13</v>
      </c>
      <c r="M591" s="229">
        <v>9.1199999999999992</v>
      </c>
      <c r="N591" s="226">
        <v>17146.79</v>
      </c>
      <c r="EZ591" s="189"/>
      <c r="FA591" s="190"/>
      <c r="FB591" s="190" t="s">
        <v>447</v>
      </c>
      <c r="FC591" s="190" t="s">
        <v>285</v>
      </c>
      <c r="FD591" s="190" t="s">
        <v>285</v>
      </c>
      <c r="FJ591" s="190"/>
      <c r="FL591" s="190"/>
    </row>
    <row r="592" spans="1:168" s="152" customFormat="1" ht="15" x14ac:dyDescent="0.25">
      <c r="A592" s="199"/>
      <c r="B592" s="200"/>
      <c r="C592" s="366" t="s">
        <v>448</v>
      </c>
      <c r="D592" s="366"/>
      <c r="E592" s="366"/>
      <c r="F592" s="366"/>
      <c r="G592" s="366"/>
      <c r="H592" s="366"/>
      <c r="I592" s="366"/>
      <c r="J592" s="366"/>
      <c r="K592" s="366"/>
      <c r="L592" s="366"/>
      <c r="M592" s="366"/>
      <c r="N592" s="368"/>
      <c r="EZ592" s="189"/>
      <c r="FA592" s="190"/>
      <c r="FB592" s="190"/>
      <c r="FC592" s="190"/>
      <c r="FD592" s="190"/>
      <c r="FJ592" s="190"/>
      <c r="FK592" s="201" t="s">
        <v>448</v>
      </c>
      <c r="FL592" s="190"/>
    </row>
    <row r="593" spans="1:168" s="152" customFormat="1" ht="15" x14ac:dyDescent="0.25">
      <c r="A593" s="202"/>
      <c r="B593" s="203"/>
      <c r="C593" s="361" t="s">
        <v>366</v>
      </c>
      <c r="D593" s="361"/>
      <c r="E593" s="361"/>
      <c r="F593" s="361"/>
      <c r="G593" s="361"/>
      <c r="H593" s="361"/>
      <c r="I593" s="361"/>
      <c r="J593" s="361"/>
      <c r="K593" s="361"/>
      <c r="L593" s="361"/>
      <c r="M593" s="361"/>
      <c r="N593" s="373"/>
      <c r="EZ593" s="189"/>
      <c r="FA593" s="190"/>
      <c r="FB593" s="190"/>
      <c r="FC593" s="190"/>
      <c r="FD593" s="190"/>
      <c r="FF593" s="201" t="s">
        <v>366</v>
      </c>
      <c r="FJ593" s="190"/>
      <c r="FL593" s="190"/>
    </row>
    <row r="594" spans="1:168" s="152" customFormat="1" ht="15" x14ac:dyDescent="0.25">
      <c r="A594" s="202"/>
      <c r="B594" s="203"/>
      <c r="C594" s="361" t="s">
        <v>367</v>
      </c>
      <c r="D594" s="361"/>
      <c r="E594" s="361"/>
      <c r="F594" s="361"/>
      <c r="G594" s="361"/>
      <c r="H594" s="361"/>
      <c r="I594" s="361"/>
      <c r="J594" s="361"/>
      <c r="K594" s="361"/>
      <c r="L594" s="361"/>
      <c r="M594" s="361"/>
      <c r="N594" s="373"/>
      <c r="EZ594" s="189"/>
      <c r="FA594" s="190"/>
      <c r="FB594" s="190"/>
      <c r="FC594" s="190"/>
      <c r="FD594" s="190"/>
      <c r="FF594" s="201" t="s">
        <v>367</v>
      </c>
      <c r="FJ594" s="190"/>
      <c r="FL594" s="190"/>
    </row>
    <row r="595" spans="1:168" s="152" customFormat="1" ht="15" x14ac:dyDescent="0.25">
      <c r="A595" s="223"/>
      <c r="B595" s="224"/>
      <c r="C595" s="367" t="s">
        <v>363</v>
      </c>
      <c r="D595" s="367"/>
      <c r="E595" s="367"/>
      <c r="F595" s="193"/>
      <c r="G595" s="194"/>
      <c r="H595" s="194"/>
      <c r="I595" s="194"/>
      <c r="J595" s="197"/>
      <c r="K595" s="194"/>
      <c r="L595" s="228">
        <v>1880.13</v>
      </c>
      <c r="M595" s="218"/>
      <c r="N595" s="226">
        <v>17146.79</v>
      </c>
      <c r="EZ595" s="189"/>
      <c r="FA595" s="190"/>
      <c r="FB595" s="190"/>
      <c r="FC595" s="190"/>
      <c r="FD595" s="190"/>
      <c r="FJ595" s="190" t="s">
        <v>363</v>
      </c>
      <c r="FL595" s="190"/>
    </row>
    <row r="596" spans="1:168" s="152" customFormat="1" ht="34.5" x14ac:dyDescent="0.25">
      <c r="A596" s="191" t="s">
        <v>541</v>
      </c>
      <c r="B596" s="192" t="s">
        <v>450</v>
      </c>
      <c r="C596" s="367" t="s">
        <v>451</v>
      </c>
      <c r="D596" s="367"/>
      <c r="E596" s="367"/>
      <c r="F596" s="193" t="s">
        <v>388</v>
      </c>
      <c r="G596" s="194">
        <v>0.3</v>
      </c>
      <c r="H596" s="195">
        <v>1</v>
      </c>
      <c r="I596" s="235">
        <v>0.3</v>
      </c>
      <c r="J596" s="197"/>
      <c r="K596" s="194"/>
      <c r="L596" s="197"/>
      <c r="M596" s="194"/>
      <c r="N596" s="198"/>
      <c r="EZ596" s="189"/>
      <c r="FA596" s="190"/>
      <c r="FB596" s="190" t="s">
        <v>451</v>
      </c>
      <c r="FC596" s="190" t="s">
        <v>285</v>
      </c>
      <c r="FD596" s="190" t="s">
        <v>285</v>
      </c>
      <c r="FJ596" s="190"/>
      <c r="FL596" s="190"/>
    </row>
    <row r="597" spans="1:168" s="152" customFormat="1" ht="15" x14ac:dyDescent="0.25">
      <c r="A597" s="199"/>
      <c r="B597" s="200"/>
      <c r="C597" s="366" t="s">
        <v>452</v>
      </c>
      <c r="D597" s="366"/>
      <c r="E597" s="366"/>
      <c r="F597" s="366"/>
      <c r="G597" s="366"/>
      <c r="H597" s="366"/>
      <c r="I597" s="366"/>
      <c r="J597" s="366"/>
      <c r="K597" s="366"/>
      <c r="L597" s="366"/>
      <c r="M597" s="366"/>
      <c r="N597" s="368"/>
      <c r="EZ597" s="189"/>
      <c r="FA597" s="190"/>
      <c r="FB597" s="190"/>
      <c r="FC597" s="190"/>
      <c r="FD597" s="190"/>
      <c r="FE597" s="201" t="s">
        <v>452</v>
      </c>
      <c r="FJ597" s="190"/>
      <c r="FL597" s="190"/>
    </row>
    <row r="598" spans="1:168" s="152" customFormat="1" ht="68.25" x14ac:dyDescent="0.25">
      <c r="A598" s="202"/>
      <c r="B598" s="203" t="s">
        <v>343</v>
      </c>
      <c r="C598" s="361" t="s">
        <v>344</v>
      </c>
      <c r="D598" s="361"/>
      <c r="E598" s="361"/>
      <c r="F598" s="361"/>
      <c r="G598" s="361"/>
      <c r="H598" s="361"/>
      <c r="I598" s="361"/>
      <c r="J598" s="361"/>
      <c r="K598" s="361"/>
      <c r="L598" s="361"/>
      <c r="M598" s="361"/>
      <c r="N598" s="373"/>
      <c r="EZ598" s="189"/>
      <c r="FA598" s="190"/>
      <c r="FB598" s="190"/>
      <c r="FC598" s="190"/>
      <c r="FD598" s="190"/>
      <c r="FF598" s="201" t="s">
        <v>344</v>
      </c>
      <c r="FJ598" s="190"/>
      <c r="FL598" s="190"/>
    </row>
    <row r="599" spans="1:168" s="152" customFormat="1" ht="23.25" x14ac:dyDescent="0.25">
      <c r="A599" s="202"/>
      <c r="B599" s="203" t="s">
        <v>345</v>
      </c>
      <c r="C599" s="361" t="s">
        <v>346</v>
      </c>
      <c r="D599" s="361"/>
      <c r="E599" s="361"/>
      <c r="F599" s="361"/>
      <c r="G599" s="361"/>
      <c r="H599" s="361"/>
      <c r="I599" s="361"/>
      <c r="J599" s="361"/>
      <c r="K599" s="361"/>
      <c r="L599" s="361"/>
      <c r="M599" s="361"/>
      <c r="N599" s="373"/>
      <c r="EZ599" s="189"/>
      <c r="FA599" s="190"/>
      <c r="FB599" s="190"/>
      <c r="FC599" s="190"/>
      <c r="FD599" s="190"/>
      <c r="FF599" s="201" t="s">
        <v>346</v>
      </c>
      <c r="FJ599" s="190"/>
      <c r="FL599" s="190"/>
    </row>
    <row r="600" spans="1:168" s="152" customFormat="1" ht="15" x14ac:dyDescent="0.25">
      <c r="A600" s="204"/>
      <c r="B600" s="203" t="s">
        <v>339</v>
      </c>
      <c r="C600" s="366" t="s">
        <v>347</v>
      </c>
      <c r="D600" s="366"/>
      <c r="E600" s="366"/>
      <c r="F600" s="205"/>
      <c r="G600" s="206"/>
      <c r="H600" s="206"/>
      <c r="I600" s="206"/>
      <c r="J600" s="209">
        <v>616.95000000000005</v>
      </c>
      <c r="K600" s="208">
        <v>1.3225</v>
      </c>
      <c r="L600" s="209">
        <v>244.77</v>
      </c>
      <c r="M600" s="210">
        <v>49.45</v>
      </c>
      <c r="N600" s="211">
        <v>12103.88</v>
      </c>
      <c r="EZ600" s="189"/>
      <c r="FA600" s="190"/>
      <c r="FB600" s="190"/>
      <c r="FC600" s="190"/>
      <c r="FD600" s="190"/>
      <c r="FG600" s="201" t="s">
        <v>347</v>
      </c>
      <c r="FJ600" s="190"/>
      <c r="FL600" s="190"/>
    </row>
    <row r="601" spans="1:168" s="152" customFormat="1" ht="15" x14ac:dyDescent="0.25">
      <c r="A601" s="204"/>
      <c r="B601" s="203" t="s">
        <v>205</v>
      </c>
      <c r="C601" s="366" t="s">
        <v>348</v>
      </c>
      <c r="D601" s="366"/>
      <c r="E601" s="366"/>
      <c r="F601" s="205"/>
      <c r="G601" s="206"/>
      <c r="H601" s="206"/>
      <c r="I601" s="206"/>
      <c r="J601" s="209">
        <v>79.150000000000006</v>
      </c>
      <c r="K601" s="208">
        <v>1.4375</v>
      </c>
      <c r="L601" s="209">
        <v>34.130000000000003</v>
      </c>
      <c r="M601" s="210">
        <v>14.53</v>
      </c>
      <c r="N601" s="212">
        <v>495.91</v>
      </c>
      <c r="EZ601" s="189"/>
      <c r="FA601" s="190"/>
      <c r="FB601" s="190"/>
      <c r="FC601" s="190"/>
      <c r="FD601" s="190"/>
      <c r="FG601" s="201" t="s">
        <v>348</v>
      </c>
      <c r="FJ601" s="190"/>
      <c r="FL601" s="190"/>
    </row>
    <row r="602" spans="1:168" s="152" customFormat="1" ht="15" x14ac:dyDescent="0.25">
      <c r="A602" s="204"/>
      <c r="B602" s="203" t="s">
        <v>349</v>
      </c>
      <c r="C602" s="366" t="s">
        <v>350</v>
      </c>
      <c r="D602" s="366"/>
      <c r="E602" s="366"/>
      <c r="F602" s="205"/>
      <c r="G602" s="206"/>
      <c r="H602" s="206"/>
      <c r="I602" s="206"/>
      <c r="J602" s="209">
        <v>5.0199999999999996</v>
      </c>
      <c r="K602" s="208">
        <v>1.4375</v>
      </c>
      <c r="L602" s="209">
        <v>2.16</v>
      </c>
      <c r="M602" s="210">
        <v>49.45</v>
      </c>
      <c r="N602" s="212">
        <v>106.81</v>
      </c>
      <c r="EZ602" s="189"/>
      <c r="FA602" s="190"/>
      <c r="FB602" s="190"/>
      <c r="FC602" s="190"/>
      <c r="FD602" s="190"/>
      <c r="FG602" s="201" t="s">
        <v>350</v>
      </c>
      <c r="FJ602" s="190"/>
      <c r="FL602" s="190"/>
    </row>
    <row r="603" spans="1:168" s="152" customFormat="1" ht="15" x14ac:dyDescent="0.25">
      <c r="A603" s="204"/>
      <c r="B603" s="203" t="s">
        <v>351</v>
      </c>
      <c r="C603" s="366" t="s">
        <v>352</v>
      </c>
      <c r="D603" s="366"/>
      <c r="E603" s="366"/>
      <c r="F603" s="205"/>
      <c r="G603" s="206"/>
      <c r="H603" s="206"/>
      <c r="I603" s="206"/>
      <c r="J603" s="209">
        <v>37.630000000000003</v>
      </c>
      <c r="K603" s="206"/>
      <c r="L603" s="209">
        <v>11.29</v>
      </c>
      <c r="M603" s="210">
        <v>9.1199999999999992</v>
      </c>
      <c r="N603" s="212">
        <v>102.96</v>
      </c>
      <c r="EZ603" s="189"/>
      <c r="FA603" s="190"/>
      <c r="FB603" s="190"/>
      <c r="FC603" s="190"/>
      <c r="FD603" s="190"/>
      <c r="FG603" s="201" t="s">
        <v>352</v>
      </c>
      <c r="FJ603" s="190"/>
      <c r="FL603" s="190"/>
    </row>
    <row r="604" spans="1:168" s="152" customFormat="1" ht="15" x14ac:dyDescent="0.25">
      <c r="A604" s="213"/>
      <c r="B604" s="203"/>
      <c r="C604" s="366" t="s">
        <v>353</v>
      </c>
      <c r="D604" s="366"/>
      <c r="E604" s="366"/>
      <c r="F604" s="205" t="s">
        <v>354</v>
      </c>
      <c r="G604" s="210">
        <v>29.68</v>
      </c>
      <c r="H604" s="208">
        <v>1.3225</v>
      </c>
      <c r="I604" s="230">
        <v>11.775539999999999</v>
      </c>
      <c r="J604" s="215"/>
      <c r="K604" s="206"/>
      <c r="L604" s="215"/>
      <c r="M604" s="206"/>
      <c r="N604" s="216"/>
      <c r="EZ604" s="189"/>
      <c r="FA604" s="190"/>
      <c r="FB604" s="190"/>
      <c r="FC604" s="190"/>
      <c r="FD604" s="190"/>
      <c r="FH604" s="201" t="s">
        <v>353</v>
      </c>
      <c r="FJ604" s="190"/>
      <c r="FL604" s="190"/>
    </row>
    <row r="605" spans="1:168" s="152" customFormat="1" ht="15" x14ac:dyDescent="0.25">
      <c r="A605" s="213"/>
      <c r="B605" s="203"/>
      <c r="C605" s="366" t="s">
        <v>355</v>
      </c>
      <c r="D605" s="366"/>
      <c r="E605" s="366"/>
      <c r="F605" s="205" t="s">
        <v>354</v>
      </c>
      <c r="G605" s="231">
        <v>0.4</v>
      </c>
      <c r="H605" s="208">
        <v>1.4375</v>
      </c>
      <c r="I605" s="208">
        <v>0.17249999999999999</v>
      </c>
      <c r="J605" s="215"/>
      <c r="K605" s="206"/>
      <c r="L605" s="215"/>
      <c r="M605" s="206"/>
      <c r="N605" s="216"/>
      <c r="EZ605" s="189"/>
      <c r="FA605" s="190"/>
      <c r="FB605" s="190"/>
      <c r="FC605" s="190"/>
      <c r="FD605" s="190"/>
      <c r="FH605" s="201" t="s">
        <v>355</v>
      </c>
      <c r="FJ605" s="190"/>
      <c r="FL605" s="190"/>
    </row>
    <row r="606" spans="1:168" s="152" customFormat="1" ht="15" x14ac:dyDescent="0.25">
      <c r="A606" s="199"/>
      <c r="B606" s="203"/>
      <c r="C606" s="369" t="s">
        <v>356</v>
      </c>
      <c r="D606" s="369"/>
      <c r="E606" s="369"/>
      <c r="F606" s="217"/>
      <c r="G606" s="218"/>
      <c r="H606" s="218"/>
      <c r="I606" s="218"/>
      <c r="J606" s="220">
        <v>733.73</v>
      </c>
      <c r="K606" s="218"/>
      <c r="L606" s="220">
        <v>290.19</v>
      </c>
      <c r="M606" s="218"/>
      <c r="N606" s="221">
        <v>12702.75</v>
      </c>
      <c r="EZ606" s="189"/>
      <c r="FA606" s="190"/>
      <c r="FB606" s="190"/>
      <c r="FC606" s="190"/>
      <c r="FD606" s="190"/>
      <c r="FI606" s="201" t="s">
        <v>356</v>
      </c>
      <c r="FJ606" s="190"/>
      <c r="FL606" s="190"/>
    </row>
    <row r="607" spans="1:168" s="152" customFormat="1" ht="15" x14ac:dyDescent="0.25">
      <c r="A607" s="213"/>
      <c r="B607" s="203"/>
      <c r="C607" s="366" t="s">
        <v>357</v>
      </c>
      <c r="D607" s="366"/>
      <c r="E607" s="366"/>
      <c r="F607" s="205"/>
      <c r="G607" s="206"/>
      <c r="H607" s="206"/>
      <c r="I607" s="206"/>
      <c r="J607" s="215"/>
      <c r="K607" s="206"/>
      <c r="L607" s="209">
        <v>246.93</v>
      </c>
      <c r="M607" s="206"/>
      <c r="N607" s="211">
        <v>12210.69</v>
      </c>
      <c r="EZ607" s="189"/>
      <c r="FA607" s="190"/>
      <c r="FB607" s="190"/>
      <c r="FC607" s="190"/>
      <c r="FD607" s="190"/>
      <c r="FH607" s="201" t="s">
        <v>357</v>
      </c>
      <c r="FJ607" s="190"/>
      <c r="FL607" s="190"/>
    </row>
    <row r="608" spans="1:168" s="152" customFormat="1" ht="23.25" x14ac:dyDescent="0.25">
      <c r="A608" s="213"/>
      <c r="B608" s="203" t="s">
        <v>390</v>
      </c>
      <c r="C608" s="366" t="s">
        <v>391</v>
      </c>
      <c r="D608" s="366"/>
      <c r="E608" s="366"/>
      <c r="F608" s="205" t="s">
        <v>360</v>
      </c>
      <c r="G608" s="222">
        <v>97</v>
      </c>
      <c r="H608" s="206"/>
      <c r="I608" s="222">
        <v>97</v>
      </c>
      <c r="J608" s="215"/>
      <c r="K608" s="206"/>
      <c r="L608" s="209">
        <v>239.52</v>
      </c>
      <c r="M608" s="206"/>
      <c r="N608" s="211">
        <v>11844.37</v>
      </c>
      <c r="EZ608" s="189"/>
      <c r="FA608" s="190"/>
      <c r="FB608" s="190"/>
      <c r="FC608" s="190"/>
      <c r="FD608" s="190"/>
      <c r="FH608" s="201" t="s">
        <v>391</v>
      </c>
      <c r="FJ608" s="190"/>
      <c r="FL608" s="190"/>
    </row>
    <row r="609" spans="1:168" s="152" customFormat="1" ht="23.25" x14ac:dyDescent="0.25">
      <c r="A609" s="213"/>
      <c r="B609" s="203" t="s">
        <v>392</v>
      </c>
      <c r="C609" s="366" t="s">
        <v>393</v>
      </c>
      <c r="D609" s="366"/>
      <c r="E609" s="366"/>
      <c r="F609" s="205" t="s">
        <v>360</v>
      </c>
      <c r="G609" s="222">
        <v>51</v>
      </c>
      <c r="H609" s="206"/>
      <c r="I609" s="222">
        <v>51</v>
      </c>
      <c r="J609" s="215"/>
      <c r="K609" s="206"/>
      <c r="L609" s="209">
        <v>125.93</v>
      </c>
      <c r="M609" s="206"/>
      <c r="N609" s="211">
        <v>6227.45</v>
      </c>
      <c r="EZ609" s="189"/>
      <c r="FA609" s="190"/>
      <c r="FB609" s="190"/>
      <c r="FC609" s="190"/>
      <c r="FD609" s="190"/>
      <c r="FH609" s="201" t="s">
        <v>393</v>
      </c>
      <c r="FJ609" s="190"/>
      <c r="FL609" s="190"/>
    </row>
    <row r="610" spans="1:168" s="152" customFormat="1" ht="15" x14ac:dyDescent="0.25">
      <c r="A610" s="223"/>
      <c r="B610" s="224"/>
      <c r="C610" s="367" t="s">
        <v>363</v>
      </c>
      <c r="D610" s="367"/>
      <c r="E610" s="367"/>
      <c r="F610" s="193"/>
      <c r="G610" s="194"/>
      <c r="H610" s="194"/>
      <c r="I610" s="194"/>
      <c r="J610" s="197"/>
      <c r="K610" s="194"/>
      <c r="L610" s="225">
        <v>655.64</v>
      </c>
      <c r="M610" s="218"/>
      <c r="N610" s="226">
        <v>30774.57</v>
      </c>
      <c r="EZ610" s="189"/>
      <c r="FA610" s="190"/>
      <c r="FB610" s="190"/>
      <c r="FC610" s="190"/>
      <c r="FD610" s="190"/>
      <c r="FJ610" s="190" t="s">
        <v>363</v>
      </c>
      <c r="FL610" s="190"/>
    </row>
    <row r="611" spans="1:168" s="152" customFormat="1" ht="45" x14ac:dyDescent="0.25">
      <c r="A611" s="191" t="s">
        <v>542</v>
      </c>
      <c r="B611" s="192" t="s">
        <v>454</v>
      </c>
      <c r="C611" s="367" t="s">
        <v>455</v>
      </c>
      <c r="D611" s="367"/>
      <c r="E611" s="367"/>
      <c r="F611" s="193" t="s">
        <v>37</v>
      </c>
      <c r="G611" s="194">
        <v>30.6</v>
      </c>
      <c r="H611" s="195">
        <v>1</v>
      </c>
      <c r="I611" s="235">
        <v>30.6</v>
      </c>
      <c r="J611" s="225">
        <v>169.63</v>
      </c>
      <c r="K611" s="227">
        <v>1.04236</v>
      </c>
      <c r="L611" s="228">
        <v>5410.56</v>
      </c>
      <c r="M611" s="229">
        <v>9.1199999999999992</v>
      </c>
      <c r="N611" s="226">
        <v>49344.31</v>
      </c>
      <c r="EZ611" s="189"/>
      <c r="FA611" s="190"/>
      <c r="FB611" s="190" t="s">
        <v>455</v>
      </c>
      <c r="FC611" s="190" t="s">
        <v>285</v>
      </c>
      <c r="FD611" s="190" t="s">
        <v>285</v>
      </c>
      <c r="FJ611" s="190"/>
      <c r="FL611" s="190"/>
    </row>
    <row r="612" spans="1:168" s="152" customFormat="1" ht="15" x14ac:dyDescent="0.25">
      <c r="A612" s="199"/>
      <c r="B612" s="200"/>
      <c r="C612" s="366" t="s">
        <v>456</v>
      </c>
      <c r="D612" s="366"/>
      <c r="E612" s="366"/>
      <c r="F612" s="366"/>
      <c r="G612" s="366"/>
      <c r="H612" s="366"/>
      <c r="I612" s="366"/>
      <c r="J612" s="366"/>
      <c r="K612" s="366"/>
      <c r="L612" s="366"/>
      <c r="M612" s="366"/>
      <c r="N612" s="368"/>
      <c r="EZ612" s="189"/>
      <c r="FA612" s="190"/>
      <c r="FB612" s="190"/>
      <c r="FC612" s="190"/>
      <c r="FD612" s="190"/>
      <c r="FE612" s="201" t="s">
        <v>456</v>
      </c>
      <c r="FJ612" s="190"/>
      <c r="FL612" s="190"/>
    </row>
    <row r="613" spans="1:168" s="152" customFormat="1" ht="15" x14ac:dyDescent="0.25">
      <c r="A613" s="199"/>
      <c r="B613" s="200"/>
      <c r="C613" s="366" t="s">
        <v>457</v>
      </c>
      <c r="D613" s="366"/>
      <c r="E613" s="366"/>
      <c r="F613" s="366"/>
      <c r="G613" s="366"/>
      <c r="H613" s="366"/>
      <c r="I613" s="366"/>
      <c r="J613" s="366"/>
      <c r="K613" s="366"/>
      <c r="L613" s="366"/>
      <c r="M613" s="366"/>
      <c r="N613" s="368"/>
      <c r="EZ613" s="189"/>
      <c r="FA613" s="190"/>
      <c r="FB613" s="190"/>
      <c r="FC613" s="190"/>
      <c r="FD613" s="190"/>
      <c r="FJ613" s="190"/>
      <c r="FK613" s="201" t="s">
        <v>457</v>
      </c>
      <c r="FL613" s="190"/>
    </row>
    <row r="614" spans="1:168" s="152" customFormat="1" ht="15" x14ac:dyDescent="0.25">
      <c r="A614" s="202"/>
      <c r="B614" s="203"/>
      <c r="C614" s="361" t="s">
        <v>366</v>
      </c>
      <c r="D614" s="361"/>
      <c r="E614" s="361"/>
      <c r="F614" s="361"/>
      <c r="G614" s="361"/>
      <c r="H614" s="361"/>
      <c r="I614" s="361"/>
      <c r="J614" s="361"/>
      <c r="K614" s="361"/>
      <c r="L614" s="361"/>
      <c r="M614" s="361"/>
      <c r="N614" s="373"/>
      <c r="EZ614" s="189"/>
      <c r="FA614" s="190"/>
      <c r="FB614" s="190"/>
      <c r="FC614" s="190"/>
      <c r="FD614" s="190"/>
      <c r="FF614" s="201" t="s">
        <v>366</v>
      </c>
      <c r="FJ614" s="190"/>
      <c r="FL614" s="190"/>
    </row>
    <row r="615" spans="1:168" s="152" customFormat="1" ht="15" x14ac:dyDescent="0.25">
      <c r="A615" s="202"/>
      <c r="B615" s="203"/>
      <c r="C615" s="361" t="s">
        <v>367</v>
      </c>
      <c r="D615" s="361"/>
      <c r="E615" s="361"/>
      <c r="F615" s="361"/>
      <c r="G615" s="361"/>
      <c r="H615" s="361"/>
      <c r="I615" s="361"/>
      <c r="J615" s="361"/>
      <c r="K615" s="361"/>
      <c r="L615" s="361"/>
      <c r="M615" s="361"/>
      <c r="N615" s="373"/>
      <c r="EZ615" s="189"/>
      <c r="FA615" s="190"/>
      <c r="FB615" s="190"/>
      <c r="FC615" s="190"/>
      <c r="FD615" s="190"/>
      <c r="FF615" s="201" t="s">
        <v>367</v>
      </c>
      <c r="FJ615" s="190"/>
      <c r="FL615" s="190"/>
    </row>
    <row r="616" spans="1:168" s="152" customFormat="1" ht="15" x14ac:dyDescent="0.25">
      <c r="A616" s="223"/>
      <c r="B616" s="224"/>
      <c r="C616" s="367" t="s">
        <v>363</v>
      </c>
      <c r="D616" s="367"/>
      <c r="E616" s="367"/>
      <c r="F616" s="193"/>
      <c r="G616" s="194"/>
      <c r="H616" s="194"/>
      <c r="I616" s="194"/>
      <c r="J616" s="197"/>
      <c r="K616" s="194"/>
      <c r="L616" s="228">
        <v>5410.56</v>
      </c>
      <c r="M616" s="218"/>
      <c r="N616" s="226">
        <v>49344.31</v>
      </c>
      <c r="EZ616" s="189"/>
      <c r="FA616" s="190"/>
      <c r="FB616" s="190"/>
      <c r="FC616" s="190"/>
      <c r="FD616" s="190"/>
      <c r="FJ616" s="190" t="s">
        <v>363</v>
      </c>
      <c r="FL616" s="190"/>
    </row>
    <row r="617" spans="1:168" s="152" customFormat="1" ht="23.25" x14ac:dyDescent="0.25">
      <c r="A617" s="191" t="s">
        <v>543</v>
      </c>
      <c r="B617" s="192" t="s">
        <v>459</v>
      </c>
      <c r="C617" s="367" t="s">
        <v>460</v>
      </c>
      <c r="D617" s="367"/>
      <c r="E617" s="367"/>
      <c r="F617" s="193" t="s">
        <v>370</v>
      </c>
      <c r="G617" s="194">
        <v>4.2000000000000003E-2</v>
      </c>
      <c r="H617" s="195">
        <v>1</v>
      </c>
      <c r="I617" s="232">
        <v>4.2000000000000003E-2</v>
      </c>
      <c r="J617" s="197"/>
      <c r="K617" s="194"/>
      <c r="L617" s="197"/>
      <c r="M617" s="194"/>
      <c r="N617" s="198"/>
      <c r="EZ617" s="189"/>
      <c r="FA617" s="190"/>
      <c r="FB617" s="190" t="s">
        <v>460</v>
      </c>
      <c r="FC617" s="190" t="s">
        <v>285</v>
      </c>
      <c r="FD617" s="190" t="s">
        <v>285</v>
      </c>
      <c r="FJ617" s="190"/>
      <c r="FL617" s="190"/>
    </row>
    <row r="618" spans="1:168" s="152" customFormat="1" ht="15" x14ac:dyDescent="0.25">
      <c r="A618" s="199"/>
      <c r="B618" s="200"/>
      <c r="C618" s="366" t="s">
        <v>461</v>
      </c>
      <c r="D618" s="366"/>
      <c r="E618" s="366"/>
      <c r="F618" s="366"/>
      <c r="G618" s="366"/>
      <c r="H618" s="366"/>
      <c r="I618" s="366"/>
      <c r="J618" s="366"/>
      <c r="K618" s="366"/>
      <c r="L618" s="366"/>
      <c r="M618" s="366"/>
      <c r="N618" s="368"/>
      <c r="EZ618" s="189"/>
      <c r="FA618" s="190"/>
      <c r="FB618" s="190"/>
      <c r="FC618" s="190"/>
      <c r="FD618" s="190"/>
      <c r="FE618" s="201" t="s">
        <v>461</v>
      </c>
      <c r="FJ618" s="190"/>
      <c r="FL618" s="190"/>
    </row>
    <row r="619" spans="1:168" s="152" customFormat="1" ht="68.25" x14ac:dyDescent="0.25">
      <c r="A619" s="202"/>
      <c r="B619" s="203" t="s">
        <v>343</v>
      </c>
      <c r="C619" s="361" t="s">
        <v>344</v>
      </c>
      <c r="D619" s="361"/>
      <c r="E619" s="361"/>
      <c r="F619" s="361"/>
      <c r="G619" s="361"/>
      <c r="H619" s="361"/>
      <c r="I619" s="361"/>
      <c r="J619" s="361"/>
      <c r="K619" s="361"/>
      <c r="L619" s="361"/>
      <c r="M619" s="361"/>
      <c r="N619" s="373"/>
      <c r="EZ619" s="189"/>
      <c r="FA619" s="190"/>
      <c r="FB619" s="190"/>
      <c r="FC619" s="190"/>
      <c r="FD619" s="190"/>
      <c r="FF619" s="201" t="s">
        <v>344</v>
      </c>
      <c r="FJ619" s="190"/>
      <c r="FL619" s="190"/>
    </row>
    <row r="620" spans="1:168" s="152" customFormat="1" ht="23.25" x14ac:dyDescent="0.25">
      <c r="A620" s="202"/>
      <c r="B620" s="203" t="s">
        <v>345</v>
      </c>
      <c r="C620" s="361" t="s">
        <v>346</v>
      </c>
      <c r="D620" s="361"/>
      <c r="E620" s="361"/>
      <c r="F620" s="361"/>
      <c r="G620" s="361"/>
      <c r="H620" s="361"/>
      <c r="I620" s="361"/>
      <c r="J620" s="361"/>
      <c r="K620" s="361"/>
      <c r="L620" s="361"/>
      <c r="M620" s="361"/>
      <c r="N620" s="373"/>
      <c r="EZ620" s="189"/>
      <c r="FA620" s="190"/>
      <c r="FB620" s="190"/>
      <c r="FC620" s="190"/>
      <c r="FD620" s="190"/>
      <c r="FF620" s="201" t="s">
        <v>346</v>
      </c>
      <c r="FJ620" s="190"/>
      <c r="FL620" s="190"/>
    </row>
    <row r="621" spans="1:168" s="152" customFormat="1" ht="15" x14ac:dyDescent="0.25">
      <c r="A621" s="204"/>
      <c r="B621" s="203" t="s">
        <v>339</v>
      </c>
      <c r="C621" s="366" t="s">
        <v>347</v>
      </c>
      <c r="D621" s="366"/>
      <c r="E621" s="366"/>
      <c r="F621" s="205"/>
      <c r="G621" s="206"/>
      <c r="H621" s="206"/>
      <c r="I621" s="206"/>
      <c r="J621" s="207">
        <v>1297.29</v>
      </c>
      <c r="K621" s="208">
        <v>1.3225</v>
      </c>
      <c r="L621" s="209">
        <v>72.06</v>
      </c>
      <c r="M621" s="210">
        <v>49.45</v>
      </c>
      <c r="N621" s="211">
        <v>3563.37</v>
      </c>
      <c r="EZ621" s="189"/>
      <c r="FA621" s="190"/>
      <c r="FB621" s="190"/>
      <c r="FC621" s="190"/>
      <c r="FD621" s="190"/>
      <c r="FG621" s="201" t="s">
        <v>347</v>
      </c>
      <c r="FJ621" s="190"/>
      <c r="FL621" s="190"/>
    </row>
    <row r="622" spans="1:168" s="152" customFormat="1" ht="15" x14ac:dyDescent="0.25">
      <c r="A622" s="204"/>
      <c r="B622" s="203" t="s">
        <v>205</v>
      </c>
      <c r="C622" s="366" t="s">
        <v>348</v>
      </c>
      <c r="D622" s="366"/>
      <c r="E622" s="366"/>
      <c r="F622" s="205"/>
      <c r="G622" s="206"/>
      <c r="H622" s="206"/>
      <c r="I622" s="206"/>
      <c r="J622" s="209">
        <v>51.45</v>
      </c>
      <c r="K622" s="208">
        <v>1.4375</v>
      </c>
      <c r="L622" s="209">
        <v>3.11</v>
      </c>
      <c r="M622" s="210">
        <v>14.53</v>
      </c>
      <c r="N622" s="212">
        <v>45.19</v>
      </c>
      <c r="EZ622" s="189"/>
      <c r="FA622" s="190"/>
      <c r="FB622" s="190"/>
      <c r="FC622" s="190"/>
      <c r="FD622" s="190"/>
      <c r="FG622" s="201" t="s">
        <v>348</v>
      </c>
      <c r="FJ622" s="190"/>
      <c r="FL622" s="190"/>
    </row>
    <row r="623" spans="1:168" s="152" customFormat="1" ht="15" x14ac:dyDescent="0.25">
      <c r="A623" s="204"/>
      <c r="B623" s="203" t="s">
        <v>349</v>
      </c>
      <c r="C623" s="366" t="s">
        <v>350</v>
      </c>
      <c r="D623" s="366"/>
      <c r="E623" s="366"/>
      <c r="F623" s="205"/>
      <c r="G623" s="206"/>
      <c r="H623" s="206"/>
      <c r="I623" s="206"/>
      <c r="J623" s="209">
        <v>3.02</v>
      </c>
      <c r="K623" s="208">
        <v>1.4375</v>
      </c>
      <c r="L623" s="209">
        <v>0.18</v>
      </c>
      <c r="M623" s="210">
        <v>49.45</v>
      </c>
      <c r="N623" s="212">
        <v>8.9</v>
      </c>
      <c r="EZ623" s="189"/>
      <c r="FA623" s="190"/>
      <c r="FB623" s="190"/>
      <c r="FC623" s="190"/>
      <c r="FD623" s="190"/>
      <c r="FG623" s="201" t="s">
        <v>350</v>
      </c>
      <c r="FJ623" s="190"/>
      <c r="FL623" s="190"/>
    </row>
    <row r="624" spans="1:168" s="152" customFormat="1" ht="15" x14ac:dyDescent="0.25">
      <c r="A624" s="204"/>
      <c r="B624" s="203" t="s">
        <v>351</v>
      </c>
      <c r="C624" s="366" t="s">
        <v>352</v>
      </c>
      <c r="D624" s="366"/>
      <c r="E624" s="366"/>
      <c r="F624" s="205"/>
      <c r="G624" s="206"/>
      <c r="H624" s="206"/>
      <c r="I624" s="206"/>
      <c r="J624" s="209">
        <v>63.71</v>
      </c>
      <c r="K624" s="206"/>
      <c r="L624" s="209">
        <v>2.68</v>
      </c>
      <c r="M624" s="210">
        <v>9.1199999999999992</v>
      </c>
      <c r="N624" s="212">
        <v>24.44</v>
      </c>
      <c r="EZ624" s="189"/>
      <c r="FA624" s="190"/>
      <c r="FB624" s="190"/>
      <c r="FC624" s="190"/>
      <c r="FD624" s="190"/>
      <c r="FG624" s="201" t="s">
        <v>352</v>
      </c>
      <c r="FJ624" s="190"/>
      <c r="FL624" s="190"/>
    </row>
    <row r="625" spans="1:168" s="152" customFormat="1" ht="15" x14ac:dyDescent="0.25">
      <c r="A625" s="213"/>
      <c r="B625" s="203"/>
      <c r="C625" s="366" t="s">
        <v>353</v>
      </c>
      <c r="D625" s="366"/>
      <c r="E625" s="366"/>
      <c r="F625" s="205" t="s">
        <v>354</v>
      </c>
      <c r="G625" s="210">
        <v>62.41</v>
      </c>
      <c r="H625" s="208">
        <v>1.3225</v>
      </c>
      <c r="I625" s="214">
        <v>3.4665634999999999</v>
      </c>
      <c r="J625" s="215"/>
      <c r="K625" s="206"/>
      <c r="L625" s="215"/>
      <c r="M625" s="206"/>
      <c r="N625" s="216"/>
      <c r="EZ625" s="189"/>
      <c r="FA625" s="190"/>
      <c r="FB625" s="190"/>
      <c r="FC625" s="190"/>
      <c r="FD625" s="190"/>
      <c r="FH625" s="201" t="s">
        <v>353</v>
      </c>
      <c r="FJ625" s="190"/>
      <c r="FL625" s="190"/>
    </row>
    <row r="626" spans="1:168" s="152" customFormat="1" ht="15" x14ac:dyDescent="0.25">
      <c r="A626" s="213"/>
      <c r="B626" s="203"/>
      <c r="C626" s="366" t="s">
        <v>355</v>
      </c>
      <c r="D626" s="366"/>
      <c r="E626" s="366"/>
      <c r="F626" s="205" t="s">
        <v>354</v>
      </c>
      <c r="G626" s="210">
        <v>0.26</v>
      </c>
      <c r="H626" s="208">
        <v>1.4375</v>
      </c>
      <c r="I626" s="214">
        <v>1.56975E-2</v>
      </c>
      <c r="J626" s="215"/>
      <c r="K626" s="206"/>
      <c r="L626" s="215"/>
      <c r="M626" s="206"/>
      <c r="N626" s="216"/>
      <c r="EZ626" s="189"/>
      <c r="FA626" s="190"/>
      <c r="FB626" s="190"/>
      <c r="FC626" s="190"/>
      <c r="FD626" s="190"/>
      <c r="FH626" s="201" t="s">
        <v>355</v>
      </c>
      <c r="FJ626" s="190"/>
      <c r="FL626" s="190"/>
    </row>
    <row r="627" spans="1:168" s="152" customFormat="1" ht="15" x14ac:dyDescent="0.25">
      <c r="A627" s="199"/>
      <c r="B627" s="203"/>
      <c r="C627" s="369" t="s">
        <v>356</v>
      </c>
      <c r="D627" s="369"/>
      <c r="E627" s="369"/>
      <c r="F627" s="217"/>
      <c r="G627" s="218"/>
      <c r="H627" s="218"/>
      <c r="I627" s="218"/>
      <c r="J627" s="219">
        <v>1412.45</v>
      </c>
      <c r="K627" s="218"/>
      <c r="L627" s="220">
        <v>77.849999999999994</v>
      </c>
      <c r="M627" s="218"/>
      <c r="N627" s="221">
        <v>3633</v>
      </c>
      <c r="EZ627" s="189"/>
      <c r="FA627" s="190"/>
      <c r="FB627" s="190"/>
      <c r="FC627" s="190"/>
      <c r="FD627" s="190"/>
      <c r="FI627" s="201" t="s">
        <v>356</v>
      </c>
      <c r="FJ627" s="190"/>
      <c r="FL627" s="190"/>
    </row>
    <row r="628" spans="1:168" s="152" customFormat="1" ht="15" x14ac:dyDescent="0.25">
      <c r="A628" s="213"/>
      <c r="B628" s="203"/>
      <c r="C628" s="366" t="s">
        <v>357</v>
      </c>
      <c r="D628" s="366"/>
      <c r="E628" s="366"/>
      <c r="F628" s="205"/>
      <c r="G628" s="206"/>
      <c r="H628" s="206"/>
      <c r="I628" s="206"/>
      <c r="J628" s="215"/>
      <c r="K628" s="206"/>
      <c r="L628" s="209">
        <v>72.239999999999995</v>
      </c>
      <c r="M628" s="206"/>
      <c r="N628" s="211">
        <v>3572.27</v>
      </c>
      <c r="EZ628" s="189"/>
      <c r="FA628" s="190"/>
      <c r="FB628" s="190"/>
      <c r="FC628" s="190"/>
      <c r="FD628" s="190"/>
      <c r="FH628" s="201" t="s">
        <v>357</v>
      </c>
      <c r="FJ628" s="190"/>
      <c r="FL628" s="190"/>
    </row>
    <row r="629" spans="1:168" s="152" customFormat="1" ht="15" x14ac:dyDescent="0.25">
      <c r="A629" s="213"/>
      <c r="B629" s="203" t="s">
        <v>462</v>
      </c>
      <c r="C629" s="366" t="s">
        <v>463</v>
      </c>
      <c r="D629" s="366"/>
      <c r="E629" s="366"/>
      <c r="F629" s="205" t="s">
        <v>360</v>
      </c>
      <c r="G629" s="222">
        <v>97</v>
      </c>
      <c r="H629" s="206"/>
      <c r="I629" s="222">
        <v>97</v>
      </c>
      <c r="J629" s="215"/>
      <c r="K629" s="206"/>
      <c r="L629" s="209">
        <v>70.069999999999993</v>
      </c>
      <c r="M629" s="206"/>
      <c r="N629" s="211">
        <v>3465.1</v>
      </c>
      <c r="EZ629" s="189"/>
      <c r="FA629" s="190"/>
      <c r="FB629" s="190"/>
      <c r="FC629" s="190"/>
      <c r="FD629" s="190"/>
      <c r="FH629" s="201" t="s">
        <v>463</v>
      </c>
      <c r="FJ629" s="190"/>
      <c r="FL629" s="190"/>
    </row>
    <row r="630" spans="1:168" s="152" customFormat="1" ht="22.5" x14ac:dyDescent="0.25">
      <c r="A630" s="213"/>
      <c r="B630" s="203" t="s">
        <v>464</v>
      </c>
      <c r="C630" s="366" t="s">
        <v>465</v>
      </c>
      <c r="D630" s="366"/>
      <c r="E630" s="366"/>
      <c r="F630" s="205" t="s">
        <v>360</v>
      </c>
      <c r="G630" s="222">
        <v>55</v>
      </c>
      <c r="H630" s="210">
        <v>0.85</v>
      </c>
      <c r="I630" s="210">
        <v>46.75</v>
      </c>
      <c r="J630" s="215"/>
      <c r="K630" s="206"/>
      <c r="L630" s="209">
        <v>33.770000000000003</v>
      </c>
      <c r="M630" s="206"/>
      <c r="N630" s="211">
        <v>1670.04</v>
      </c>
      <c r="EZ630" s="189"/>
      <c r="FA630" s="190"/>
      <c r="FB630" s="190"/>
      <c r="FC630" s="190"/>
      <c r="FD630" s="190"/>
      <c r="FH630" s="201" t="s">
        <v>465</v>
      </c>
      <c r="FJ630" s="190"/>
      <c r="FL630" s="190"/>
    </row>
    <row r="631" spans="1:168" s="152" customFormat="1" ht="15" x14ac:dyDescent="0.25">
      <c r="A631" s="223"/>
      <c r="B631" s="224"/>
      <c r="C631" s="367" t="s">
        <v>363</v>
      </c>
      <c r="D631" s="367"/>
      <c r="E631" s="367"/>
      <c r="F631" s="193"/>
      <c r="G631" s="194"/>
      <c r="H631" s="194"/>
      <c r="I631" s="194"/>
      <c r="J631" s="197"/>
      <c r="K631" s="194"/>
      <c r="L631" s="225">
        <v>181.69</v>
      </c>
      <c r="M631" s="218"/>
      <c r="N631" s="226">
        <v>8768.14</v>
      </c>
      <c r="EZ631" s="189"/>
      <c r="FA631" s="190"/>
      <c r="FB631" s="190"/>
      <c r="FC631" s="190"/>
      <c r="FD631" s="190"/>
      <c r="FJ631" s="190" t="s">
        <v>363</v>
      </c>
      <c r="FL631" s="190"/>
    </row>
    <row r="632" spans="1:168" s="152" customFormat="1" ht="33.75" x14ac:dyDescent="0.25">
      <c r="A632" s="191" t="s">
        <v>544</v>
      </c>
      <c r="B632" s="192" t="s">
        <v>467</v>
      </c>
      <c r="C632" s="367" t="s">
        <v>54</v>
      </c>
      <c r="D632" s="367"/>
      <c r="E632" s="367"/>
      <c r="F632" s="193" t="s">
        <v>55</v>
      </c>
      <c r="G632" s="194">
        <v>6.3</v>
      </c>
      <c r="H632" s="195">
        <v>1</v>
      </c>
      <c r="I632" s="235">
        <v>6.3</v>
      </c>
      <c r="J632" s="225">
        <v>174.98</v>
      </c>
      <c r="K632" s="227">
        <v>1.04236</v>
      </c>
      <c r="L632" s="228">
        <v>1149.07</v>
      </c>
      <c r="M632" s="229">
        <v>9.1199999999999992</v>
      </c>
      <c r="N632" s="226">
        <v>10479.52</v>
      </c>
      <c r="EZ632" s="189"/>
      <c r="FA632" s="190"/>
      <c r="FB632" s="190" t="s">
        <v>54</v>
      </c>
      <c r="FC632" s="190" t="s">
        <v>285</v>
      </c>
      <c r="FD632" s="190" t="s">
        <v>285</v>
      </c>
      <c r="FJ632" s="190"/>
      <c r="FL632" s="190"/>
    </row>
    <row r="633" spans="1:168" s="152" customFormat="1" ht="15" x14ac:dyDescent="0.25">
      <c r="A633" s="199"/>
      <c r="B633" s="200"/>
      <c r="C633" s="366" t="s">
        <v>468</v>
      </c>
      <c r="D633" s="366"/>
      <c r="E633" s="366"/>
      <c r="F633" s="366"/>
      <c r="G633" s="366"/>
      <c r="H633" s="366"/>
      <c r="I633" s="366"/>
      <c r="J633" s="366"/>
      <c r="K633" s="366"/>
      <c r="L633" s="366"/>
      <c r="M633" s="366"/>
      <c r="N633" s="368"/>
      <c r="EZ633" s="189"/>
      <c r="FA633" s="190"/>
      <c r="FB633" s="190"/>
      <c r="FC633" s="190"/>
      <c r="FD633" s="190"/>
      <c r="FJ633" s="190"/>
      <c r="FK633" s="201" t="s">
        <v>468</v>
      </c>
      <c r="FL633" s="190"/>
    </row>
    <row r="634" spans="1:168" s="152" customFormat="1" ht="15" x14ac:dyDescent="0.25">
      <c r="A634" s="202"/>
      <c r="B634" s="203"/>
      <c r="C634" s="361" t="s">
        <v>366</v>
      </c>
      <c r="D634" s="361"/>
      <c r="E634" s="361"/>
      <c r="F634" s="361"/>
      <c r="G634" s="361"/>
      <c r="H634" s="361"/>
      <c r="I634" s="361"/>
      <c r="J634" s="361"/>
      <c r="K634" s="361"/>
      <c r="L634" s="361"/>
      <c r="M634" s="361"/>
      <c r="N634" s="373"/>
      <c r="EZ634" s="189"/>
      <c r="FA634" s="190"/>
      <c r="FB634" s="190"/>
      <c r="FC634" s="190"/>
      <c r="FD634" s="190"/>
      <c r="FF634" s="201" t="s">
        <v>366</v>
      </c>
      <c r="FJ634" s="190"/>
      <c r="FL634" s="190"/>
    </row>
    <row r="635" spans="1:168" s="152" customFormat="1" ht="15" x14ac:dyDescent="0.25">
      <c r="A635" s="202"/>
      <c r="B635" s="203"/>
      <c r="C635" s="361" t="s">
        <v>367</v>
      </c>
      <c r="D635" s="361"/>
      <c r="E635" s="361"/>
      <c r="F635" s="361"/>
      <c r="G635" s="361"/>
      <c r="H635" s="361"/>
      <c r="I635" s="361"/>
      <c r="J635" s="361"/>
      <c r="K635" s="361"/>
      <c r="L635" s="361"/>
      <c r="M635" s="361"/>
      <c r="N635" s="373"/>
      <c r="EZ635" s="189"/>
      <c r="FA635" s="190"/>
      <c r="FB635" s="190"/>
      <c r="FC635" s="190"/>
      <c r="FD635" s="190"/>
      <c r="FF635" s="201" t="s">
        <v>367</v>
      </c>
      <c r="FJ635" s="190"/>
      <c r="FL635" s="190"/>
    </row>
    <row r="636" spans="1:168" s="152" customFormat="1" ht="15" x14ac:dyDescent="0.25">
      <c r="A636" s="223"/>
      <c r="B636" s="224"/>
      <c r="C636" s="367" t="s">
        <v>363</v>
      </c>
      <c r="D636" s="367"/>
      <c r="E636" s="367"/>
      <c r="F636" s="193"/>
      <c r="G636" s="194"/>
      <c r="H636" s="194"/>
      <c r="I636" s="194"/>
      <c r="J636" s="197"/>
      <c r="K636" s="194"/>
      <c r="L636" s="228">
        <v>1149.07</v>
      </c>
      <c r="M636" s="218"/>
      <c r="N636" s="226">
        <v>10479.52</v>
      </c>
      <c r="EZ636" s="189"/>
      <c r="FA636" s="190"/>
      <c r="FB636" s="190"/>
      <c r="FC636" s="190"/>
      <c r="FD636" s="190"/>
      <c r="FJ636" s="190" t="s">
        <v>363</v>
      </c>
      <c r="FL636" s="190"/>
    </row>
    <row r="637" spans="1:168" s="152" customFormat="1" ht="34.5" x14ac:dyDescent="0.25">
      <c r="A637" s="191" t="s">
        <v>545</v>
      </c>
      <c r="B637" s="192" t="s">
        <v>470</v>
      </c>
      <c r="C637" s="367" t="s">
        <v>471</v>
      </c>
      <c r="D637" s="367"/>
      <c r="E637" s="367"/>
      <c r="F637" s="193" t="s">
        <v>388</v>
      </c>
      <c r="G637" s="194">
        <v>3.04</v>
      </c>
      <c r="H637" s="195">
        <v>1</v>
      </c>
      <c r="I637" s="229">
        <v>3.04</v>
      </c>
      <c r="J637" s="197"/>
      <c r="K637" s="194"/>
      <c r="L637" s="197"/>
      <c r="M637" s="194"/>
      <c r="N637" s="198"/>
      <c r="EZ637" s="189"/>
      <c r="FA637" s="190"/>
      <c r="FB637" s="190" t="s">
        <v>471</v>
      </c>
      <c r="FC637" s="190" t="s">
        <v>285</v>
      </c>
      <c r="FD637" s="190" t="s">
        <v>285</v>
      </c>
      <c r="FJ637" s="190"/>
      <c r="FL637" s="190"/>
    </row>
    <row r="638" spans="1:168" s="152" customFormat="1" ht="15" x14ac:dyDescent="0.25">
      <c r="A638" s="199"/>
      <c r="B638" s="200"/>
      <c r="C638" s="366" t="s">
        <v>472</v>
      </c>
      <c r="D638" s="366"/>
      <c r="E638" s="366"/>
      <c r="F638" s="366"/>
      <c r="G638" s="366"/>
      <c r="H638" s="366"/>
      <c r="I638" s="366"/>
      <c r="J638" s="366"/>
      <c r="K638" s="366"/>
      <c r="L638" s="366"/>
      <c r="M638" s="366"/>
      <c r="N638" s="368"/>
      <c r="EZ638" s="189"/>
      <c r="FA638" s="190"/>
      <c r="FB638" s="190"/>
      <c r="FC638" s="190"/>
      <c r="FD638" s="190"/>
      <c r="FE638" s="201" t="s">
        <v>472</v>
      </c>
      <c r="FJ638" s="190"/>
      <c r="FL638" s="190"/>
    </row>
    <row r="639" spans="1:168" s="152" customFormat="1" ht="68.25" x14ac:dyDescent="0.25">
      <c r="A639" s="202"/>
      <c r="B639" s="203" t="s">
        <v>343</v>
      </c>
      <c r="C639" s="361" t="s">
        <v>344</v>
      </c>
      <c r="D639" s="361"/>
      <c r="E639" s="361"/>
      <c r="F639" s="361"/>
      <c r="G639" s="361"/>
      <c r="H639" s="361"/>
      <c r="I639" s="361"/>
      <c r="J639" s="361"/>
      <c r="K639" s="361"/>
      <c r="L639" s="361"/>
      <c r="M639" s="361"/>
      <c r="N639" s="373"/>
      <c r="EZ639" s="189"/>
      <c r="FA639" s="190"/>
      <c r="FB639" s="190"/>
      <c r="FC639" s="190"/>
      <c r="FD639" s="190"/>
      <c r="FF639" s="201" t="s">
        <v>344</v>
      </c>
      <c r="FJ639" s="190"/>
      <c r="FL639" s="190"/>
    </row>
    <row r="640" spans="1:168" s="152" customFormat="1" ht="15" x14ac:dyDescent="0.25">
      <c r="A640" s="202"/>
      <c r="B640" s="203" t="s">
        <v>473</v>
      </c>
      <c r="C640" s="361" t="s">
        <v>474</v>
      </c>
      <c r="D640" s="361"/>
      <c r="E640" s="361"/>
      <c r="F640" s="361"/>
      <c r="G640" s="361"/>
      <c r="H640" s="361"/>
      <c r="I640" s="361"/>
      <c r="J640" s="361"/>
      <c r="K640" s="361"/>
      <c r="L640" s="361"/>
      <c r="M640" s="361"/>
      <c r="N640" s="373"/>
      <c r="EZ640" s="189"/>
      <c r="FA640" s="190"/>
      <c r="FB640" s="190"/>
      <c r="FC640" s="190"/>
      <c r="FD640" s="190"/>
      <c r="FF640" s="201" t="s">
        <v>474</v>
      </c>
      <c r="FJ640" s="190"/>
      <c r="FL640" s="190"/>
    </row>
    <row r="641" spans="1:168" s="152" customFormat="1" ht="23.25" x14ac:dyDescent="0.25">
      <c r="A641" s="202"/>
      <c r="B641" s="203" t="s">
        <v>345</v>
      </c>
      <c r="C641" s="361" t="s">
        <v>346</v>
      </c>
      <c r="D641" s="361"/>
      <c r="E641" s="361"/>
      <c r="F641" s="361"/>
      <c r="G641" s="361"/>
      <c r="H641" s="361"/>
      <c r="I641" s="361"/>
      <c r="J641" s="361"/>
      <c r="K641" s="361"/>
      <c r="L641" s="361"/>
      <c r="M641" s="361"/>
      <c r="N641" s="373"/>
      <c r="EZ641" s="189"/>
      <c r="FA641" s="190"/>
      <c r="FB641" s="190"/>
      <c r="FC641" s="190"/>
      <c r="FD641" s="190"/>
      <c r="FF641" s="201" t="s">
        <v>346</v>
      </c>
      <c r="FJ641" s="190"/>
      <c r="FL641" s="190"/>
    </row>
    <row r="642" spans="1:168" s="152" customFormat="1" ht="15" x14ac:dyDescent="0.25">
      <c r="A642" s="204"/>
      <c r="B642" s="203" t="s">
        <v>339</v>
      </c>
      <c r="C642" s="366" t="s">
        <v>347</v>
      </c>
      <c r="D642" s="366"/>
      <c r="E642" s="366"/>
      <c r="F642" s="205"/>
      <c r="G642" s="206"/>
      <c r="H642" s="206"/>
      <c r="I642" s="206"/>
      <c r="J642" s="209">
        <v>508.86</v>
      </c>
      <c r="K642" s="230">
        <v>1.45475</v>
      </c>
      <c r="L642" s="207">
        <v>2250.4</v>
      </c>
      <c r="M642" s="210">
        <v>49.45</v>
      </c>
      <c r="N642" s="211">
        <v>111282.28</v>
      </c>
      <c r="EZ642" s="189"/>
      <c r="FA642" s="190"/>
      <c r="FB642" s="190"/>
      <c r="FC642" s="190"/>
      <c r="FD642" s="190"/>
      <c r="FG642" s="201" t="s">
        <v>347</v>
      </c>
      <c r="FJ642" s="190"/>
      <c r="FL642" s="190"/>
    </row>
    <row r="643" spans="1:168" s="152" customFormat="1" ht="15" x14ac:dyDescent="0.25">
      <c r="A643" s="204"/>
      <c r="B643" s="203" t="s">
        <v>205</v>
      </c>
      <c r="C643" s="366" t="s">
        <v>348</v>
      </c>
      <c r="D643" s="366"/>
      <c r="E643" s="366"/>
      <c r="F643" s="205"/>
      <c r="G643" s="206"/>
      <c r="H643" s="206"/>
      <c r="I643" s="206"/>
      <c r="J643" s="207">
        <v>3949.42</v>
      </c>
      <c r="K643" s="208">
        <v>1.4375</v>
      </c>
      <c r="L643" s="207">
        <v>17258.97</v>
      </c>
      <c r="M643" s="210">
        <v>14.53</v>
      </c>
      <c r="N643" s="211">
        <v>250772.83</v>
      </c>
      <c r="EZ643" s="189"/>
      <c r="FA643" s="190"/>
      <c r="FB643" s="190"/>
      <c r="FC643" s="190"/>
      <c r="FD643" s="190"/>
      <c r="FG643" s="201" t="s">
        <v>348</v>
      </c>
      <c r="FJ643" s="190"/>
      <c r="FL643" s="190"/>
    </row>
    <row r="644" spans="1:168" s="152" customFormat="1" ht="15" x14ac:dyDescent="0.25">
      <c r="A644" s="204"/>
      <c r="B644" s="203" t="s">
        <v>349</v>
      </c>
      <c r="C644" s="366" t="s">
        <v>350</v>
      </c>
      <c r="D644" s="366"/>
      <c r="E644" s="366"/>
      <c r="F644" s="205"/>
      <c r="G644" s="206"/>
      <c r="H644" s="206"/>
      <c r="I644" s="206"/>
      <c r="J644" s="209">
        <v>216.58</v>
      </c>
      <c r="K644" s="208">
        <v>1.4375</v>
      </c>
      <c r="L644" s="209">
        <v>946.45</v>
      </c>
      <c r="M644" s="210">
        <v>49.45</v>
      </c>
      <c r="N644" s="211">
        <v>46801.95</v>
      </c>
      <c r="EZ644" s="189"/>
      <c r="FA644" s="190"/>
      <c r="FB644" s="190"/>
      <c r="FC644" s="190"/>
      <c r="FD644" s="190"/>
      <c r="FG644" s="201" t="s">
        <v>350</v>
      </c>
      <c r="FJ644" s="190"/>
      <c r="FL644" s="190"/>
    </row>
    <row r="645" spans="1:168" s="152" customFormat="1" ht="15" x14ac:dyDescent="0.25">
      <c r="A645" s="204"/>
      <c r="B645" s="203" t="s">
        <v>351</v>
      </c>
      <c r="C645" s="366" t="s">
        <v>352</v>
      </c>
      <c r="D645" s="366"/>
      <c r="E645" s="366"/>
      <c r="F645" s="205"/>
      <c r="G645" s="206"/>
      <c r="H645" s="206"/>
      <c r="I645" s="206"/>
      <c r="J645" s="209">
        <v>42.16</v>
      </c>
      <c r="K645" s="206"/>
      <c r="L645" s="209">
        <v>128.16999999999999</v>
      </c>
      <c r="M645" s="210">
        <v>9.1199999999999992</v>
      </c>
      <c r="N645" s="211">
        <v>1168.9100000000001</v>
      </c>
      <c r="EZ645" s="189"/>
      <c r="FA645" s="190"/>
      <c r="FB645" s="190"/>
      <c r="FC645" s="190"/>
      <c r="FD645" s="190"/>
      <c r="FG645" s="201" t="s">
        <v>352</v>
      </c>
      <c r="FJ645" s="190"/>
      <c r="FL645" s="190"/>
    </row>
    <row r="646" spans="1:168" s="152" customFormat="1" ht="15" x14ac:dyDescent="0.25">
      <c r="A646" s="213"/>
      <c r="B646" s="203"/>
      <c r="C646" s="366" t="s">
        <v>353</v>
      </c>
      <c r="D646" s="366"/>
      <c r="E646" s="366"/>
      <c r="F646" s="205" t="s">
        <v>354</v>
      </c>
      <c r="G646" s="210">
        <v>24.48</v>
      </c>
      <c r="H646" s="230">
        <v>1.45475</v>
      </c>
      <c r="I646" s="214">
        <v>108.2613312</v>
      </c>
      <c r="J646" s="215"/>
      <c r="K646" s="206"/>
      <c r="L646" s="215"/>
      <c r="M646" s="206"/>
      <c r="N646" s="216"/>
      <c r="EZ646" s="189"/>
      <c r="FA646" s="190"/>
      <c r="FB646" s="190"/>
      <c r="FC646" s="190"/>
      <c r="FD646" s="190"/>
      <c r="FH646" s="201" t="s">
        <v>353</v>
      </c>
      <c r="FJ646" s="190"/>
      <c r="FL646" s="190"/>
    </row>
    <row r="647" spans="1:168" s="152" customFormat="1" ht="15" x14ac:dyDescent="0.25">
      <c r="A647" s="213"/>
      <c r="B647" s="203"/>
      <c r="C647" s="366" t="s">
        <v>355</v>
      </c>
      <c r="D647" s="366"/>
      <c r="E647" s="366"/>
      <c r="F647" s="205" t="s">
        <v>354</v>
      </c>
      <c r="G647" s="210">
        <v>19.96</v>
      </c>
      <c r="H647" s="208">
        <v>1.4375</v>
      </c>
      <c r="I647" s="208">
        <v>87.225200000000001</v>
      </c>
      <c r="J647" s="215"/>
      <c r="K647" s="206"/>
      <c r="L647" s="215"/>
      <c r="M647" s="206"/>
      <c r="N647" s="216"/>
      <c r="EZ647" s="189"/>
      <c r="FA647" s="190"/>
      <c r="FB647" s="190"/>
      <c r="FC647" s="190"/>
      <c r="FD647" s="190"/>
      <c r="FH647" s="201" t="s">
        <v>355</v>
      </c>
      <c r="FJ647" s="190"/>
      <c r="FL647" s="190"/>
    </row>
    <row r="648" spans="1:168" s="152" customFormat="1" ht="15" x14ac:dyDescent="0.25">
      <c r="A648" s="199"/>
      <c r="B648" s="203"/>
      <c r="C648" s="369" t="s">
        <v>356</v>
      </c>
      <c r="D648" s="369"/>
      <c r="E648" s="369"/>
      <c r="F648" s="217"/>
      <c r="G648" s="218"/>
      <c r="H648" s="218"/>
      <c r="I648" s="218"/>
      <c r="J648" s="219">
        <v>4500.4399999999996</v>
      </c>
      <c r="K648" s="218"/>
      <c r="L648" s="219">
        <v>19637.54</v>
      </c>
      <c r="M648" s="218"/>
      <c r="N648" s="221">
        <v>363224.02</v>
      </c>
      <c r="EZ648" s="189"/>
      <c r="FA648" s="190"/>
      <c r="FB648" s="190"/>
      <c r="FC648" s="190"/>
      <c r="FD648" s="190"/>
      <c r="FI648" s="201" t="s">
        <v>356</v>
      </c>
      <c r="FJ648" s="190"/>
      <c r="FL648" s="190"/>
    </row>
    <row r="649" spans="1:168" s="152" customFormat="1" ht="15" x14ac:dyDescent="0.25">
      <c r="A649" s="213"/>
      <c r="B649" s="203"/>
      <c r="C649" s="366" t="s">
        <v>357</v>
      </c>
      <c r="D649" s="366"/>
      <c r="E649" s="366"/>
      <c r="F649" s="205"/>
      <c r="G649" s="206"/>
      <c r="H649" s="206"/>
      <c r="I649" s="206"/>
      <c r="J649" s="215"/>
      <c r="K649" s="206"/>
      <c r="L649" s="207">
        <v>3196.85</v>
      </c>
      <c r="M649" s="206"/>
      <c r="N649" s="211">
        <v>158084.23000000001</v>
      </c>
      <c r="EZ649" s="189"/>
      <c r="FA649" s="190"/>
      <c r="FB649" s="190"/>
      <c r="FC649" s="190"/>
      <c r="FD649" s="190"/>
      <c r="FH649" s="201" t="s">
        <v>357</v>
      </c>
      <c r="FJ649" s="190"/>
      <c r="FL649" s="190"/>
    </row>
    <row r="650" spans="1:168" s="152" customFormat="1" ht="23.25" x14ac:dyDescent="0.25">
      <c r="A650" s="213"/>
      <c r="B650" s="203" t="s">
        <v>390</v>
      </c>
      <c r="C650" s="366" t="s">
        <v>391</v>
      </c>
      <c r="D650" s="366"/>
      <c r="E650" s="366"/>
      <c r="F650" s="205" t="s">
        <v>360</v>
      </c>
      <c r="G650" s="222">
        <v>97</v>
      </c>
      <c r="H650" s="206"/>
      <c r="I650" s="222">
        <v>97</v>
      </c>
      <c r="J650" s="215"/>
      <c r="K650" s="206"/>
      <c r="L650" s="207">
        <v>3100.94</v>
      </c>
      <c r="M650" s="206"/>
      <c r="N650" s="211">
        <v>153341.70000000001</v>
      </c>
      <c r="EZ650" s="189"/>
      <c r="FA650" s="190"/>
      <c r="FB650" s="190"/>
      <c r="FC650" s="190"/>
      <c r="FD650" s="190"/>
      <c r="FH650" s="201" t="s">
        <v>391</v>
      </c>
      <c r="FJ650" s="190"/>
      <c r="FL650" s="190"/>
    </row>
    <row r="651" spans="1:168" s="152" customFormat="1" ht="23.25" x14ac:dyDescent="0.25">
      <c r="A651" s="213"/>
      <c r="B651" s="203" t="s">
        <v>392</v>
      </c>
      <c r="C651" s="366" t="s">
        <v>393</v>
      </c>
      <c r="D651" s="366"/>
      <c r="E651" s="366"/>
      <c r="F651" s="205" t="s">
        <v>360</v>
      </c>
      <c r="G651" s="222">
        <v>51</v>
      </c>
      <c r="H651" s="206"/>
      <c r="I651" s="222">
        <v>51</v>
      </c>
      <c r="J651" s="215"/>
      <c r="K651" s="206"/>
      <c r="L651" s="207">
        <v>1630.39</v>
      </c>
      <c r="M651" s="206"/>
      <c r="N651" s="211">
        <v>80622.960000000006</v>
      </c>
      <c r="EZ651" s="189"/>
      <c r="FA651" s="190"/>
      <c r="FB651" s="190"/>
      <c r="FC651" s="190"/>
      <c r="FD651" s="190"/>
      <c r="FH651" s="201" t="s">
        <v>393</v>
      </c>
      <c r="FJ651" s="190"/>
      <c r="FL651" s="190"/>
    </row>
    <row r="652" spans="1:168" s="152" customFormat="1" ht="15" x14ac:dyDescent="0.25">
      <c r="A652" s="223"/>
      <c r="B652" s="224"/>
      <c r="C652" s="367" t="s">
        <v>363</v>
      </c>
      <c r="D652" s="367"/>
      <c r="E652" s="367"/>
      <c r="F652" s="193"/>
      <c r="G652" s="194"/>
      <c r="H652" s="194"/>
      <c r="I652" s="194"/>
      <c r="J652" s="197"/>
      <c r="K652" s="194"/>
      <c r="L652" s="228">
        <v>24368.87</v>
      </c>
      <c r="M652" s="218"/>
      <c r="N652" s="226">
        <v>597188.68000000005</v>
      </c>
      <c r="EZ652" s="189"/>
      <c r="FA652" s="190"/>
      <c r="FB652" s="190"/>
      <c r="FC652" s="190"/>
      <c r="FD652" s="190"/>
      <c r="FJ652" s="190" t="s">
        <v>363</v>
      </c>
      <c r="FL652" s="190"/>
    </row>
    <row r="653" spans="1:168" s="152" customFormat="1" ht="45" x14ac:dyDescent="0.25">
      <c r="A653" s="191" t="s">
        <v>546</v>
      </c>
      <c r="B653" s="192" t="s">
        <v>454</v>
      </c>
      <c r="C653" s="367" t="s">
        <v>455</v>
      </c>
      <c r="D653" s="367"/>
      <c r="E653" s="367"/>
      <c r="F653" s="193" t="s">
        <v>37</v>
      </c>
      <c r="G653" s="194">
        <v>310.08</v>
      </c>
      <c r="H653" s="195">
        <v>1</v>
      </c>
      <c r="I653" s="229">
        <v>310.08</v>
      </c>
      <c r="J653" s="225">
        <v>169.63</v>
      </c>
      <c r="K653" s="227">
        <v>1.04236</v>
      </c>
      <c r="L653" s="228">
        <v>54826.96</v>
      </c>
      <c r="M653" s="229">
        <v>9.1199999999999992</v>
      </c>
      <c r="N653" s="226">
        <v>500021.88</v>
      </c>
      <c r="EZ653" s="189"/>
      <c r="FA653" s="190"/>
      <c r="FB653" s="190" t="s">
        <v>455</v>
      </c>
      <c r="FC653" s="190" t="s">
        <v>285</v>
      </c>
      <c r="FD653" s="190" t="s">
        <v>285</v>
      </c>
      <c r="FJ653" s="190"/>
      <c r="FL653" s="190"/>
    </row>
    <row r="654" spans="1:168" s="152" customFormat="1" ht="15" x14ac:dyDescent="0.25">
      <c r="A654" s="199"/>
      <c r="B654" s="200"/>
      <c r="C654" s="366" t="s">
        <v>476</v>
      </c>
      <c r="D654" s="366"/>
      <c r="E654" s="366"/>
      <c r="F654" s="366"/>
      <c r="G654" s="366"/>
      <c r="H654" s="366"/>
      <c r="I654" s="366"/>
      <c r="J654" s="366"/>
      <c r="K654" s="366"/>
      <c r="L654" s="366"/>
      <c r="M654" s="366"/>
      <c r="N654" s="368"/>
      <c r="EZ654" s="189"/>
      <c r="FA654" s="190"/>
      <c r="FB654" s="190"/>
      <c r="FC654" s="190"/>
      <c r="FD654" s="190"/>
      <c r="FE654" s="201" t="s">
        <v>476</v>
      </c>
      <c r="FJ654" s="190"/>
      <c r="FL654" s="190"/>
    </row>
    <row r="655" spans="1:168" s="152" customFormat="1" ht="15" x14ac:dyDescent="0.25">
      <c r="A655" s="199"/>
      <c r="B655" s="200"/>
      <c r="C655" s="366" t="s">
        <v>457</v>
      </c>
      <c r="D655" s="366"/>
      <c r="E655" s="366"/>
      <c r="F655" s="366"/>
      <c r="G655" s="366"/>
      <c r="H655" s="366"/>
      <c r="I655" s="366"/>
      <c r="J655" s="366"/>
      <c r="K655" s="366"/>
      <c r="L655" s="366"/>
      <c r="M655" s="366"/>
      <c r="N655" s="368"/>
      <c r="EZ655" s="189"/>
      <c r="FA655" s="190"/>
      <c r="FB655" s="190"/>
      <c r="FC655" s="190"/>
      <c r="FD655" s="190"/>
      <c r="FJ655" s="190"/>
      <c r="FK655" s="201" t="s">
        <v>457</v>
      </c>
      <c r="FL655" s="190"/>
    </row>
    <row r="656" spans="1:168" s="152" customFormat="1" ht="15" x14ac:dyDescent="0.25">
      <c r="A656" s="202"/>
      <c r="B656" s="203"/>
      <c r="C656" s="361" t="s">
        <v>366</v>
      </c>
      <c r="D656" s="361"/>
      <c r="E656" s="361"/>
      <c r="F656" s="361"/>
      <c r="G656" s="361"/>
      <c r="H656" s="361"/>
      <c r="I656" s="361"/>
      <c r="J656" s="361"/>
      <c r="K656" s="361"/>
      <c r="L656" s="361"/>
      <c r="M656" s="361"/>
      <c r="N656" s="373"/>
      <c r="EZ656" s="189"/>
      <c r="FA656" s="190"/>
      <c r="FB656" s="190"/>
      <c r="FC656" s="190"/>
      <c r="FD656" s="190"/>
      <c r="FF656" s="201" t="s">
        <v>366</v>
      </c>
      <c r="FJ656" s="190"/>
      <c r="FL656" s="190"/>
    </row>
    <row r="657" spans="1:168" s="152" customFormat="1" ht="15" x14ac:dyDescent="0.25">
      <c r="A657" s="202"/>
      <c r="B657" s="203"/>
      <c r="C657" s="361" t="s">
        <v>367</v>
      </c>
      <c r="D657" s="361"/>
      <c r="E657" s="361"/>
      <c r="F657" s="361"/>
      <c r="G657" s="361"/>
      <c r="H657" s="361"/>
      <c r="I657" s="361"/>
      <c r="J657" s="361"/>
      <c r="K657" s="361"/>
      <c r="L657" s="361"/>
      <c r="M657" s="361"/>
      <c r="N657" s="373"/>
      <c r="EZ657" s="189"/>
      <c r="FA657" s="190"/>
      <c r="FB657" s="190"/>
      <c r="FC657" s="190"/>
      <c r="FD657" s="190"/>
      <c r="FF657" s="201" t="s">
        <v>367</v>
      </c>
      <c r="FJ657" s="190"/>
      <c r="FL657" s="190"/>
    </row>
    <row r="658" spans="1:168" s="152" customFormat="1" ht="15" x14ac:dyDescent="0.25">
      <c r="A658" s="223"/>
      <c r="B658" s="224"/>
      <c r="C658" s="367" t="s">
        <v>363</v>
      </c>
      <c r="D658" s="367"/>
      <c r="E658" s="367"/>
      <c r="F658" s="193"/>
      <c r="G658" s="194"/>
      <c r="H658" s="194"/>
      <c r="I658" s="194"/>
      <c r="J658" s="197"/>
      <c r="K658" s="194"/>
      <c r="L658" s="228">
        <v>54826.96</v>
      </c>
      <c r="M658" s="218"/>
      <c r="N658" s="226">
        <v>500021.88</v>
      </c>
      <c r="EZ658" s="189"/>
      <c r="FA658" s="190"/>
      <c r="FB658" s="190"/>
      <c r="FC658" s="190"/>
      <c r="FD658" s="190"/>
      <c r="FJ658" s="190" t="s">
        <v>363</v>
      </c>
      <c r="FL658" s="190"/>
    </row>
    <row r="659" spans="1:168" s="152" customFormat="1" ht="45.75" x14ac:dyDescent="0.25">
      <c r="A659" s="191" t="s">
        <v>547</v>
      </c>
      <c r="B659" s="192" t="s">
        <v>450</v>
      </c>
      <c r="C659" s="367" t="s">
        <v>548</v>
      </c>
      <c r="D659" s="367"/>
      <c r="E659" s="367"/>
      <c r="F659" s="193" t="s">
        <v>388</v>
      </c>
      <c r="G659" s="194">
        <v>1.52</v>
      </c>
      <c r="H659" s="195">
        <v>1</v>
      </c>
      <c r="I659" s="229">
        <v>1.52</v>
      </c>
      <c r="J659" s="197"/>
      <c r="K659" s="194"/>
      <c r="L659" s="197"/>
      <c r="M659" s="194"/>
      <c r="N659" s="198"/>
      <c r="EZ659" s="189"/>
      <c r="FA659" s="190"/>
      <c r="FB659" s="190" t="s">
        <v>548</v>
      </c>
      <c r="FC659" s="190" t="s">
        <v>285</v>
      </c>
      <c r="FD659" s="190" t="s">
        <v>285</v>
      </c>
      <c r="FJ659" s="190"/>
      <c r="FL659" s="190"/>
    </row>
    <row r="660" spans="1:168" s="152" customFormat="1" ht="15" x14ac:dyDescent="0.25">
      <c r="A660" s="199"/>
      <c r="B660" s="200"/>
      <c r="C660" s="366" t="s">
        <v>479</v>
      </c>
      <c r="D660" s="366"/>
      <c r="E660" s="366"/>
      <c r="F660" s="366"/>
      <c r="G660" s="366"/>
      <c r="H660" s="366"/>
      <c r="I660" s="366"/>
      <c r="J660" s="366"/>
      <c r="K660" s="366"/>
      <c r="L660" s="366"/>
      <c r="M660" s="366"/>
      <c r="N660" s="368"/>
      <c r="EZ660" s="189"/>
      <c r="FA660" s="190"/>
      <c r="FB660" s="190"/>
      <c r="FC660" s="190"/>
      <c r="FD660" s="190"/>
      <c r="FE660" s="201" t="s">
        <v>479</v>
      </c>
      <c r="FJ660" s="190"/>
      <c r="FL660" s="190"/>
    </row>
    <row r="661" spans="1:168" s="152" customFormat="1" ht="68.25" x14ac:dyDescent="0.25">
      <c r="A661" s="202"/>
      <c r="B661" s="203" t="s">
        <v>343</v>
      </c>
      <c r="C661" s="361" t="s">
        <v>344</v>
      </c>
      <c r="D661" s="361"/>
      <c r="E661" s="361"/>
      <c r="F661" s="361"/>
      <c r="G661" s="361"/>
      <c r="H661" s="361"/>
      <c r="I661" s="361"/>
      <c r="J661" s="361"/>
      <c r="K661" s="361"/>
      <c r="L661" s="361"/>
      <c r="M661" s="361"/>
      <c r="N661" s="373"/>
      <c r="EZ661" s="189"/>
      <c r="FA661" s="190"/>
      <c r="FB661" s="190"/>
      <c r="FC661" s="190"/>
      <c r="FD661" s="190"/>
      <c r="FF661" s="201" t="s">
        <v>344</v>
      </c>
      <c r="FJ661" s="190"/>
      <c r="FL661" s="190"/>
    </row>
    <row r="662" spans="1:168" s="152" customFormat="1" ht="15" x14ac:dyDescent="0.25">
      <c r="A662" s="202"/>
      <c r="B662" s="203" t="s">
        <v>473</v>
      </c>
      <c r="C662" s="361" t="s">
        <v>474</v>
      </c>
      <c r="D662" s="361"/>
      <c r="E662" s="361"/>
      <c r="F662" s="361"/>
      <c r="G662" s="361"/>
      <c r="H662" s="361"/>
      <c r="I662" s="361"/>
      <c r="J662" s="361"/>
      <c r="K662" s="361"/>
      <c r="L662" s="361"/>
      <c r="M662" s="361"/>
      <c r="N662" s="373"/>
      <c r="EZ662" s="189"/>
      <c r="FA662" s="190"/>
      <c r="FB662" s="190"/>
      <c r="FC662" s="190"/>
      <c r="FD662" s="190"/>
      <c r="FF662" s="201" t="s">
        <v>474</v>
      </c>
      <c r="FJ662" s="190"/>
      <c r="FL662" s="190"/>
    </row>
    <row r="663" spans="1:168" s="152" customFormat="1" ht="23.25" x14ac:dyDescent="0.25">
      <c r="A663" s="202"/>
      <c r="B663" s="203" t="s">
        <v>345</v>
      </c>
      <c r="C663" s="361" t="s">
        <v>346</v>
      </c>
      <c r="D663" s="361"/>
      <c r="E663" s="361"/>
      <c r="F663" s="361"/>
      <c r="G663" s="361"/>
      <c r="H663" s="361"/>
      <c r="I663" s="361"/>
      <c r="J663" s="361"/>
      <c r="K663" s="361"/>
      <c r="L663" s="361"/>
      <c r="M663" s="361"/>
      <c r="N663" s="373"/>
      <c r="EZ663" s="189"/>
      <c r="FA663" s="190"/>
      <c r="FB663" s="190"/>
      <c r="FC663" s="190"/>
      <c r="FD663" s="190"/>
      <c r="FF663" s="201" t="s">
        <v>346</v>
      </c>
      <c r="FJ663" s="190"/>
      <c r="FL663" s="190"/>
    </row>
    <row r="664" spans="1:168" s="152" customFormat="1" ht="15" x14ac:dyDescent="0.25">
      <c r="A664" s="204"/>
      <c r="B664" s="203" t="s">
        <v>339</v>
      </c>
      <c r="C664" s="366" t="s">
        <v>347</v>
      </c>
      <c r="D664" s="366"/>
      <c r="E664" s="366"/>
      <c r="F664" s="205"/>
      <c r="G664" s="206"/>
      <c r="H664" s="206"/>
      <c r="I664" s="206"/>
      <c r="J664" s="209">
        <v>616.95000000000005</v>
      </c>
      <c r="K664" s="230">
        <v>1.45475</v>
      </c>
      <c r="L664" s="207">
        <v>1364.21</v>
      </c>
      <c r="M664" s="210">
        <v>49.45</v>
      </c>
      <c r="N664" s="211">
        <v>67460.179999999993</v>
      </c>
      <c r="EZ664" s="189"/>
      <c r="FA664" s="190"/>
      <c r="FB664" s="190"/>
      <c r="FC664" s="190"/>
      <c r="FD664" s="190"/>
      <c r="FG664" s="201" t="s">
        <v>347</v>
      </c>
      <c r="FJ664" s="190"/>
      <c r="FL664" s="190"/>
    </row>
    <row r="665" spans="1:168" s="152" customFormat="1" ht="15" x14ac:dyDescent="0.25">
      <c r="A665" s="204"/>
      <c r="B665" s="203" t="s">
        <v>205</v>
      </c>
      <c r="C665" s="366" t="s">
        <v>348</v>
      </c>
      <c r="D665" s="366"/>
      <c r="E665" s="366"/>
      <c r="F665" s="205"/>
      <c r="G665" s="206"/>
      <c r="H665" s="206"/>
      <c r="I665" s="206"/>
      <c r="J665" s="209">
        <v>79.150000000000006</v>
      </c>
      <c r="K665" s="208">
        <v>1.4375</v>
      </c>
      <c r="L665" s="209">
        <v>172.94</v>
      </c>
      <c r="M665" s="210">
        <v>14.53</v>
      </c>
      <c r="N665" s="211">
        <v>2512.8200000000002</v>
      </c>
      <c r="EZ665" s="189"/>
      <c r="FA665" s="190"/>
      <c r="FB665" s="190"/>
      <c r="FC665" s="190"/>
      <c r="FD665" s="190"/>
      <c r="FG665" s="201" t="s">
        <v>348</v>
      </c>
      <c r="FJ665" s="190"/>
      <c r="FL665" s="190"/>
    </row>
    <row r="666" spans="1:168" s="152" customFormat="1" ht="15" x14ac:dyDescent="0.25">
      <c r="A666" s="204"/>
      <c r="B666" s="203" t="s">
        <v>349</v>
      </c>
      <c r="C666" s="366" t="s">
        <v>350</v>
      </c>
      <c r="D666" s="366"/>
      <c r="E666" s="366"/>
      <c r="F666" s="205"/>
      <c r="G666" s="206"/>
      <c r="H666" s="206"/>
      <c r="I666" s="206"/>
      <c r="J666" s="209">
        <v>5.0199999999999996</v>
      </c>
      <c r="K666" s="208">
        <v>1.4375</v>
      </c>
      <c r="L666" s="209">
        <v>10.97</v>
      </c>
      <c r="M666" s="210">
        <v>49.45</v>
      </c>
      <c r="N666" s="212">
        <v>542.47</v>
      </c>
      <c r="EZ666" s="189"/>
      <c r="FA666" s="190"/>
      <c r="FB666" s="190"/>
      <c r="FC666" s="190"/>
      <c r="FD666" s="190"/>
      <c r="FG666" s="201" t="s">
        <v>350</v>
      </c>
      <c r="FJ666" s="190"/>
      <c r="FL666" s="190"/>
    </row>
    <row r="667" spans="1:168" s="152" customFormat="1" ht="15" x14ac:dyDescent="0.25">
      <c r="A667" s="204"/>
      <c r="B667" s="203" t="s">
        <v>351</v>
      </c>
      <c r="C667" s="366" t="s">
        <v>352</v>
      </c>
      <c r="D667" s="366"/>
      <c r="E667" s="366"/>
      <c r="F667" s="205"/>
      <c r="G667" s="206"/>
      <c r="H667" s="206"/>
      <c r="I667" s="206"/>
      <c r="J667" s="209">
        <v>37.630000000000003</v>
      </c>
      <c r="K667" s="206"/>
      <c r="L667" s="209">
        <v>57.2</v>
      </c>
      <c r="M667" s="210">
        <v>9.1199999999999992</v>
      </c>
      <c r="N667" s="212">
        <v>521.66</v>
      </c>
      <c r="EZ667" s="189"/>
      <c r="FA667" s="190"/>
      <c r="FB667" s="190"/>
      <c r="FC667" s="190"/>
      <c r="FD667" s="190"/>
      <c r="FG667" s="201" t="s">
        <v>352</v>
      </c>
      <c r="FJ667" s="190"/>
      <c r="FL667" s="190"/>
    </row>
    <row r="668" spans="1:168" s="152" customFormat="1" ht="15" x14ac:dyDescent="0.25">
      <c r="A668" s="213"/>
      <c r="B668" s="203"/>
      <c r="C668" s="366" t="s">
        <v>353</v>
      </c>
      <c r="D668" s="366"/>
      <c r="E668" s="366"/>
      <c r="F668" s="205" t="s">
        <v>354</v>
      </c>
      <c r="G668" s="210">
        <v>29.68</v>
      </c>
      <c r="H668" s="230">
        <v>1.45475</v>
      </c>
      <c r="I668" s="214">
        <v>65.629009600000003</v>
      </c>
      <c r="J668" s="215"/>
      <c r="K668" s="206"/>
      <c r="L668" s="215"/>
      <c r="M668" s="206"/>
      <c r="N668" s="216"/>
      <c r="EZ668" s="189"/>
      <c r="FA668" s="190"/>
      <c r="FB668" s="190"/>
      <c r="FC668" s="190"/>
      <c r="FD668" s="190"/>
      <c r="FH668" s="201" t="s">
        <v>353</v>
      </c>
      <c r="FJ668" s="190"/>
      <c r="FL668" s="190"/>
    </row>
    <row r="669" spans="1:168" s="152" customFormat="1" ht="15" x14ac:dyDescent="0.25">
      <c r="A669" s="213"/>
      <c r="B669" s="203"/>
      <c r="C669" s="366" t="s">
        <v>355</v>
      </c>
      <c r="D669" s="366"/>
      <c r="E669" s="366"/>
      <c r="F669" s="205" t="s">
        <v>354</v>
      </c>
      <c r="G669" s="231">
        <v>0.4</v>
      </c>
      <c r="H669" s="208">
        <v>1.4375</v>
      </c>
      <c r="I669" s="236">
        <v>0.874</v>
      </c>
      <c r="J669" s="215"/>
      <c r="K669" s="206"/>
      <c r="L669" s="215"/>
      <c r="M669" s="206"/>
      <c r="N669" s="216"/>
      <c r="EZ669" s="189"/>
      <c r="FA669" s="190"/>
      <c r="FB669" s="190"/>
      <c r="FC669" s="190"/>
      <c r="FD669" s="190"/>
      <c r="FH669" s="201" t="s">
        <v>355</v>
      </c>
      <c r="FJ669" s="190"/>
      <c r="FL669" s="190"/>
    </row>
    <row r="670" spans="1:168" s="152" customFormat="1" ht="15" x14ac:dyDescent="0.25">
      <c r="A670" s="199"/>
      <c r="B670" s="203"/>
      <c r="C670" s="369" t="s">
        <v>356</v>
      </c>
      <c r="D670" s="369"/>
      <c r="E670" s="369"/>
      <c r="F670" s="217"/>
      <c r="G670" s="218"/>
      <c r="H670" s="218"/>
      <c r="I670" s="218"/>
      <c r="J670" s="220">
        <v>733.73</v>
      </c>
      <c r="K670" s="218"/>
      <c r="L670" s="219">
        <v>1594.35</v>
      </c>
      <c r="M670" s="218"/>
      <c r="N670" s="221">
        <v>70494.66</v>
      </c>
      <c r="EZ670" s="189"/>
      <c r="FA670" s="190"/>
      <c r="FB670" s="190"/>
      <c r="FC670" s="190"/>
      <c r="FD670" s="190"/>
      <c r="FI670" s="201" t="s">
        <v>356</v>
      </c>
      <c r="FJ670" s="190"/>
      <c r="FL670" s="190"/>
    </row>
    <row r="671" spans="1:168" s="152" customFormat="1" ht="15" x14ac:dyDescent="0.25">
      <c r="A671" s="213"/>
      <c r="B671" s="203"/>
      <c r="C671" s="366" t="s">
        <v>357</v>
      </c>
      <c r="D671" s="366"/>
      <c r="E671" s="366"/>
      <c r="F671" s="205"/>
      <c r="G671" s="206"/>
      <c r="H671" s="206"/>
      <c r="I671" s="206"/>
      <c r="J671" s="215"/>
      <c r="K671" s="206"/>
      <c r="L671" s="207">
        <v>1375.18</v>
      </c>
      <c r="M671" s="206"/>
      <c r="N671" s="211">
        <v>68002.649999999994</v>
      </c>
      <c r="EZ671" s="189"/>
      <c r="FA671" s="190"/>
      <c r="FB671" s="190"/>
      <c r="FC671" s="190"/>
      <c r="FD671" s="190"/>
      <c r="FH671" s="201" t="s">
        <v>357</v>
      </c>
      <c r="FJ671" s="190"/>
      <c r="FL671" s="190"/>
    </row>
    <row r="672" spans="1:168" s="152" customFormat="1" ht="23.25" x14ac:dyDescent="0.25">
      <c r="A672" s="213"/>
      <c r="B672" s="203" t="s">
        <v>390</v>
      </c>
      <c r="C672" s="366" t="s">
        <v>391</v>
      </c>
      <c r="D672" s="366"/>
      <c r="E672" s="366"/>
      <c r="F672" s="205" t="s">
        <v>360</v>
      </c>
      <c r="G672" s="222">
        <v>97</v>
      </c>
      <c r="H672" s="206"/>
      <c r="I672" s="222">
        <v>97</v>
      </c>
      <c r="J672" s="215"/>
      <c r="K672" s="206"/>
      <c r="L672" s="207">
        <v>1333.92</v>
      </c>
      <c r="M672" s="206"/>
      <c r="N672" s="211">
        <v>65962.570000000007</v>
      </c>
      <c r="EZ672" s="189"/>
      <c r="FA672" s="190"/>
      <c r="FB672" s="190"/>
      <c r="FC672" s="190"/>
      <c r="FD672" s="190"/>
      <c r="FH672" s="201" t="s">
        <v>391</v>
      </c>
      <c r="FJ672" s="190"/>
      <c r="FL672" s="190"/>
    </row>
    <row r="673" spans="1:168" s="152" customFormat="1" ht="23.25" x14ac:dyDescent="0.25">
      <c r="A673" s="213"/>
      <c r="B673" s="203" t="s">
        <v>392</v>
      </c>
      <c r="C673" s="366" t="s">
        <v>393</v>
      </c>
      <c r="D673" s="366"/>
      <c r="E673" s="366"/>
      <c r="F673" s="205" t="s">
        <v>360</v>
      </c>
      <c r="G673" s="222">
        <v>51</v>
      </c>
      <c r="H673" s="206"/>
      <c r="I673" s="222">
        <v>51</v>
      </c>
      <c r="J673" s="215"/>
      <c r="K673" s="206"/>
      <c r="L673" s="209">
        <v>701.34</v>
      </c>
      <c r="M673" s="206"/>
      <c r="N673" s="211">
        <v>34681.35</v>
      </c>
      <c r="EZ673" s="189"/>
      <c r="FA673" s="190"/>
      <c r="FB673" s="190"/>
      <c r="FC673" s="190"/>
      <c r="FD673" s="190"/>
      <c r="FH673" s="201" t="s">
        <v>393</v>
      </c>
      <c r="FJ673" s="190"/>
      <c r="FL673" s="190"/>
    </row>
    <row r="674" spans="1:168" s="152" customFormat="1" ht="15" x14ac:dyDescent="0.25">
      <c r="A674" s="223"/>
      <c r="B674" s="224"/>
      <c r="C674" s="367" t="s">
        <v>363</v>
      </c>
      <c r="D674" s="367"/>
      <c r="E674" s="367"/>
      <c r="F674" s="193"/>
      <c r="G674" s="194"/>
      <c r="H674" s="194"/>
      <c r="I674" s="194"/>
      <c r="J674" s="197"/>
      <c r="K674" s="194"/>
      <c r="L674" s="228">
        <v>3629.61</v>
      </c>
      <c r="M674" s="218"/>
      <c r="N674" s="226">
        <v>171138.58</v>
      </c>
      <c r="EZ674" s="189"/>
      <c r="FA674" s="190"/>
      <c r="FB674" s="190"/>
      <c r="FC674" s="190"/>
      <c r="FD674" s="190"/>
      <c r="FJ674" s="190" t="s">
        <v>363</v>
      </c>
      <c r="FL674" s="190"/>
    </row>
    <row r="675" spans="1:168" s="152" customFormat="1" ht="45" x14ac:dyDescent="0.25">
      <c r="A675" s="191" t="s">
        <v>549</v>
      </c>
      <c r="B675" s="192" t="s">
        <v>454</v>
      </c>
      <c r="C675" s="367" t="s">
        <v>455</v>
      </c>
      <c r="D675" s="367"/>
      <c r="E675" s="367"/>
      <c r="F675" s="193" t="s">
        <v>37</v>
      </c>
      <c r="G675" s="194">
        <v>155.04</v>
      </c>
      <c r="H675" s="195">
        <v>1</v>
      </c>
      <c r="I675" s="229">
        <v>155.04</v>
      </c>
      <c r="J675" s="225">
        <v>169.63</v>
      </c>
      <c r="K675" s="227">
        <v>1.04236</v>
      </c>
      <c r="L675" s="228">
        <v>27413.48</v>
      </c>
      <c r="M675" s="229">
        <v>9.1199999999999992</v>
      </c>
      <c r="N675" s="226">
        <v>250010.94</v>
      </c>
      <c r="EZ675" s="189"/>
      <c r="FA675" s="190"/>
      <c r="FB675" s="190" t="s">
        <v>455</v>
      </c>
      <c r="FC675" s="190" t="s">
        <v>285</v>
      </c>
      <c r="FD675" s="190" t="s">
        <v>285</v>
      </c>
      <c r="FJ675" s="190"/>
      <c r="FL675" s="190"/>
    </row>
    <row r="676" spans="1:168" s="152" customFormat="1" ht="15" x14ac:dyDescent="0.25">
      <c r="A676" s="199"/>
      <c r="B676" s="200"/>
      <c r="C676" s="366" t="s">
        <v>481</v>
      </c>
      <c r="D676" s="366"/>
      <c r="E676" s="366"/>
      <c r="F676" s="366"/>
      <c r="G676" s="366"/>
      <c r="H676" s="366"/>
      <c r="I676" s="366"/>
      <c r="J676" s="366"/>
      <c r="K676" s="366"/>
      <c r="L676" s="366"/>
      <c r="M676" s="366"/>
      <c r="N676" s="368"/>
      <c r="EZ676" s="189"/>
      <c r="FA676" s="190"/>
      <c r="FB676" s="190"/>
      <c r="FC676" s="190"/>
      <c r="FD676" s="190"/>
      <c r="FE676" s="201" t="s">
        <v>481</v>
      </c>
      <c r="FJ676" s="190"/>
      <c r="FL676" s="190"/>
    </row>
    <row r="677" spans="1:168" s="152" customFormat="1" ht="15" x14ac:dyDescent="0.25">
      <c r="A677" s="199"/>
      <c r="B677" s="200"/>
      <c r="C677" s="366" t="s">
        <v>457</v>
      </c>
      <c r="D677" s="366"/>
      <c r="E677" s="366"/>
      <c r="F677" s="366"/>
      <c r="G677" s="366"/>
      <c r="H677" s="366"/>
      <c r="I677" s="366"/>
      <c r="J677" s="366"/>
      <c r="K677" s="366"/>
      <c r="L677" s="366"/>
      <c r="M677" s="366"/>
      <c r="N677" s="368"/>
      <c r="EZ677" s="189"/>
      <c r="FA677" s="190"/>
      <c r="FB677" s="190"/>
      <c r="FC677" s="190"/>
      <c r="FD677" s="190"/>
      <c r="FJ677" s="190"/>
      <c r="FK677" s="201" t="s">
        <v>457</v>
      </c>
      <c r="FL677" s="190"/>
    </row>
    <row r="678" spans="1:168" s="152" customFormat="1" ht="15" x14ac:dyDescent="0.25">
      <c r="A678" s="202"/>
      <c r="B678" s="203"/>
      <c r="C678" s="361" t="s">
        <v>366</v>
      </c>
      <c r="D678" s="361"/>
      <c r="E678" s="361"/>
      <c r="F678" s="361"/>
      <c r="G678" s="361"/>
      <c r="H678" s="361"/>
      <c r="I678" s="361"/>
      <c r="J678" s="361"/>
      <c r="K678" s="361"/>
      <c r="L678" s="361"/>
      <c r="M678" s="361"/>
      <c r="N678" s="373"/>
      <c r="EZ678" s="189"/>
      <c r="FA678" s="190"/>
      <c r="FB678" s="190"/>
      <c r="FC678" s="190"/>
      <c r="FD678" s="190"/>
      <c r="FF678" s="201" t="s">
        <v>366</v>
      </c>
      <c r="FJ678" s="190"/>
      <c r="FL678" s="190"/>
    </row>
    <row r="679" spans="1:168" s="152" customFormat="1" ht="15" x14ac:dyDescent="0.25">
      <c r="A679" s="202"/>
      <c r="B679" s="203"/>
      <c r="C679" s="361" t="s">
        <v>367</v>
      </c>
      <c r="D679" s="361"/>
      <c r="E679" s="361"/>
      <c r="F679" s="361"/>
      <c r="G679" s="361"/>
      <c r="H679" s="361"/>
      <c r="I679" s="361"/>
      <c r="J679" s="361"/>
      <c r="K679" s="361"/>
      <c r="L679" s="361"/>
      <c r="M679" s="361"/>
      <c r="N679" s="373"/>
      <c r="EZ679" s="189"/>
      <c r="FA679" s="190"/>
      <c r="FB679" s="190"/>
      <c r="FC679" s="190"/>
      <c r="FD679" s="190"/>
      <c r="FF679" s="201" t="s">
        <v>367</v>
      </c>
      <c r="FJ679" s="190"/>
      <c r="FL679" s="190"/>
    </row>
    <row r="680" spans="1:168" s="152" customFormat="1" ht="15" x14ac:dyDescent="0.25">
      <c r="A680" s="223"/>
      <c r="B680" s="224"/>
      <c r="C680" s="367" t="s">
        <v>363</v>
      </c>
      <c r="D680" s="367"/>
      <c r="E680" s="367"/>
      <c r="F680" s="193"/>
      <c r="G680" s="194"/>
      <c r="H680" s="194"/>
      <c r="I680" s="194"/>
      <c r="J680" s="197"/>
      <c r="K680" s="194"/>
      <c r="L680" s="228">
        <v>27413.48</v>
      </c>
      <c r="M680" s="218"/>
      <c r="N680" s="226">
        <v>250010.94</v>
      </c>
      <c r="EZ680" s="189"/>
      <c r="FA680" s="190"/>
      <c r="FB680" s="190"/>
      <c r="FC680" s="190"/>
      <c r="FD680" s="190"/>
      <c r="FJ680" s="190" t="s">
        <v>363</v>
      </c>
      <c r="FL680" s="190"/>
    </row>
    <row r="681" spans="1:168" s="152" customFormat="1" ht="34.5" x14ac:dyDescent="0.25">
      <c r="A681" s="191" t="s">
        <v>550</v>
      </c>
      <c r="B681" s="192" t="s">
        <v>450</v>
      </c>
      <c r="C681" s="367" t="s">
        <v>451</v>
      </c>
      <c r="D681" s="367"/>
      <c r="E681" s="367"/>
      <c r="F681" s="193" t="s">
        <v>388</v>
      </c>
      <c r="G681" s="194">
        <v>3.24</v>
      </c>
      <c r="H681" s="195">
        <v>1</v>
      </c>
      <c r="I681" s="229">
        <v>3.24</v>
      </c>
      <c r="J681" s="197"/>
      <c r="K681" s="194"/>
      <c r="L681" s="197"/>
      <c r="M681" s="194"/>
      <c r="N681" s="198"/>
      <c r="EZ681" s="189"/>
      <c r="FA681" s="190"/>
      <c r="FB681" s="190" t="s">
        <v>451</v>
      </c>
      <c r="FC681" s="190" t="s">
        <v>285</v>
      </c>
      <c r="FD681" s="190" t="s">
        <v>285</v>
      </c>
      <c r="FJ681" s="190"/>
      <c r="FL681" s="190"/>
    </row>
    <row r="682" spans="1:168" s="152" customFormat="1" ht="15" x14ac:dyDescent="0.25">
      <c r="A682" s="199"/>
      <c r="B682" s="200"/>
      <c r="C682" s="366" t="s">
        <v>551</v>
      </c>
      <c r="D682" s="366"/>
      <c r="E682" s="366"/>
      <c r="F682" s="366"/>
      <c r="G682" s="366"/>
      <c r="H682" s="366"/>
      <c r="I682" s="366"/>
      <c r="J682" s="366"/>
      <c r="K682" s="366"/>
      <c r="L682" s="366"/>
      <c r="M682" s="366"/>
      <c r="N682" s="368"/>
      <c r="EZ682" s="189"/>
      <c r="FA682" s="190"/>
      <c r="FB682" s="190"/>
      <c r="FC682" s="190"/>
      <c r="FD682" s="190"/>
      <c r="FE682" s="201" t="s">
        <v>551</v>
      </c>
      <c r="FJ682" s="190"/>
      <c r="FL682" s="190"/>
    </row>
    <row r="683" spans="1:168" s="152" customFormat="1" ht="68.25" x14ac:dyDescent="0.25">
      <c r="A683" s="202"/>
      <c r="B683" s="203" t="s">
        <v>343</v>
      </c>
      <c r="C683" s="361" t="s">
        <v>344</v>
      </c>
      <c r="D683" s="361"/>
      <c r="E683" s="361"/>
      <c r="F683" s="361"/>
      <c r="G683" s="361"/>
      <c r="H683" s="361"/>
      <c r="I683" s="361"/>
      <c r="J683" s="361"/>
      <c r="K683" s="361"/>
      <c r="L683" s="361"/>
      <c r="M683" s="361"/>
      <c r="N683" s="373"/>
      <c r="EZ683" s="189"/>
      <c r="FA683" s="190"/>
      <c r="FB683" s="190"/>
      <c r="FC683" s="190"/>
      <c r="FD683" s="190"/>
      <c r="FF683" s="201" t="s">
        <v>344</v>
      </c>
      <c r="FJ683" s="190"/>
      <c r="FL683" s="190"/>
    </row>
    <row r="684" spans="1:168" s="152" customFormat="1" ht="23.25" x14ac:dyDescent="0.25">
      <c r="A684" s="202"/>
      <c r="B684" s="203" t="s">
        <v>345</v>
      </c>
      <c r="C684" s="361" t="s">
        <v>346</v>
      </c>
      <c r="D684" s="361"/>
      <c r="E684" s="361"/>
      <c r="F684" s="361"/>
      <c r="G684" s="361"/>
      <c r="H684" s="361"/>
      <c r="I684" s="361"/>
      <c r="J684" s="361"/>
      <c r="K684" s="361"/>
      <c r="L684" s="361"/>
      <c r="M684" s="361"/>
      <c r="N684" s="373"/>
      <c r="EZ684" s="189"/>
      <c r="FA684" s="190"/>
      <c r="FB684" s="190"/>
      <c r="FC684" s="190"/>
      <c r="FD684" s="190"/>
      <c r="FF684" s="201" t="s">
        <v>346</v>
      </c>
      <c r="FJ684" s="190"/>
      <c r="FL684" s="190"/>
    </row>
    <row r="685" spans="1:168" s="152" customFormat="1" ht="15" x14ac:dyDescent="0.25">
      <c r="A685" s="204"/>
      <c r="B685" s="203" t="s">
        <v>339</v>
      </c>
      <c r="C685" s="366" t="s">
        <v>347</v>
      </c>
      <c r="D685" s="366"/>
      <c r="E685" s="366"/>
      <c r="F685" s="205"/>
      <c r="G685" s="206"/>
      <c r="H685" s="206"/>
      <c r="I685" s="206"/>
      <c r="J685" s="209">
        <v>616.95000000000005</v>
      </c>
      <c r="K685" s="208">
        <v>1.3225</v>
      </c>
      <c r="L685" s="207">
        <v>2643.57</v>
      </c>
      <c r="M685" s="210">
        <v>49.45</v>
      </c>
      <c r="N685" s="211">
        <v>130724.54</v>
      </c>
      <c r="EZ685" s="189"/>
      <c r="FA685" s="190"/>
      <c r="FB685" s="190"/>
      <c r="FC685" s="190"/>
      <c r="FD685" s="190"/>
      <c r="FG685" s="201" t="s">
        <v>347</v>
      </c>
      <c r="FJ685" s="190"/>
      <c r="FL685" s="190"/>
    </row>
    <row r="686" spans="1:168" s="152" customFormat="1" ht="15" x14ac:dyDescent="0.25">
      <c r="A686" s="204"/>
      <c r="B686" s="203" t="s">
        <v>205</v>
      </c>
      <c r="C686" s="366" t="s">
        <v>348</v>
      </c>
      <c r="D686" s="366"/>
      <c r="E686" s="366"/>
      <c r="F686" s="205"/>
      <c r="G686" s="206"/>
      <c r="H686" s="206"/>
      <c r="I686" s="206"/>
      <c r="J686" s="209">
        <v>79.150000000000006</v>
      </c>
      <c r="K686" s="208">
        <v>1.4375</v>
      </c>
      <c r="L686" s="209">
        <v>368.64</v>
      </c>
      <c r="M686" s="210">
        <v>14.53</v>
      </c>
      <c r="N686" s="211">
        <v>5356.34</v>
      </c>
      <c r="EZ686" s="189"/>
      <c r="FA686" s="190"/>
      <c r="FB686" s="190"/>
      <c r="FC686" s="190"/>
      <c r="FD686" s="190"/>
      <c r="FG686" s="201" t="s">
        <v>348</v>
      </c>
      <c r="FJ686" s="190"/>
      <c r="FL686" s="190"/>
    </row>
    <row r="687" spans="1:168" s="152" customFormat="1" ht="15" x14ac:dyDescent="0.25">
      <c r="A687" s="204"/>
      <c r="B687" s="203" t="s">
        <v>349</v>
      </c>
      <c r="C687" s="366" t="s">
        <v>350</v>
      </c>
      <c r="D687" s="366"/>
      <c r="E687" s="366"/>
      <c r="F687" s="205"/>
      <c r="G687" s="206"/>
      <c r="H687" s="206"/>
      <c r="I687" s="206"/>
      <c r="J687" s="209">
        <v>5.0199999999999996</v>
      </c>
      <c r="K687" s="208">
        <v>1.4375</v>
      </c>
      <c r="L687" s="209">
        <v>23.38</v>
      </c>
      <c r="M687" s="210">
        <v>49.45</v>
      </c>
      <c r="N687" s="211">
        <v>1156.1400000000001</v>
      </c>
      <c r="EZ687" s="189"/>
      <c r="FA687" s="190"/>
      <c r="FB687" s="190"/>
      <c r="FC687" s="190"/>
      <c r="FD687" s="190"/>
      <c r="FG687" s="201" t="s">
        <v>350</v>
      </c>
      <c r="FJ687" s="190"/>
      <c r="FL687" s="190"/>
    </row>
    <row r="688" spans="1:168" s="152" customFormat="1" ht="15" x14ac:dyDescent="0.25">
      <c r="A688" s="204"/>
      <c r="B688" s="203" t="s">
        <v>351</v>
      </c>
      <c r="C688" s="366" t="s">
        <v>352</v>
      </c>
      <c r="D688" s="366"/>
      <c r="E688" s="366"/>
      <c r="F688" s="205"/>
      <c r="G688" s="206"/>
      <c r="H688" s="206"/>
      <c r="I688" s="206"/>
      <c r="J688" s="209">
        <v>37.630000000000003</v>
      </c>
      <c r="K688" s="206"/>
      <c r="L688" s="209">
        <v>121.92</v>
      </c>
      <c r="M688" s="210">
        <v>9.1199999999999992</v>
      </c>
      <c r="N688" s="211">
        <v>1111.9100000000001</v>
      </c>
      <c r="EZ688" s="189"/>
      <c r="FA688" s="190"/>
      <c r="FB688" s="190"/>
      <c r="FC688" s="190"/>
      <c r="FD688" s="190"/>
      <c r="FG688" s="201" t="s">
        <v>352</v>
      </c>
      <c r="FJ688" s="190"/>
      <c r="FL688" s="190"/>
    </row>
    <row r="689" spans="1:168" s="152" customFormat="1" ht="15" x14ac:dyDescent="0.25">
      <c r="A689" s="213"/>
      <c r="B689" s="203"/>
      <c r="C689" s="366" t="s">
        <v>353</v>
      </c>
      <c r="D689" s="366"/>
      <c r="E689" s="366"/>
      <c r="F689" s="205" t="s">
        <v>354</v>
      </c>
      <c r="G689" s="210">
        <v>29.68</v>
      </c>
      <c r="H689" s="208">
        <v>1.3225</v>
      </c>
      <c r="I689" s="233">
        <v>127.175832</v>
      </c>
      <c r="J689" s="215"/>
      <c r="K689" s="206"/>
      <c r="L689" s="215"/>
      <c r="M689" s="206"/>
      <c r="N689" s="216"/>
      <c r="EZ689" s="189"/>
      <c r="FA689" s="190"/>
      <c r="FB689" s="190"/>
      <c r="FC689" s="190"/>
      <c r="FD689" s="190"/>
      <c r="FH689" s="201" t="s">
        <v>353</v>
      </c>
      <c r="FJ689" s="190"/>
      <c r="FL689" s="190"/>
    </row>
    <row r="690" spans="1:168" s="152" customFormat="1" ht="15" x14ac:dyDescent="0.25">
      <c r="A690" s="213"/>
      <c r="B690" s="203"/>
      <c r="C690" s="366" t="s">
        <v>355</v>
      </c>
      <c r="D690" s="366"/>
      <c r="E690" s="366"/>
      <c r="F690" s="205" t="s">
        <v>354</v>
      </c>
      <c r="G690" s="231">
        <v>0.4</v>
      </c>
      <c r="H690" s="208">
        <v>1.4375</v>
      </c>
      <c r="I690" s="236">
        <v>1.863</v>
      </c>
      <c r="J690" s="215"/>
      <c r="K690" s="206"/>
      <c r="L690" s="215"/>
      <c r="M690" s="206"/>
      <c r="N690" s="216"/>
      <c r="EZ690" s="189"/>
      <c r="FA690" s="190"/>
      <c r="FB690" s="190"/>
      <c r="FC690" s="190"/>
      <c r="FD690" s="190"/>
      <c r="FH690" s="201" t="s">
        <v>355</v>
      </c>
      <c r="FJ690" s="190"/>
      <c r="FL690" s="190"/>
    </row>
    <row r="691" spans="1:168" s="152" customFormat="1" ht="15" x14ac:dyDescent="0.25">
      <c r="A691" s="199"/>
      <c r="B691" s="203"/>
      <c r="C691" s="369" t="s">
        <v>356</v>
      </c>
      <c r="D691" s="369"/>
      <c r="E691" s="369"/>
      <c r="F691" s="217"/>
      <c r="G691" s="218"/>
      <c r="H691" s="218"/>
      <c r="I691" s="218"/>
      <c r="J691" s="220">
        <v>733.73</v>
      </c>
      <c r="K691" s="218"/>
      <c r="L691" s="219">
        <v>3134.13</v>
      </c>
      <c r="M691" s="218"/>
      <c r="N691" s="221">
        <v>137192.79</v>
      </c>
      <c r="EZ691" s="189"/>
      <c r="FA691" s="190"/>
      <c r="FB691" s="190"/>
      <c r="FC691" s="190"/>
      <c r="FD691" s="190"/>
      <c r="FI691" s="201" t="s">
        <v>356</v>
      </c>
      <c r="FJ691" s="190"/>
      <c r="FL691" s="190"/>
    </row>
    <row r="692" spans="1:168" s="152" customFormat="1" ht="15" x14ac:dyDescent="0.25">
      <c r="A692" s="213"/>
      <c r="B692" s="203"/>
      <c r="C692" s="366" t="s">
        <v>357</v>
      </c>
      <c r="D692" s="366"/>
      <c r="E692" s="366"/>
      <c r="F692" s="205"/>
      <c r="G692" s="206"/>
      <c r="H692" s="206"/>
      <c r="I692" s="206"/>
      <c r="J692" s="215"/>
      <c r="K692" s="206"/>
      <c r="L692" s="207">
        <v>2666.95</v>
      </c>
      <c r="M692" s="206"/>
      <c r="N692" s="211">
        <v>131880.68</v>
      </c>
      <c r="EZ692" s="189"/>
      <c r="FA692" s="190"/>
      <c r="FB692" s="190"/>
      <c r="FC692" s="190"/>
      <c r="FD692" s="190"/>
      <c r="FH692" s="201" t="s">
        <v>357</v>
      </c>
      <c r="FJ692" s="190"/>
      <c r="FL692" s="190"/>
    </row>
    <row r="693" spans="1:168" s="152" customFormat="1" ht="23.25" x14ac:dyDescent="0.25">
      <c r="A693" s="213"/>
      <c r="B693" s="203" t="s">
        <v>390</v>
      </c>
      <c r="C693" s="366" t="s">
        <v>391</v>
      </c>
      <c r="D693" s="366"/>
      <c r="E693" s="366"/>
      <c r="F693" s="205" t="s">
        <v>360</v>
      </c>
      <c r="G693" s="222">
        <v>97</v>
      </c>
      <c r="H693" s="206"/>
      <c r="I693" s="222">
        <v>97</v>
      </c>
      <c r="J693" s="215"/>
      <c r="K693" s="206"/>
      <c r="L693" s="207">
        <v>2586.94</v>
      </c>
      <c r="M693" s="206"/>
      <c r="N693" s="211">
        <v>127924.26</v>
      </c>
      <c r="EZ693" s="189"/>
      <c r="FA693" s="190"/>
      <c r="FB693" s="190"/>
      <c r="FC693" s="190"/>
      <c r="FD693" s="190"/>
      <c r="FH693" s="201" t="s">
        <v>391</v>
      </c>
      <c r="FJ693" s="190"/>
      <c r="FL693" s="190"/>
    </row>
    <row r="694" spans="1:168" s="152" customFormat="1" ht="23.25" x14ac:dyDescent="0.25">
      <c r="A694" s="213"/>
      <c r="B694" s="203" t="s">
        <v>392</v>
      </c>
      <c r="C694" s="366" t="s">
        <v>393</v>
      </c>
      <c r="D694" s="366"/>
      <c r="E694" s="366"/>
      <c r="F694" s="205" t="s">
        <v>360</v>
      </c>
      <c r="G694" s="222">
        <v>51</v>
      </c>
      <c r="H694" s="206"/>
      <c r="I694" s="222">
        <v>51</v>
      </c>
      <c r="J694" s="215"/>
      <c r="K694" s="206"/>
      <c r="L694" s="207">
        <v>1360.14</v>
      </c>
      <c r="M694" s="206"/>
      <c r="N694" s="211">
        <v>67259.149999999994</v>
      </c>
      <c r="EZ694" s="189"/>
      <c r="FA694" s="190"/>
      <c r="FB694" s="190"/>
      <c r="FC694" s="190"/>
      <c r="FD694" s="190"/>
      <c r="FH694" s="201" t="s">
        <v>393</v>
      </c>
      <c r="FJ694" s="190"/>
      <c r="FL694" s="190"/>
    </row>
    <row r="695" spans="1:168" s="152" customFormat="1" ht="15" x14ac:dyDescent="0.25">
      <c r="A695" s="223"/>
      <c r="B695" s="224"/>
      <c r="C695" s="367" t="s">
        <v>363</v>
      </c>
      <c r="D695" s="367"/>
      <c r="E695" s="367"/>
      <c r="F695" s="193"/>
      <c r="G695" s="194"/>
      <c r="H695" s="194"/>
      <c r="I695" s="194"/>
      <c r="J695" s="197"/>
      <c r="K695" s="194"/>
      <c r="L695" s="228">
        <v>7081.21</v>
      </c>
      <c r="M695" s="218"/>
      <c r="N695" s="226">
        <v>332376.2</v>
      </c>
      <c r="EZ695" s="189"/>
      <c r="FA695" s="190"/>
      <c r="FB695" s="190"/>
      <c r="FC695" s="190"/>
      <c r="FD695" s="190"/>
      <c r="FJ695" s="190" t="s">
        <v>363</v>
      </c>
      <c r="FL695" s="190"/>
    </row>
    <row r="696" spans="1:168" s="152" customFormat="1" ht="45" x14ac:dyDescent="0.25">
      <c r="A696" s="191" t="s">
        <v>552</v>
      </c>
      <c r="B696" s="192" t="s">
        <v>454</v>
      </c>
      <c r="C696" s="367" t="s">
        <v>455</v>
      </c>
      <c r="D696" s="367"/>
      <c r="E696" s="367"/>
      <c r="F696" s="193" t="s">
        <v>37</v>
      </c>
      <c r="G696" s="194">
        <v>330.48</v>
      </c>
      <c r="H696" s="195">
        <v>1</v>
      </c>
      <c r="I696" s="229">
        <v>330.48</v>
      </c>
      <c r="J696" s="225">
        <v>169.63</v>
      </c>
      <c r="K696" s="227">
        <v>1.04236</v>
      </c>
      <c r="L696" s="228">
        <v>58434</v>
      </c>
      <c r="M696" s="229">
        <v>9.1199999999999992</v>
      </c>
      <c r="N696" s="226">
        <v>532918.07999999996</v>
      </c>
      <c r="EZ696" s="189"/>
      <c r="FA696" s="190"/>
      <c r="FB696" s="190" t="s">
        <v>455</v>
      </c>
      <c r="FC696" s="190" t="s">
        <v>285</v>
      </c>
      <c r="FD696" s="190" t="s">
        <v>285</v>
      </c>
      <c r="FJ696" s="190"/>
      <c r="FL696" s="190"/>
    </row>
    <row r="697" spans="1:168" s="152" customFormat="1" ht="15" x14ac:dyDescent="0.25">
      <c r="A697" s="199"/>
      <c r="B697" s="200"/>
      <c r="C697" s="366" t="s">
        <v>553</v>
      </c>
      <c r="D697" s="366"/>
      <c r="E697" s="366"/>
      <c r="F697" s="366"/>
      <c r="G697" s="366"/>
      <c r="H697" s="366"/>
      <c r="I697" s="366"/>
      <c r="J697" s="366"/>
      <c r="K697" s="366"/>
      <c r="L697" s="366"/>
      <c r="M697" s="366"/>
      <c r="N697" s="368"/>
      <c r="EZ697" s="189"/>
      <c r="FA697" s="190"/>
      <c r="FB697" s="190"/>
      <c r="FC697" s="190"/>
      <c r="FD697" s="190"/>
      <c r="FE697" s="201" t="s">
        <v>553</v>
      </c>
      <c r="FJ697" s="190"/>
      <c r="FL697" s="190"/>
    </row>
    <row r="698" spans="1:168" s="152" customFormat="1" ht="15" x14ac:dyDescent="0.25">
      <c r="A698" s="199"/>
      <c r="B698" s="200"/>
      <c r="C698" s="366" t="s">
        <v>457</v>
      </c>
      <c r="D698" s="366"/>
      <c r="E698" s="366"/>
      <c r="F698" s="366"/>
      <c r="G698" s="366"/>
      <c r="H698" s="366"/>
      <c r="I698" s="366"/>
      <c r="J698" s="366"/>
      <c r="K698" s="366"/>
      <c r="L698" s="366"/>
      <c r="M698" s="366"/>
      <c r="N698" s="368"/>
      <c r="EZ698" s="189"/>
      <c r="FA698" s="190"/>
      <c r="FB698" s="190"/>
      <c r="FC698" s="190"/>
      <c r="FD698" s="190"/>
      <c r="FJ698" s="190"/>
      <c r="FK698" s="201" t="s">
        <v>457</v>
      </c>
      <c r="FL698" s="190"/>
    </row>
    <row r="699" spans="1:168" s="152" customFormat="1" ht="15" x14ac:dyDescent="0.25">
      <c r="A699" s="202"/>
      <c r="B699" s="203"/>
      <c r="C699" s="361" t="s">
        <v>366</v>
      </c>
      <c r="D699" s="361"/>
      <c r="E699" s="361"/>
      <c r="F699" s="361"/>
      <c r="G699" s="361"/>
      <c r="H699" s="361"/>
      <c r="I699" s="361"/>
      <c r="J699" s="361"/>
      <c r="K699" s="361"/>
      <c r="L699" s="361"/>
      <c r="M699" s="361"/>
      <c r="N699" s="373"/>
      <c r="EZ699" s="189"/>
      <c r="FA699" s="190"/>
      <c r="FB699" s="190"/>
      <c r="FC699" s="190"/>
      <c r="FD699" s="190"/>
      <c r="FF699" s="201" t="s">
        <v>366</v>
      </c>
      <c r="FJ699" s="190"/>
      <c r="FL699" s="190"/>
    </row>
    <row r="700" spans="1:168" s="152" customFormat="1" ht="15" x14ac:dyDescent="0.25">
      <c r="A700" s="202"/>
      <c r="B700" s="203"/>
      <c r="C700" s="361" t="s">
        <v>367</v>
      </c>
      <c r="D700" s="361"/>
      <c r="E700" s="361"/>
      <c r="F700" s="361"/>
      <c r="G700" s="361"/>
      <c r="H700" s="361"/>
      <c r="I700" s="361"/>
      <c r="J700" s="361"/>
      <c r="K700" s="361"/>
      <c r="L700" s="361"/>
      <c r="M700" s="361"/>
      <c r="N700" s="373"/>
      <c r="EZ700" s="189"/>
      <c r="FA700" s="190"/>
      <c r="FB700" s="190"/>
      <c r="FC700" s="190"/>
      <c r="FD700" s="190"/>
      <c r="FF700" s="201" t="s">
        <v>367</v>
      </c>
      <c r="FJ700" s="190"/>
      <c r="FL700" s="190"/>
    </row>
    <row r="701" spans="1:168" s="152" customFormat="1" ht="15" x14ac:dyDescent="0.25">
      <c r="A701" s="223"/>
      <c r="B701" s="224"/>
      <c r="C701" s="367" t="s">
        <v>363</v>
      </c>
      <c r="D701" s="367"/>
      <c r="E701" s="367"/>
      <c r="F701" s="193"/>
      <c r="G701" s="194"/>
      <c r="H701" s="194"/>
      <c r="I701" s="194"/>
      <c r="J701" s="197"/>
      <c r="K701" s="194"/>
      <c r="L701" s="228">
        <v>58434</v>
      </c>
      <c r="M701" s="218"/>
      <c r="N701" s="226">
        <v>532918.07999999996</v>
      </c>
      <c r="EZ701" s="189"/>
      <c r="FA701" s="190"/>
      <c r="FB701" s="190"/>
      <c r="FC701" s="190"/>
      <c r="FD701" s="190"/>
      <c r="FJ701" s="190" t="s">
        <v>363</v>
      </c>
      <c r="FL701" s="190"/>
    </row>
    <row r="702" spans="1:168" s="152" customFormat="1" ht="34.5" x14ac:dyDescent="0.25">
      <c r="A702" s="191" t="s">
        <v>554</v>
      </c>
      <c r="B702" s="192" t="s">
        <v>450</v>
      </c>
      <c r="C702" s="367" t="s">
        <v>451</v>
      </c>
      <c r="D702" s="367"/>
      <c r="E702" s="367"/>
      <c r="F702" s="193" t="s">
        <v>388</v>
      </c>
      <c r="G702" s="194">
        <v>0.2</v>
      </c>
      <c r="H702" s="195">
        <v>1</v>
      </c>
      <c r="I702" s="235">
        <v>0.2</v>
      </c>
      <c r="J702" s="197"/>
      <c r="K702" s="194"/>
      <c r="L702" s="197"/>
      <c r="M702" s="194"/>
      <c r="N702" s="198"/>
      <c r="EZ702" s="189"/>
      <c r="FA702" s="190"/>
      <c r="FB702" s="190" t="s">
        <v>451</v>
      </c>
      <c r="FC702" s="190" t="s">
        <v>285</v>
      </c>
      <c r="FD702" s="190" t="s">
        <v>285</v>
      </c>
      <c r="FJ702" s="190"/>
      <c r="FL702" s="190"/>
    </row>
    <row r="703" spans="1:168" s="152" customFormat="1" ht="15" x14ac:dyDescent="0.25">
      <c r="A703" s="199"/>
      <c r="B703" s="200"/>
      <c r="C703" s="366" t="s">
        <v>487</v>
      </c>
      <c r="D703" s="366"/>
      <c r="E703" s="366"/>
      <c r="F703" s="366"/>
      <c r="G703" s="366"/>
      <c r="H703" s="366"/>
      <c r="I703" s="366"/>
      <c r="J703" s="366"/>
      <c r="K703" s="366"/>
      <c r="L703" s="366"/>
      <c r="M703" s="366"/>
      <c r="N703" s="368"/>
      <c r="EZ703" s="189"/>
      <c r="FA703" s="190"/>
      <c r="FB703" s="190"/>
      <c r="FC703" s="190"/>
      <c r="FD703" s="190"/>
      <c r="FE703" s="201" t="s">
        <v>487</v>
      </c>
      <c r="FJ703" s="190"/>
      <c r="FL703" s="190"/>
    </row>
    <row r="704" spans="1:168" s="152" customFormat="1" ht="68.25" x14ac:dyDescent="0.25">
      <c r="A704" s="202"/>
      <c r="B704" s="203" t="s">
        <v>343</v>
      </c>
      <c r="C704" s="361" t="s">
        <v>344</v>
      </c>
      <c r="D704" s="361"/>
      <c r="E704" s="361"/>
      <c r="F704" s="361"/>
      <c r="G704" s="361"/>
      <c r="H704" s="361"/>
      <c r="I704" s="361"/>
      <c r="J704" s="361"/>
      <c r="K704" s="361"/>
      <c r="L704" s="361"/>
      <c r="M704" s="361"/>
      <c r="N704" s="373"/>
      <c r="EZ704" s="189"/>
      <c r="FA704" s="190"/>
      <c r="FB704" s="190"/>
      <c r="FC704" s="190"/>
      <c r="FD704" s="190"/>
      <c r="FF704" s="201" t="s">
        <v>344</v>
      </c>
      <c r="FJ704" s="190"/>
      <c r="FL704" s="190"/>
    </row>
    <row r="705" spans="1:168" s="152" customFormat="1" ht="23.25" x14ac:dyDescent="0.25">
      <c r="A705" s="202"/>
      <c r="B705" s="203" t="s">
        <v>345</v>
      </c>
      <c r="C705" s="361" t="s">
        <v>346</v>
      </c>
      <c r="D705" s="361"/>
      <c r="E705" s="361"/>
      <c r="F705" s="361"/>
      <c r="G705" s="361"/>
      <c r="H705" s="361"/>
      <c r="I705" s="361"/>
      <c r="J705" s="361"/>
      <c r="K705" s="361"/>
      <c r="L705" s="361"/>
      <c r="M705" s="361"/>
      <c r="N705" s="373"/>
      <c r="EZ705" s="189"/>
      <c r="FA705" s="190"/>
      <c r="FB705" s="190"/>
      <c r="FC705" s="190"/>
      <c r="FD705" s="190"/>
      <c r="FF705" s="201" t="s">
        <v>346</v>
      </c>
      <c r="FJ705" s="190"/>
      <c r="FL705" s="190"/>
    </row>
    <row r="706" spans="1:168" s="152" customFormat="1" ht="15" x14ac:dyDescent="0.25">
      <c r="A706" s="204"/>
      <c r="B706" s="203" t="s">
        <v>339</v>
      </c>
      <c r="C706" s="366" t="s">
        <v>347</v>
      </c>
      <c r="D706" s="366"/>
      <c r="E706" s="366"/>
      <c r="F706" s="205"/>
      <c r="G706" s="206"/>
      <c r="H706" s="206"/>
      <c r="I706" s="206"/>
      <c r="J706" s="209">
        <v>616.95000000000005</v>
      </c>
      <c r="K706" s="208">
        <v>1.3225</v>
      </c>
      <c r="L706" s="209">
        <v>163.18</v>
      </c>
      <c r="M706" s="210">
        <v>49.45</v>
      </c>
      <c r="N706" s="211">
        <v>8069.25</v>
      </c>
      <c r="EZ706" s="189"/>
      <c r="FA706" s="190"/>
      <c r="FB706" s="190"/>
      <c r="FC706" s="190"/>
      <c r="FD706" s="190"/>
      <c r="FG706" s="201" t="s">
        <v>347</v>
      </c>
      <c r="FJ706" s="190"/>
      <c r="FL706" s="190"/>
    </row>
    <row r="707" spans="1:168" s="152" customFormat="1" ht="15" x14ac:dyDescent="0.25">
      <c r="A707" s="204"/>
      <c r="B707" s="203" t="s">
        <v>205</v>
      </c>
      <c r="C707" s="366" t="s">
        <v>348</v>
      </c>
      <c r="D707" s="366"/>
      <c r="E707" s="366"/>
      <c r="F707" s="205"/>
      <c r="G707" s="206"/>
      <c r="H707" s="206"/>
      <c r="I707" s="206"/>
      <c r="J707" s="209">
        <v>79.150000000000006</v>
      </c>
      <c r="K707" s="208">
        <v>1.4375</v>
      </c>
      <c r="L707" s="209">
        <v>22.76</v>
      </c>
      <c r="M707" s="210">
        <v>14.53</v>
      </c>
      <c r="N707" s="212">
        <v>330.7</v>
      </c>
      <c r="EZ707" s="189"/>
      <c r="FA707" s="190"/>
      <c r="FB707" s="190"/>
      <c r="FC707" s="190"/>
      <c r="FD707" s="190"/>
      <c r="FG707" s="201" t="s">
        <v>348</v>
      </c>
      <c r="FJ707" s="190"/>
      <c r="FL707" s="190"/>
    </row>
    <row r="708" spans="1:168" s="152" customFormat="1" ht="15" x14ac:dyDescent="0.25">
      <c r="A708" s="204"/>
      <c r="B708" s="203" t="s">
        <v>349</v>
      </c>
      <c r="C708" s="366" t="s">
        <v>350</v>
      </c>
      <c r="D708" s="366"/>
      <c r="E708" s="366"/>
      <c r="F708" s="205"/>
      <c r="G708" s="206"/>
      <c r="H708" s="206"/>
      <c r="I708" s="206"/>
      <c r="J708" s="209">
        <v>5.0199999999999996</v>
      </c>
      <c r="K708" s="208">
        <v>1.4375</v>
      </c>
      <c r="L708" s="209">
        <v>1.44</v>
      </c>
      <c r="M708" s="210">
        <v>49.45</v>
      </c>
      <c r="N708" s="212">
        <v>71.209999999999994</v>
      </c>
      <c r="EZ708" s="189"/>
      <c r="FA708" s="190"/>
      <c r="FB708" s="190"/>
      <c r="FC708" s="190"/>
      <c r="FD708" s="190"/>
      <c r="FG708" s="201" t="s">
        <v>350</v>
      </c>
      <c r="FJ708" s="190"/>
      <c r="FL708" s="190"/>
    </row>
    <row r="709" spans="1:168" s="152" customFormat="1" ht="15" x14ac:dyDescent="0.25">
      <c r="A709" s="204"/>
      <c r="B709" s="203" t="s">
        <v>351</v>
      </c>
      <c r="C709" s="366" t="s">
        <v>352</v>
      </c>
      <c r="D709" s="366"/>
      <c r="E709" s="366"/>
      <c r="F709" s="205"/>
      <c r="G709" s="206"/>
      <c r="H709" s="206"/>
      <c r="I709" s="206"/>
      <c r="J709" s="209">
        <v>37.630000000000003</v>
      </c>
      <c r="K709" s="206"/>
      <c r="L709" s="209">
        <v>7.53</v>
      </c>
      <c r="M709" s="210">
        <v>9.1199999999999992</v>
      </c>
      <c r="N709" s="212">
        <v>68.67</v>
      </c>
      <c r="EZ709" s="189"/>
      <c r="FA709" s="190"/>
      <c r="FB709" s="190"/>
      <c r="FC709" s="190"/>
      <c r="FD709" s="190"/>
      <c r="FG709" s="201" t="s">
        <v>352</v>
      </c>
      <c r="FJ709" s="190"/>
      <c r="FL709" s="190"/>
    </row>
    <row r="710" spans="1:168" s="152" customFormat="1" ht="15" x14ac:dyDescent="0.25">
      <c r="A710" s="213"/>
      <c r="B710" s="203"/>
      <c r="C710" s="366" t="s">
        <v>353</v>
      </c>
      <c r="D710" s="366"/>
      <c r="E710" s="366"/>
      <c r="F710" s="205" t="s">
        <v>354</v>
      </c>
      <c r="G710" s="210">
        <v>29.68</v>
      </c>
      <c r="H710" s="208">
        <v>1.3225</v>
      </c>
      <c r="I710" s="230">
        <v>7.8503600000000002</v>
      </c>
      <c r="J710" s="215"/>
      <c r="K710" s="206"/>
      <c r="L710" s="215"/>
      <c r="M710" s="206"/>
      <c r="N710" s="216"/>
      <c r="EZ710" s="189"/>
      <c r="FA710" s="190"/>
      <c r="FB710" s="190"/>
      <c r="FC710" s="190"/>
      <c r="FD710" s="190"/>
      <c r="FH710" s="201" t="s">
        <v>353</v>
      </c>
      <c r="FJ710" s="190"/>
      <c r="FL710" s="190"/>
    </row>
    <row r="711" spans="1:168" s="152" customFormat="1" ht="15" x14ac:dyDescent="0.25">
      <c r="A711" s="213"/>
      <c r="B711" s="203"/>
      <c r="C711" s="366" t="s">
        <v>355</v>
      </c>
      <c r="D711" s="366"/>
      <c r="E711" s="366"/>
      <c r="F711" s="205" t="s">
        <v>354</v>
      </c>
      <c r="G711" s="231">
        <v>0.4</v>
      </c>
      <c r="H711" s="208">
        <v>1.4375</v>
      </c>
      <c r="I711" s="236">
        <v>0.115</v>
      </c>
      <c r="J711" s="215"/>
      <c r="K711" s="206"/>
      <c r="L711" s="215"/>
      <c r="M711" s="206"/>
      <c r="N711" s="216"/>
      <c r="EZ711" s="189"/>
      <c r="FA711" s="190"/>
      <c r="FB711" s="190"/>
      <c r="FC711" s="190"/>
      <c r="FD711" s="190"/>
      <c r="FH711" s="201" t="s">
        <v>355</v>
      </c>
      <c r="FJ711" s="190"/>
      <c r="FL711" s="190"/>
    </row>
    <row r="712" spans="1:168" s="152" customFormat="1" ht="15" x14ac:dyDescent="0.25">
      <c r="A712" s="199"/>
      <c r="B712" s="203"/>
      <c r="C712" s="369" t="s">
        <v>356</v>
      </c>
      <c r="D712" s="369"/>
      <c r="E712" s="369"/>
      <c r="F712" s="217"/>
      <c r="G712" s="218"/>
      <c r="H712" s="218"/>
      <c r="I712" s="218"/>
      <c r="J712" s="220">
        <v>733.73</v>
      </c>
      <c r="K712" s="218"/>
      <c r="L712" s="220">
        <v>193.47</v>
      </c>
      <c r="M712" s="218"/>
      <c r="N712" s="221">
        <v>8468.6200000000008</v>
      </c>
      <c r="EZ712" s="189"/>
      <c r="FA712" s="190"/>
      <c r="FB712" s="190"/>
      <c r="FC712" s="190"/>
      <c r="FD712" s="190"/>
      <c r="FI712" s="201" t="s">
        <v>356</v>
      </c>
      <c r="FJ712" s="190"/>
      <c r="FL712" s="190"/>
    </row>
    <row r="713" spans="1:168" s="152" customFormat="1" ht="15" x14ac:dyDescent="0.25">
      <c r="A713" s="213"/>
      <c r="B713" s="203"/>
      <c r="C713" s="366" t="s">
        <v>357</v>
      </c>
      <c r="D713" s="366"/>
      <c r="E713" s="366"/>
      <c r="F713" s="205"/>
      <c r="G713" s="206"/>
      <c r="H713" s="206"/>
      <c r="I713" s="206"/>
      <c r="J713" s="215"/>
      <c r="K713" s="206"/>
      <c r="L713" s="209">
        <v>164.62</v>
      </c>
      <c r="M713" s="206"/>
      <c r="N713" s="211">
        <v>8140.46</v>
      </c>
      <c r="EZ713" s="189"/>
      <c r="FA713" s="190"/>
      <c r="FB713" s="190"/>
      <c r="FC713" s="190"/>
      <c r="FD713" s="190"/>
      <c r="FH713" s="201" t="s">
        <v>357</v>
      </c>
      <c r="FJ713" s="190"/>
      <c r="FL713" s="190"/>
    </row>
    <row r="714" spans="1:168" s="152" customFormat="1" ht="23.25" x14ac:dyDescent="0.25">
      <c r="A714" s="213"/>
      <c r="B714" s="203" t="s">
        <v>390</v>
      </c>
      <c r="C714" s="366" t="s">
        <v>391</v>
      </c>
      <c r="D714" s="366"/>
      <c r="E714" s="366"/>
      <c r="F714" s="205" t="s">
        <v>360</v>
      </c>
      <c r="G714" s="222">
        <v>97</v>
      </c>
      <c r="H714" s="206"/>
      <c r="I714" s="222">
        <v>97</v>
      </c>
      <c r="J714" s="215"/>
      <c r="K714" s="206"/>
      <c r="L714" s="209">
        <v>159.68</v>
      </c>
      <c r="M714" s="206"/>
      <c r="N714" s="211">
        <v>7896.25</v>
      </c>
      <c r="EZ714" s="189"/>
      <c r="FA714" s="190"/>
      <c r="FB714" s="190"/>
      <c r="FC714" s="190"/>
      <c r="FD714" s="190"/>
      <c r="FH714" s="201" t="s">
        <v>391</v>
      </c>
      <c r="FJ714" s="190"/>
      <c r="FL714" s="190"/>
    </row>
    <row r="715" spans="1:168" s="152" customFormat="1" ht="23.25" x14ac:dyDescent="0.25">
      <c r="A715" s="213"/>
      <c r="B715" s="203" t="s">
        <v>392</v>
      </c>
      <c r="C715" s="366" t="s">
        <v>393</v>
      </c>
      <c r="D715" s="366"/>
      <c r="E715" s="366"/>
      <c r="F715" s="205" t="s">
        <v>360</v>
      </c>
      <c r="G715" s="222">
        <v>51</v>
      </c>
      <c r="H715" s="206"/>
      <c r="I715" s="222">
        <v>51</v>
      </c>
      <c r="J715" s="215"/>
      <c r="K715" s="206"/>
      <c r="L715" s="209">
        <v>83.96</v>
      </c>
      <c r="M715" s="206"/>
      <c r="N715" s="211">
        <v>4151.63</v>
      </c>
      <c r="EZ715" s="189"/>
      <c r="FA715" s="190"/>
      <c r="FB715" s="190"/>
      <c r="FC715" s="190"/>
      <c r="FD715" s="190"/>
      <c r="FH715" s="201" t="s">
        <v>393</v>
      </c>
      <c r="FJ715" s="190"/>
      <c r="FL715" s="190"/>
    </row>
    <row r="716" spans="1:168" s="152" customFormat="1" ht="15" x14ac:dyDescent="0.25">
      <c r="A716" s="223"/>
      <c r="B716" s="224"/>
      <c r="C716" s="367" t="s">
        <v>363</v>
      </c>
      <c r="D716" s="367"/>
      <c r="E716" s="367"/>
      <c r="F716" s="193"/>
      <c r="G716" s="194"/>
      <c r="H716" s="194"/>
      <c r="I716" s="194"/>
      <c r="J716" s="197"/>
      <c r="K716" s="194"/>
      <c r="L716" s="225">
        <v>437.11</v>
      </c>
      <c r="M716" s="218"/>
      <c r="N716" s="226">
        <v>20516.5</v>
      </c>
      <c r="EZ716" s="189"/>
      <c r="FA716" s="190"/>
      <c r="FB716" s="190"/>
      <c r="FC716" s="190"/>
      <c r="FD716" s="190"/>
      <c r="FJ716" s="190" t="s">
        <v>363</v>
      </c>
      <c r="FL716" s="190"/>
    </row>
    <row r="717" spans="1:168" s="152" customFormat="1" ht="45" x14ac:dyDescent="0.25">
      <c r="A717" s="191" t="s">
        <v>555</v>
      </c>
      <c r="B717" s="192" t="s">
        <v>454</v>
      </c>
      <c r="C717" s="367" t="s">
        <v>455</v>
      </c>
      <c r="D717" s="367"/>
      <c r="E717" s="367"/>
      <c r="F717" s="193" t="s">
        <v>37</v>
      </c>
      <c r="G717" s="194">
        <v>20.399999999999999</v>
      </c>
      <c r="H717" s="195">
        <v>1</v>
      </c>
      <c r="I717" s="235">
        <v>20.399999999999999</v>
      </c>
      <c r="J717" s="225">
        <v>169.63</v>
      </c>
      <c r="K717" s="227">
        <v>1.04236</v>
      </c>
      <c r="L717" s="228">
        <v>3607.04</v>
      </c>
      <c r="M717" s="229">
        <v>9.1199999999999992</v>
      </c>
      <c r="N717" s="226">
        <v>32896.199999999997</v>
      </c>
      <c r="EZ717" s="189"/>
      <c r="FA717" s="190"/>
      <c r="FB717" s="190" t="s">
        <v>455</v>
      </c>
      <c r="FC717" s="190" t="s">
        <v>285</v>
      </c>
      <c r="FD717" s="190" t="s">
        <v>285</v>
      </c>
      <c r="FJ717" s="190"/>
      <c r="FL717" s="190"/>
    </row>
    <row r="718" spans="1:168" s="152" customFormat="1" ht="15" x14ac:dyDescent="0.25">
      <c r="A718" s="199"/>
      <c r="B718" s="200"/>
      <c r="C718" s="366" t="s">
        <v>489</v>
      </c>
      <c r="D718" s="366"/>
      <c r="E718" s="366"/>
      <c r="F718" s="366"/>
      <c r="G718" s="366"/>
      <c r="H718" s="366"/>
      <c r="I718" s="366"/>
      <c r="J718" s="366"/>
      <c r="K718" s="366"/>
      <c r="L718" s="366"/>
      <c r="M718" s="366"/>
      <c r="N718" s="368"/>
      <c r="EZ718" s="189"/>
      <c r="FA718" s="190"/>
      <c r="FB718" s="190"/>
      <c r="FC718" s="190"/>
      <c r="FD718" s="190"/>
      <c r="FE718" s="201" t="s">
        <v>489</v>
      </c>
      <c r="FJ718" s="190"/>
      <c r="FL718" s="190"/>
    </row>
    <row r="719" spans="1:168" s="152" customFormat="1" ht="15" x14ac:dyDescent="0.25">
      <c r="A719" s="199"/>
      <c r="B719" s="200"/>
      <c r="C719" s="366" t="s">
        <v>457</v>
      </c>
      <c r="D719" s="366"/>
      <c r="E719" s="366"/>
      <c r="F719" s="366"/>
      <c r="G719" s="366"/>
      <c r="H719" s="366"/>
      <c r="I719" s="366"/>
      <c r="J719" s="366"/>
      <c r="K719" s="366"/>
      <c r="L719" s="366"/>
      <c r="M719" s="366"/>
      <c r="N719" s="368"/>
      <c r="EZ719" s="189"/>
      <c r="FA719" s="190"/>
      <c r="FB719" s="190"/>
      <c r="FC719" s="190"/>
      <c r="FD719" s="190"/>
      <c r="FJ719" s="190"/>
      <c r="FK719" s="201" t="s">
        <v>457</v>
      </c>
      <c r="FL719" s="190"/>
    </row>
    <row r="720" spans="1:168" s="152" customFormat="1" ht="15" x14ac:dyDescent="0.25">
      <c r="A720" s="202"/>
      <c r="B720" s="203"/>
      <c r="C720" s="361" t="s">
        <v>366</v>
      </c>
      <c r="D720" s="361"/>
      <c r="E720" s="361"/>
      <c r="F720" s="361"/>
      <c r="G720" s="361"/>
      <c r="H720" s="361"/>
      <c r="I720" s="361"/>
      <c r="J720" s="361"/>
      <c r="K720" s="361"/>
      <c r="L720" s="361"/>
      <c r="M720" s="361"/>
      <c r="N720" s="373"/>
      <c r="EZ720" s="189"/>
      <c r="FA720" s="190"/>
      <c r="FB720" s="190"/>
      <c r="FC720" s="190"/>
      <c r="FD720" s="190"/>
      <c r="FF720" s="201" t="s">
        <v>366</v>
      </c>
      <c r="FJ720" s="190"/>
      <c r="FL720" s="190"/>
    </row>
    <row r="721" spans="1:168" s="152" customFormat="1" ht="15" x14ac:dyDescent="0.25">
      <c r="A721" s="202"/>
      <c r="B721" s="203"/>
      <c r="C721" s="361" t="s">
        <v>367</v>
      </c>
      <c r="D721" s="361"/>
      <c r="E721" s="361"/>
      <c r="F721" s="361"/>
      <c r="G721" s="361"/>
      <c r="H721" s="361"/>
      <c r="I721" s="361"/>
      <c r="J721" s="361"/>
      <c r="K721" s="361"/>
      <c r="L721" s="361"/>
      <c r="M721" s="361"/>
      <c r="N721" s="373"/>
      <c r="EZ721" s="189"/>
      <c r="FA721" s="190"/>
      <c r="FB721" s="190"/>
      <c r="FC721" s="190"/>
      <c r="FD721" s="190"/>
      <c r="FF721" s="201" t="s">
        <v>367</v>
      </c>
      <c r="FJ721" s="190"/>
      <c r="FL721" s="190"/>
    </row>
    <row r="722" spans="1:168" s="152" customFormat="1" ht="15" x14ac:dyDescent="0.25">
      <c r="A722" s="223"/>
      <c r="B722" s="224"/>
      <c r="C722" s="367" t="s">
        <v>363</v>
      </c>
      <c r="D722" s="367"/>
      <c r="E722" s="367"/>
      <c r="F722" s="193"/>
      <c r="G722" s="194"/>
      <c r="H722" s="194"/>
      <c r="I722" s="194"/>
      <c r="J722" s="197"/>
      <c r="K722" s="194"/>
      <c r="L722" s="228">
        <v>3607.04</v>
      </c>
      <c r="M722" s="218"/>
      <c r="N722" s="226">
        <v>32896.199999999997</v>
      </c>
      <c r="EZ722" s="189"/>
      <c r="FA722" s="190"/>
      <c r="FB722" s="190"/>
      <c r="FC722" s="190"/>
      <c r="FD722" s="190"/>
      <c r="FJ722" s="190" t="s">
        <v>363</v>
      </c>
      <c r="FL722" s="190"/>
    </row>
    <row r="723" spans="1:168" s="152" customFormat="1" ht="34.5" x14ac:dyDescent="0.25">
      <c r="A723" s="191" t="s">
        <v>556</v>
      </c>
      <c r="B723" s="192" t="s">
        <v>450</v>
      </c>
      <c r="C723" s="367" t="s">
        <v>451</v>
      </c>
      <c r="D723" s="367"/>
      <c r="E723" s="367"/>
      <c r="F723" s="193" t="s">
        <v>388</v>
      </c>
      <c r="G723" s="194">
        <v>0.4</v>
      </c>
      <c r="H723" s="195">
        <v>1</v>
      </c>
      <c r="I723" s="235">
        <v>0.4</v>
      </c>
      <c r="J723" s="197"/>
      <c r="K723" s="194"/>
      <c r="L723" s="197"/>
      <c r="M723" s="194"/>
      <c r="N723" s="198"/>
      <c r="EZ723" s="189"/>
      <c r="FA723" s="190"/>
      <c r="FB723" s="190" t="s">
        <v>451</v>
      </c>
      <c r="FC723" s="190" t="s">
        <v>285</v>
      </c>
      <c r="FD723" s="190" t="s">
        <v>285</v>
      </c>
      <c r="FJ723" s="190"/>
      <c r="FL723" s="190"/>
    </row>
    <row r="724" spans="1:168" s="152" customFormat="1" ht="15" x14ac:dyDescent="0.25">
      <c r="A724" s="199"/>
      <c r="B724" s="200"/>
      <c r="C724" s="366" t="s">
        <v>491</v>
      </c>
      <c r="D724" s="366"/>
      <c r="E724" s="366"/>
      <c r="F724" s="366"/>
      <c r="G724" s="366"/>
      <c r="H724" s="366"/>
      <c r="I724" s="366"/>
      <c r="J724" s="366"/>
      <c r="K724" s="366"/>
      <c r="L724" s="366"/>
      <c r="M724" s="366"/>
      <c r="N724" s="368"/>
      <c r="EZ724" s="189"/>
      <c r="FA724" s="190"/>
      <c r="FB724" s="190"/>
      <c r="FC724" s="190"/>
      <c r="FD724" s="190"/>
      <c r="FE724" s="201" t="s">
        <v>491</v>
      </c>
      <c r="FJ724" s="190"/>
      <c r="FL724" s="190"/>
    </row>
    <row r="725" spans="1:168" s="152" customFormat="1" ht="68.25" x14ac:dyDescent="0.25">
      <c r="A725" s="202"/>
      <c r="B725" s="203" t="s">
        <v>343</v>
      </c>
      <c r="C725" s="361" t="s">
        <v>344</v>
      </c>
      <c r="D725" s="361"/>
      <c r="E725" s="361"/>
      <c r="F725" s="361"/>
      <c r="G725" s="361"/>
      <c r="H725" s="361"/>
      <c r="I725" s="361"/>
      <c r="J725" s="361"/>
      <c r="K725" s="361"/>
      <c r="L725" s="361"/>
      <c r="M725" s="361"/>
      <c r="N725" s="373"/>
      <c r="EZ725" s="189"/>
      <c r="FA725" s="190"/>
      <c r="FB725" s="190"/>
      <c r="FC725" s="190"/>
      <c r="FD725" s="190"/>
      <c r="FF725" s="201" t="s">
        <v>344</v>
      </c>
      <c r="FJ725" s="190"/>
      <c r="FL725" s="190"/>
    </row>
    <row r="726" spans="1:168" s="152" customFormat="1" ht="23.25" x14ac:dyDescent="0.25">
      <c r="A726" s="202"/>
      <c r="B726" s="203" t="s">
        <v>345</v>
      </c>
      <c r="C726" s="361" t="s">
        <v>346</v>
      </c>
      <c r="D726" s="361"/>
      <c r="E726" s="361"/>
      <c r="F726" s="361"/>
      <c r="G726" s="361"/>
      <c r="H726" s="361"/>
      <c r="I726" s="361"/>
      <c r="J726" s="361"/>
      <c r="K726" s="361"/>
      <c r="L726" s="361"/>
      <c r="M726" s="361"/>
      <c r="N726" s="373"/>
      <c r="EZ726" s="189"/>
      <c r="FA726" s="190"/>
      <c r="FB726" s="190"/>
      <c r="FC726" s="190"/>
      <c r="FD726" s="190"/>
      <c r="FF726" s="201" t="s">
        <v>346</v>
      </c>
      <c r="FJ726" s="190"/>
      <c r="FL726" s="190"/>
    </row>
    <row r="727" spans="1:168" s="152" customFormat="1" ht="15" x14ac:dyDescent="0.25">
      <c r="A727" s="204"/>
      <c r="B727" s="203" t="s">
        <v>339</v>
      </c>
      <c r="C727" s="366" t="s">
        <v>347</v>
      </c>
      <c r="D727" s="366"/>
      <c r="E727" s="366"/>
      <c r="F727" s="205"/>
      <c r="G727" s="206"/>
      <c r="H727" s="206"/>
      <c r="I727" s="206"/>
      <c r="J727" s="209">
        <v>616.95000000000005</v>
      </c>
      <c r="K727" s="208">
        <v>1.3225</v>
      </c>
      <c r="L727" s="209">
        <v>326.37</v>
      </c>
      <c r="M727" s="210">
        <v>49.45</v>
      </c>
      <c r="N727" s="211">
        <v>16139</v>
      </c>
      <c r="EZ727" s="189"/>
      <c r="FA727" s="190"/>
      <c r="FB727" s="190"/>
      <c r="FC727" s="190"/>
      <c r="FD727" s="190"/>
      <c r="FG727" s="201" t="s">
        <v>347</v>
      </c>
      <c r="FJ727" s="190"/>
      <c r="FL727" s="190"/>
    </row>
    <row r="728" spans="1:168" s="152" customFormat="1" ht="15" x14ac:dyDescent="0.25">
      <c r="A728" s="204"/>
      <c r="B728" s="203" t="s">
        <v>205</v>
      </c>
      <c r="C728" s="366" t="s">
        <v>348</v>
      </c>
      <c r="D728" s="366"/>
      <c r="E728" s="366"/>
      <c r="F728" s="205"/>
      <c r="G728" s="206"/>
      <c r="H728" s="206"/>
      <c r="I728" s="206"/>
      <c r="J728" s="209">
        <v>79.150000000000006</v>
      </c>
      <c r="K728" s="208">
        <v>1.4375</v>
      </c>
      <c r="L728" s="209">
        <v>45.51</v>
      </c>
      <c r="M728" s="210">
        <v>14.53</v>
      </c>
      <c r="N728" s="212">
        <v>661.26</v>
      </c>
      <c r="EZ728" s="189"/>
      <c r="FA728" s="190"/>
      <c r="FB728" s="190"/>
      <c r="FC728" s="190"/>
      <c r="FD728" s="190"/>
      <c r="FG728" s="201" t="s">
        <v>348</v>
      </c>
      <c r="FJ728" s="190"/>
      <c r="FL728" s="190"/>
    </row>
    <row r="729" spans="1:168" s="152" customFormat="1" ht="15" x14ac:dyDescent="0.25">
      <c r="A729" s="204"/>
      <c r="B729" s="203" t="s">
        <v>349</v>
      </c>
      <c r="C729" s="366" t="s">
        <v>350</v>
      </c>
      <c r="D729" s="366"/>
      <c r="E729" s="366"/>
      <c r="F729" s="205"/>
      <c r="G729" s="206"/>
      <c r="H729" s="206"/>
      <c r="I729" s="206"/>
      <c r="J729" s="209">
        <v>5.0199999999999996</v>
      </c>
      <c r="K729" s="208">
        <v>1.4375</v>
      </c>
      <c r="L729" s="209">
        <v>2.89</v>
      </c>
      <c r="M729" s="210">
        <v>49.45</v>
      </c>
      <c r="N729" s="212">
        <v>142.91</v>
      </c>
      <c r="EZ729" s="189"/>
      <c r="FA729" s="190"/>
      <c r="FB729" s="190"/>
      <c r="FC729" s="190"/>
      <c r="FD729" s="190"/>
      <c r="FG729" s="201" t="s">
        <v>350</v>
      </c>
      <c r="FJ729" s="190"/>
      <c r="FL729" s="190"/>
    </row>
    <row r="730" spans="1:168" s="152" customFormat="1" ht="15" x14ac:dyDescent="0.25">
      <c r="A730" s="204"/>
      <c r="B730" s="203" t="s">
        <v>351</v>
      </c>
      <c r="C730" s="366" t="s">
        <v>352</v>
      </c>
      <c r="D730" s="366"/>
      <c r="E730" s="366"/>
      <c r="F730" s="205"/>
      <c r="G730" s="206"/>
      <c r="H730" s="206"/>
      <c r="I730" s="206"/>
      <c r="J730" s="209">
        <v>37.630000000000003</v>
      </c>
      <c r="K730" s="206"/>
      <c r="L730" s="209">
        <v>15.05</v>
      </c>
      <c r="M730" s="210">
        <v>9.1199999999999992</v>
      </c>
      <c r="N730" s="212">
        <v>137.26</v>
      </c>
      <c r="EZ730" s="189"/>
      <c r="FA730" s="190"/>
      <c r="FB730" s="190"/>
      <c r="FC730" s="190"/>
      <c r="FD730" s="190"/>
      <c r="FG730" s="201" t="s">
        <v>352</v>
      </c>
      <c r="FJ730" s="190"/>
      <c r="FL730" s="190"/>
    </row>
    <row r="731" spans="1:168" s="152" customFormat="1" ht="15" x14ac:dyDescent="0.25">
      <c r="A731" s="213"/>
      <c r="B731" s="203"/>
      <c r="C731" s="366" t="s">
        <v>353</v>
      </c>
      <c r="D731" s="366"/>
      <c r="E731" s="366"/>
      <c r="F731" s="205" t="s">
        <v>354</v>
      </c>
      <c r="G731" s="210">
        <v>29.68</v>
      </c>
      <c r="H731" s="208">
        <v>1.3225</v>
      </c>
      <c r="I731" s="230">
        <v>15.70072</v>
      </c>
      <c r="J731" s="215"/>
      <c r="K731" s="206"/>
      <c r="L731" s="215"/>
      <c r="M731" s="206"/>
      <c r="N731" s="216"/>
      <c r="EZ731" s="189"/>
      <c r="FA731" s="190"/>
      <c r="FB731" s="190"/>
      <c r="FC731" s="190"/>
      <c r="FD731" s="190"/>
      <c r="FH731" s="201" t="s">
        <v>353</v>
      </c>
      <c r="FJ731" s="190"/>
      <c r="FL731" s="190"/>
    </row>
    <row r="732" spans="1:168" s="152" customFormat="1" ht="15" x14ac:dyDescent="0.25">
      <c r="A732" s="213"/>
      <c r="B732" s="203"/>
      <c r="C732" s="366" t="s">
        <v>355</v>
      </c>
      <c r="D732" s="366"/>
      <c r="E732" s="366"/>
      <c r="F732" s="205" t="s">
        <v>354</v>
      </c>
      <c r="G732" s="231">
        <v>0.4</v>
      </c>
      <c r="H732" s="208">
        <v>1.4375</v>
      </c>
      <c r="I732" s="210">
        <v>0.23</v>
      </c>
      <c r="J732" s="215"/>
      <c r="K732" s="206"/>
      <c r="L732" s="215"/>
      <c r="M732" s="206"/>
      <c r="N732" s="216"/>
      <c r="EZ732" s="189"/>
      <c r="FA732" s="190"/>
      <c r="FB732" s="190"/>
      <c r="FC732" s="190"/>
      <c r="FD732" s="190"/>
      <c r="FH732" s="201" t="s">
        <v>355</v>
      </c>
      <c r="FJ732" s="190"/>
      <c r="FL732" s="190"/>
    </row>
    <row r="733" spans="1:168" s="152" customFormat="1" ht="15" x14ac:dyDescent="0.25">
      <c r="A733" s="199"/>
      <c r="B733" s="203"/>
      <c r="C733" s="369" t="s">
        <v>356</v>
      </c>
      <c r="D733" s="369"/>
      <c r="E733" s="369"/>
      <c r="F733" s="217"/>
      <c r="G733" s="218"/>
      <c r="H733" s="218"/>
      <c r="I733" s="218"/>
      <c r="J733" s="220">
        <v>733.73</v>
      </c>
      <c r="K733" s="218"/>
      <c r="L733" s="220">
        <v>386.93</v>
      </c>
      <c r="M733" s="218"/>
      <c r="N733" s="221">
        <v>16937.52</v>
      </c>
      <c r="EZ733" s="189"/>
      <c r="FA733" s="190"/>
      <c r="FB733" s="190"/>
      <c r="FC733" s="190"/>
      <c r="FD733" s="190"/>
      <c r="FI733" s="201" t="s">
        <v>356</v>
      </c>
      <c r="FJ733" s="190"/>
      <c r="FL733" s="190"/>
    </row>
    <row r="734" spans="1:168" s="152" customFormat="1" ht="15" x14ac:dyDescent="0.25">
      <c r="A734" s="213"/>
      <c r="B734" s="203"/>
      <c r="C734" s="366" t="s">
        <v>357</v>
      </c>
      <c r="D734" s="366"/>
      <c r="E734" s="366"/>
      <c r="F734" s="205"/>
      <c r="G734" s="206"/>
      <c r="H734" s="206"/>
      <c r="I734" s="206"/>
      <c r="J734" s="215"/>
      <c r="K734" s="206"/>
      <c r="L734" s="209">
        <v>329.26</v>
      </c>
      <c r="M734" s="206"/>
      <c r="N734" s="211">
        <v>16281.91</v>
      </c>
      <c r="EZ734" s="189"/>
      <c r="FA734" s="190"/>
      <c r="FB734" s="190"/>
      <c r="FC734" s="190"/>
      <c r="FD734" s="190"/>
      <c r="FH734" s="201" t="s">
        <v>357</v>
      </c>
      <c r="FJ734" s="190"/>
      <c r="FL734" s="190"/>
    </row>
    <row r="735" spans="1:168" s="152" customFormat="1" ht="23.25" x14ac:dyDescent="0.25">
      <c r="A735" s="213"/>
      <c r="B735" s="203" t="s">
        <v>390</v>
      </c>
      <c r="C735" s="366" t="s">
        <v>391</v>
      </c>
      <c r="D735" s="366"/>
      <c r="E735" s="366"/>
      <c r="F735" s="205" t="s">
        <v>360</v>
      </c>
      <c r="G735" s="222">
        <v>97</v>
      </c>
      <c r="H735" s="206"/>
      <c r="I735" s="222">
        <v>97</v>
      </c>
      <c r="J735" s="215"/>
      <c r="K735" s="206"/>
      <c r="L735" s="209">
        <v>319.38</v>
      </c>
      <c r="M735" s="206"/>
      <c r="N735" s="211">
        <v>15793.45</v>
      </c>
      <c r="EZ735" s="189"/>
      <c r="FA735" s="190"/>
      <c r="FB735" s="190"/>
      <c r="FC735" s="190"/>
      <c r="FD735" s="190"/>
      <c r="FH735" s="201" t="s">
        <v>391</v>
      </c>
      <c r="FJ735" s="190"/>
      <c r="FL735" s="190"/>
    </row>
    <row r="736" spans="1:168" s="152" customFormat="1" ht="23.25" x14ac:dyDescent="0.25">
      <c r="A736" s="213"/>
      <c r="B736" s="203" t="s">
        <v>392</v>
      </c>
      <c r="C736" s="366" t="s">
        <v>393</v>
      </c>
      <c r="D736" s="366"/>
      <c r="E736" s="366"/>
      <c r="F736" s="205" t="s">
        <v>360</v>
      </c>
      <c r="G736" s="222">
        <v>51</v>
      </c>
      <c r="H736" s="206"/>
      <c r="I736" s="222">
        <v>51</v>
      </c>
      <c r="J736" s="215"/>
      <c r="K736" s="206"/>
      <c r="L736" s="209">
        <v>167.92</v>
      </c>
      <c r="M736" s="206"/>
      <c r="N736" s="211">
        <v>8303.77</v>
      </c>
      <c r="EZ736" s="189"/>
      <c r="FA736" s="190"/>
      <c r="FB736" s="190"/>
      <c r="FC736" s="190"/>
      <c r="FD736" s="190"/>
      <c r="FH736" s="201" t="s">
        <v>393</v>
      </c>
      <c r="FJ736" s="190"/>
      <c r="FL736" s="190"/>
    </row>
    <row r="737" spans="1:168" s="152" customFormat="1" ht="15" x14ac:dyDescent="0.25">
      <c r="A737" s="223"/>
      <c r="B737" s="224"/>
      <c r="C737" s="367" t="s">
        <v>363</v>
      </c>
      <c r="D737" s="367"/>
      <c r="E737" s="367"/>
      <c r="F737" s="193"/>
      <c r="G737" s="194"/>
      <c r="H737" s="194"/>
      <c r="I737" s="194"/>
      <c r="J737" s="197"/>
      <c r="K737" s="194"/>
      <c r="L737" s="225">
        <v>874.23</v>
      </c>
      <c r="M737" s="218"/>
      <c r="N737" s="226">
        <v>41034.74</v>
      </c>
      <c r="EZ737" s="189"/>
      <c r="FA737" s="190"/>
      <c r="FB737" s="190"/>
      <c r="FC737" s="190"/>
      <c r="FD737" s="190"/>
      <c r="FJ737" s="190" t="s">
        <v>363</v>
      </c>
      <c r="FL737" s="190"/>
    </row>
    <row r="738" spans="1:168" s="152" customFormat="1" ht="45" x14ac:dyDescent="0.25">
      <c r="A738" s="191" t="s">
        <v>557</v>
      </c>
      <c r="B738" s="192" t="s">
        <v>454</v>
      </c>
      <c r="C738" s="367" t="s">
        <v>455</v>
      </c>
      <c r="D738" s="367"/>
      <c r="E738" s="367"/>
      <c r="F738" s="193" t="s">
        <v>37</v>
      </c>
      <c r="G738" s="194">
        <v>40.799999999999997</v>
      </c>
      <c r="H738" s="195">
        <v>1</v>
      </c>
      <c r="I738" s="235">
        <v>40.799999999999997</v>
      </c>
      <c r="J738" s="225">
        <v>169.63</v>
      </c>
      <c r="K738" s="227">
        <v>1.04236</v>
      </c>
      <c r="L738" s="228">
        <v>7214.07</v>
      </c>
      <c r="M738" s="229">
        <v>9.1199999999999992</v>
      </c>
      <c r="N738" s="226">
        <v>65792.320000000007</v>
      </c>
      <c r="EZ738" s="189"/>
      <c r="FA738" s="190"/>
      <c r="FB738" s="190" t="s">
        <v>455</v>
      </c>
      <c r="FC738" s="190" t="s">
        <v>285</v>
      </c>
      <c r="FD738" s="190" t="s">
        <v>285</v>
      </c>
      <c r="FJ738" s="190"/>
      <c r="FL738" s="190"/>
    </row>
    <row r="739" spans="1:168" s="152" customFormat="1" ht="15" x14ac:dyDescent="0.25">
      <c r="A739" s="199"/>
      <c r="B739" s="200"/>
      <c r="C739" s="366" t="s">
        <v>493</v>
      </c>
      <c r="D739" s="366"/>
      <c r="E739" s="366"/>
      <c r="F739" s="366"/>
      <c r="G739" s="366"/>
      <c r="H739" s="366"/>
      <c r="I739" s="366"/>
      <c r="J739" s="366"/>
      <c r="K739" s="366"/>
      <c r="L739" s="366"/>
      <c r="M739" s="366"/>
      <c r="N739" s="368"/>
      <c r="EZ739" s="189"/>
      <c r="FA739" s="190"/>
      <c r="FB739" s="190"/>
      <c r="FC739" s="190"/>
      <c r="FD739" s="190"/>
      <c r="FE739" s="201" t="s">
        <v>493</v>
      </c>
      <c r="FJ739" s="190"/>
      <c r="FL739" s="190"/>
    </row>
    <row r="740" spans="1:168" s="152" customFormat="1" ht="15" x14ac:dyDescent="0.25">
      <c r="A740" s="199"/>
      <c r="B740" s="200"/>
      <c r="C740" s="366" t="s">
        <v>457</v>
      </c>
      <c r="D740" s="366"/>
      <c r="E740" s="366"/>
      <c r="F740" s="366"/>
      <c r="G740" s="366"/>
      <c r="H740" s="366"/>
      <c r="I740" s="366"/>
      <c r="J740" s="366"/>
      <c r="K740" s="366"/>
      <c r="L740" s="366"/>
      <c r="M740" s="366"/>
      <c r="N740" s="368"/>
      <c r="EZ740" s="189"/>
      <c r="FA740" s="190"/>
      <c r="FB740" s="190"/>
      <c r="FC740" s="190"/>
      <c r="FD740" s="190"/>
      <c r="FJ740" s="190"/>
      <c r="FK740" s="201" t="s">
        <v>457</v>
      </c>
      <c r="FL740" s="190"/>
    </row>
    <row r="741" spans="1:168" s="152" customFormat="1" ht="15" x14ac:dyDescent="0.25">
      <c r="A741" s="202"/>
      <c r="B741" s="203"/>
      <c r="C741" s="361" t="s">
        <v>366</v>
      </c>
      <c r="D741" s="361"/>
      <c r="E741" s="361"/>
      <c r="F741" s="361"/>
      <c r="G741" s="361"/>
      <c r="H741" s="361"/>
      <c r="I741" s="361"/>
      <c r="J741" s="361"/>
      <c r="K741" s="361"/>
      <c r="L741" s="361"/>
      <c r="M741" s="361"/>
      <c r="N741" s="373"/>
      <c r="EZ741" s="189"/>
      <c r="FA741" s="190"/>
      <c r="FB741" s="190"/>
      <c r="FC741" s="190"/>
      <c r="FD741" s="190"/>
      <c r="FF741" s="201" t="s">
        <v>366</v>
      </c>
      <c r="FJ741" s="190"/>
      <c r="FL741" s="190"/>
    </row>
    <row r="742" spans="1:168" s="152" customFormat="1" ht="15" x14ac:dyDescent="0.25">
      <c r="A742" s="202"/>
      <c r="B742" s="203"/>
      <c r="C742" s="361" t="s">
        <v>367</v>
      </c>
      <c r="D742" s="361"/>
      <c r="E742" s="361"/>
      <c r="F742" s="361"/>
      <c r="G742" s="361"/>
      <c r="H742" s="361"/>
      <c r="I742" s="361"/>
      <c r="J742" s="361"/>
      <c r="K742" s="361"/>
      <c r="L742" s="361"/>
      <c r="M742" s="361"/>
      <c r="N742" s="373"/>
      <c r="EZ742" s="189"/>
      <c r="FA742" s="190"/>
      <c r="FB742" s="190"/>
      <c r="FC742" s="190"/>
      <c r="FD742" s="190"/>
      <c r="FF742" s="201" t="s">
        <v>367</v>
      </c>
      <c r="FJ742" s="190"/>
      <c r="FL742" s="190"/>
    </row>
    <row r="743" spans="1:168" s="152" customFormat="1" ht="15" x14ac:dyDescent="0.25">
      <c r="A743" s="223"/>
      <c r="B743" s="224"/>
      <c r="C743" s="367" t="s">
        <v>363</v>
      </c>
      <c r="D743" s="367"/>
      <c r="E743" s="367"/>
      <c r="F743" s="193"/>
      <c r="G743" s="194"/>
      <c r="H743" s="194"/>
      <c r="I743" s="194"/>
      <c r="J743" s="197"/>
      <c r="K743" s="194"/>
      <c r="L743" s="228">
        <v>7214.07</v>
      </c>
      <c r="M743" s="218"/>
      <c r="N743" s="226">
        <v>65792.320000000007</v>
      </c>
      <c r="EZ743" s="189"/>
      <c r="FA743" s="190"/>
      <c r="FB743" s="190"/>
      <c r="FC743" s="190"/>
      <c r="FD743" s="190"/>
      <c r="FJ743" s="190" t="s">
        <v>363</v>
      </c>
      <c r="FL743" s="190"/>
    </row>
    <row r="744" spans="1:168" s="152" customFormat="1" ht="23.25" x14ac:dyDescent="0.25">
      <c r="A744" s="191" t="s">
        <v>558</v>
      </c>
      <c r="B744" s="192" t="s">
        <v>459</v>
      </c>
      <c r="C744" s="367" t="s">
        <v>460</v>
      </c>
      <c r="D744" s="367"/>
      <c r="E744" s="367"/>
      <c r="F744" s="193" t="s">
        <v>370</v>
      </c>
      <c r="G744" s="194">
        <v>0.54300000000000004</v>
      </c>
      <c r="H744" s="195">
        <v>1</v>
      </c>
      <c r="I744" s="232">
        <v>0.54300000000000004</v>
      </c>
      <c r="J744" s="197"/>
      <c r="K744" s="194"/>
      <c r="L744" s="197"/>
      <c r="M744" s="194"/>
      <c r="N744" s="198"/>
      <c r="EZ744" s="189"/>
      <c r="FA744" s="190"/>
      <c r="FB744" s="190" t="s">
        <v>460</v>
      </c>
      <c r="FC744" s="190" t="s">
        <v>285</v>
      </c>
      <c r="FD744" s="190" t="s">
        <v>285</v>
      </c>
      <c r="FJ744" s="190"/>
      <c r="FL744" s="190"/>
    </row>
    <row r="745" spans="1:168" s="152" customFormat="1" ht="15" x14ac:dyDescent="0.25">
      <c r="A745" s="199"/>
      <c r="B745" s="200"/>
      <c r="C745" s="366" t="s">
        <v>559</v>
      </c>
      <c r="D745" s="366"/>
      <c r="E745" s="366"/>
      <c r="F745" s="366"/>
      <c r="G745" s="366"/>
      <c r="H745" s="366"/>
      <c r="I745" s="366"/>
      <c r="J745" s="366"/>
      <c r="K745" s="366"/>
      <c r="L745" s="366"/>
      <c r="M745" s="366"/>
      <c r="N745" s="368"/>
      <c r="EZ745" s="189"/>
      <c r="FA745" s="190"/>
      <c r="FB745" s="190"/>
      <c r="FC745" s="190"/>
      <c r="FD745" s="190"/>
      <c r="FE745" s="201" t="s">
        <v>559</v>
      </c>
      <c r="FJ745" s="190"/>
      <c r="FL745" s="190"/>
    </row>
    <row r="746" spans="1:168" s="152" customFormat="1" ht="68.25" x14ac:dyDescent="0.25">
      <c r="A746" s="202"/>
      <c r="B746" s="203" t="s">
        <v>343</v>
      </c>
      <c r="C746" s="361" t="s">
        <v>344</v>
      </c>
      <c r="D746" s="361"/>
      <c r="E746" s="361"/>
      <c r="F746" s="361"/>
      <c r="G746" s="361"/>
      <c r="H746" s="361"/>
      <c r="I746" s="361"/>
      <c r="J746" s="361"/>
      <c r="K746" s="361"/>
      <c r="L746" s="361"/>
      <c r="M746" s="361"/>
      <c r="N746" s="373"/>
      <c r="EZ746" s="189"/>
      <c r="FA746" s="190"/>
      <c r="FB746" s="190"/>
      <c r="FC746" s="190"/>
      <c r="FD746" s="190"/>
      <c r="FF746" s="201" t="s">
        <v>344</v>
      </c>
      <c r="FJ746" s="190"/>
      <c r="FL746" s="190"/>
    </row>
    <row r="747" spans="1:168" s="152" customFormat="1" ht="23.25" x14ac:dyDescent="0.25">
      <c r="A747" s="202"/>
      <c r="B747" s="203" t="s">
        <v>345</v>
      </c>
      <c r="C747" s="361" t="s">
        <v>346</v>
      </c>
      <c r="D747" s="361"/>
      <c r="E747" s="361"/>
      <c r="F747" s="361"/>
      <c r="G747" s="361"/>
      <c r="H747" s="361"/>
      <c r="I747" s="361"/>
      <c r="J747" s="361"/>
      <c r="K747" s="361"/>
      <c r="L747" s="361"/>
      <c r="M747" s="361"/>
      <c r="N747" s="373"/>
      <c r="EZ747" s="189"/>
      <c r="FA747" s="190"/>
      <c r="FB747" s="190"/>
      <c r="FC747" s="190"/>
      <c r="FD747" s="190"/>
      <c r="FF747" s="201" t="s">
        <v>346</v>
      </c>
      <c r="FJ747" s="190"/>
      <c r="FL747" s="190"/>
    </row>
    <row r="748" spans="1:168" s="152" customFormat="1" ht="15" x14ac:dyDescent="0.25">
      <c r="A748" s="204"/>
      <c r="B748" s="203" t="s">
        <v>339</v>
      </c>
      <c r="C748" s="366" t="s">
        <v>347</v>
      </c>
      <c r="D748" s="366"/>
      <c r="E748" s="366"/>
      <c r="F748" s="205"/>
      <c r="G748" s="206"/>
      <c r="H748" s="206"/>
      <c r="I748" s="206"/>
      <c r="J748" s="207">
        <v>1297.29</v>
      </c>
      <c r="K748" s="208">
        <v>1.3225</v>
      </c>
      <c r="L748" s="209">
        <v>931.61</v>
      </c>
      <c r="M748" s="210">
        <v>49.45</v>
      </c>
      <c r="N748" s="211">
        <v>46068.11</v>
      </c>
      <c r="EZ748" s="189"/>
      <c r="FA748" s="190"/>
      <c r="FB748" s="190"/>
      <c r="FC748" s="190"/>
      <c r="FD748" s="190"/>
      <c r="FG748" s="201" t="s">
        <v>347</v>
      </c>
      <c r="FJ748" s="190"/>
      <c r="FL748" s="190"/>
    </row>
    <row r="749" spans="1:168" s="152" customFormat="1" ht="15" x14ac:dyDescent="0.25">
      <c r="A749" s="204"/>
      <c r="B749" s="203" t="s">
        <v>205</v>
      </c>
      <c r="C749" s="366" t="s">
        <v>348</v>
      </c>
      <c r="D749" s="366"/>
      <c r="E749" s="366"/>
      <c r="F749" s="205"/>
      <c r="G749" s="206"/>
      <c r="H749" s="206"/>
      <c r="I749" s="206"/>
      <c r="J749" s="209">
        <v>51.45</v>
      </c>
      <c r="K749" s="208">
        <v>1.4375</v>
      </c>
      <c r="L749" s="209">
        <v>40.159999999999997</v>
      </c>
      <c r="M749" s="210">
        <v>14.53</v>
      </c>
      <c r="N749" s="212">
        <v>583.52</v>
      </c>
      <c r="EZ749" s="189"/>
      <c r="FA749" s="190"/>
      <c r="FB749" s="190"/>
      <c r="FC749" s="190"/>
      <c r="FD749" s="190"/>
      <c r="FG749" s="201" t="s">
        <v>348</v>
      </c>
      <c r="FJ749" s="190"/>
      <c r="FL749" s="190"/>
    </row>
    <row r="750" spans="1:168" s="152" customFormat="1" ht="15" x14ac:dyDescent="0.25">
      <c r="A750" s="204"/>
      <c r="B750" s="203" t="s">
        <v>349</v>
      </c>
      <c r="C750" s="366" t="s">
        <v>350</v>
      </c>
      <c r="D750" s="366"/>
      <c r="E750" s="366"/>
      <c r="F750" s="205"/>
      <c r="G750" s="206"/>
      <c r="H750" s="206"/>
      <c r="I750" s="206"/>
      <c r="J750" s="209">
        <v>3.02</v>
      </c>
      <c r="K750" s="208">
        <v>1.4375</v>
      </c>
      <c r="L750" s="209">
        <v>2.36</v>
      </c>
      <c r="M750" s="210">
        <v>49.45</v>
      </c>
      <c r="N750" s="212">
        <v>116.7</v>
      </c>
      <c r="EZ750" s="189"/>
      <c r="FA750" s="190"/>
      <c r="FB750" s="190"/>
      <c r="FC750" s="190"/>
      <c r="FD750" s="190"/>
      <c r="FG750" s="201" t="s">
        <v>350</v>
      </c>
      <c r="FJ750" s="190"/>
      <c r="FL750" s="190"/>
    </row>
    <row r="751" spans="1:168" s="152" customFormat="1" ht="15" x14ac:dyDescent="0.25">
      <c r="A751" s="204"/>
      <c r="B751" s="203" t="s">
        <v>351</v>
      </c>
      <c r="C751" s="366" t="s">
        <v>352</v>
      </c>
      <c r="D751" s="366"/>
      <c r="E751" s="366"/>
      <c r="F751" s="205"/>
      <c r="G751" s="206"/>
      <c r="H751" s="206"/>
      <c r="I751" s="206"/>
      <c r="J751" s="209">
        <v>63.71</v>
      </c>
      <c r="K751" s="206"/>
      <c r="L751" s="209">
        <v>34.590000000000003</v>
      </c>
      <c r="M751" s="210">
        <v>9.1199999999999992</v>
      </c>
      <c r="N751" s="212">
        <v>315.45999999999998</v>
      </c>
      <c r="EZ751" s="189"/>
      <c r="FA751" s="190"/>
      <c r="FB751" s="190"/>
      <c r="FC751" s="190"/>
      <c r="FD751" s="190"/>
      <c r="FG751" s="201" t="s">
        <v>352</v>
      </c>
      <c r="FJ751" s="190"/>
      <c r="FL751" s="190"/>
    </row>
    <row r="752" spans="1:168" s="152" customFormat="1" ht="15" x14ac:dyDescent="0.25">
      <c r="A752" s="213"/>
      <c r="B752" s="203"/>
      <c r="C752" s="366" t="s">
        <v>353</v>
      </c>
      <c r="D752" s="366"/>
      <c r="E752" s="366"/>
      <c r="F752" s="205" t="s">
        <v>354</v>
      </c>
      <c r="G752" s="210">
        <v>62.41</v>
      </c>
      <c r="H752" s="208">
        <v>1.3225</v>
      </c>
      <c r="I752" s="214">
        <v>44.8177132</v>
      </c>
      <c r="J752" s="215"/>
      <c r="K752" s="206"/>
      <c r="L752" s="215"/>
      <c r="M752" s="206"/>
      <c r="N752" s="216"/>
      <c r="EZ752" s="189"/>
      <c r="FA752" s="190"/>
      <c r="FB752" s="190"/>
      <c r="FC752" s="190"/>
      <c r="FD752" s="190"/>
      <c r="FH752" s="201" t="s">
        <v>353</v>
      </c>
      <c r="FJ752" s="190"/>
      <c r="FL752" s="190"/>
    </row>
    <row r="753" spans="1:168" s="152" customFormat="1" ht="15" x14ac:dyDescent="0.25">
      <c r="A753" s="213"/>
      <c r="B753" s="203"/>
      <c r="C753" s="366" t="s">
        <v>355</v>
      </c>
      <c r="D753" s="366"/>
      <c r="E753" s="366"/>
      <c r="F753" s="205" t="s">
        <v>354</v>
      </c>
      <c r="G753" s="210">
        <v>0.26</v>
      </c>
      <c r="H753" s="208">
        <v>1.4375</v>
      </c>
      <c r="I753" s="214">
        <v>0.2029463</v>
      </c>
      <c r="J753" s="215"/>
      <c r="K753" s="206"/>
      <c r="L753" s="215"/>
      <c r="M753" s="206"/>
      <c r="N753" s="216"/>
      <c r="EZ753" s="189"/>
      <c r="FA753" s="190"/>
      <c r="FB753" s="190"/>
      <c r="FC753" s="190"/>
      <c r="FD753" s="190"/>
      <c r="FH753" s="201" t="s">
        <v>355</v>
      </c>
      <c r="FJ753" s="190"/>
      <c r="FL753" s="190"/>
    </row>
    <row r="754" spans="1:168" s="152" customFormat="1" ht="15" x14ac:dyDescent="0.25">
      <c r="A754" s="199"/>
      <c r="B754" s="203"/>
      <c r="C754" s="369" t="s">
        <v>356</v>
      </c>
      <c r="D754" s="369"/>
      <c r="E754" s="369"/>
      <c r="F754" s="217"/>
      <c r="G754" s="218"/>
      <c r="H754" s="218"/>
      <c r="I754" s="218"/>
      <c r="J754" s="219">
        <v>1412.45</v>
      </c>
      <c r="K754" s="218"/>
      <c r="L754" s="219">
        <v>1006.36</v>
      </c>
      <c r="M754" s="218"/>
      <c r="N754" s="221">
        <v>46967.09</v>
      </c>
      <c r="EZ754" s="189"/>
      <c r="FA754" s="190"/>
      <c r="FB754" s="190"/>
      <c r="FC754" s="190"/>
      <c r="FD754" s="190"/>
      <c r="FI754" s="201" t="s">
        <v>356</v>
      </c>
      <c r="FJ754" s="190"/>
      <c r="FL754" s="190"/>
    </row>
    <row r="755" spans="1:168" s="152" customFormat="1" ht="15" x14ac:dyDescent="0.25">
      <c r="A755" s="213"/>
      <c r="B755" s="203"/>
      <c r="C755" s="366" t="s">
        <v>357</v>
      </c>
      <c r="D755" s="366"/>
      <c r="E755" s="366"/>
      <c r="F755" s="205"/>
      <c r="G755" s="206"/>
      <c r="H755" s="206"/>
      <c r="I755" s="206"/>
      <c r="J755" s="215"/>
      <c r="K755" s="206"/>
      <c r="L755" s="209">
        <v>933.97</v>
      </c>
      <c r="M755" s="206"/>
      <c r="N755" s="211">
        <v>46184.81</v>
      </c>
      <c r="EZ755" s="189"/>
      <c r="FA755" s="190"/>
      <c r="FB755" s="190"/>
      <c r="FC755" s="190"/>
      <c r="FD755" s="190"/>
      <c r="FH755" s="201" t="s">
        <v>357</v>
      </c>
      <c r="FJ755" s="190"/>
      <c r="FL755" s="190"/>
    </row>
    <row r="756" spans="1:168" s="152" customFormat="1" ht="15" x14ac:dyDescent="0.25">
      <c r="A756" s="213"/>
      <c r="B756" s="203" t="s">
        <v>462</v>
      </c>
      <c r="C756" s="366" t="s">
        <v>463</v>
      </c>
      <c r="D756" s="366"/>
      <c r="E756" s="366"/>
      <c r="F756" s="205" t="s">
        <v>360</v>
      </c>
      <c r="G756" s="222">
        <v>97</v>
      </c>
      <c r="H756" s="206"/>
      <c r="I756" s="222">
        <v>97</v>
      </c>
      <c r="J756" s="215"/>
      <c r="K756" s="206"/>
      <c r="L756" s="209">
        <v>905.95</v>
      </c>
      <c r="M756" s="206"/>
      <c r="N756" s="211">
        <v>44799.27</v>
      </c>
      <c r="EZ756" s="189"/>
      <c r="FA756" s="190"/>
      <c r="FB756" s="190"/>
      <c r="FC756" s="190"/>
      <c r="FD756" s="190"/>
      <c r="FH756" s="201" t="s">
        <v>463</v>
      </c>
      <c r="FJ756" s="190"/>
      <c r="FL756" s="190"/>
    </row>
    <row r="757" spans="1:168" s="152" customFormat="1" ht="22.5" x14ac:dyDescent="0.25">
      <c r="A757" s="213"/>
      <c r="B757" s="203" t="s">
        <v>464</v>
      </c>
      <c r="C757" s="366" t="s">
        <v>465</v>
      </c>
      <c r="D757" s="366"/>
      <c r="E757" s="366"/>
      <c r="F757" s="205" t="s">
        <v>360</v>
      </c>
      <c r="G757" s="222">
        <v>55</v>
      </c>
      <c r="H757" s="210">
        <v>0.85</v>
      </c>
      <c r="I757" s="210">
        <v>46.75</v>
      </c>
      <c r="J757" s="215"/>
      <c r="K757" s="206"/>
      <c r="L757" s="209">
        <v>436.63</v>
      </c>
      <c r="M757" s="206"/>
      <c r="N757" s="211">
        <v>21591.4</v>
      </c>
      <c r="EZ757" s="189"/>
      <c r="FA757" s="190"/>
      <c r="FB757" s="190"/>
      <c r="FC757" s="190"/>
      <c r="FD757" s="190"/>
      <c r="FH757" s="201" t="s">
        <v>465</v>
      </c>
      <c r="FJ757" s="190"/>
      <c r="FL757" s="190"/>
    </row>
    <row r="758" spans="1:168" s="152" customFormat="1" ht="15" x14ac:dyDescent="0.25">
      <c r="A758" s="223"/>
      <c r="B758" s="224"/>
      <c r="C758" s="367" t="s">
        <v>363</v>
      </c>
      <c r="D758" s="367"/>
      <c r="E758" s="367"/>
      <c r="F758" s="193"/>
      <c r="G758" s="194"/>
      <c r="H758" s="194"/>
      <c r="I758" s="194"/>
      <c r="J758" s="197"/>
      <c r="K758" s="194"/>
      <c r="L758" s="228">
        <v>2348.94</v>
      </c>
      <c r="M758" s="218"/>
      <c r="N758" s="226">
        <v>113357.75999999999</v>
      </c>
      <c r="EZ758" s="189"/>
      <c r="FA758" s="190"/>
      <c r="FB758" s="190"/>
      <c r="FC758" s="190"/>
      <c r="FD758" s="190"/>
      <c r="FJ758" s="190" t="s">
        <v>363</v>
      </c>
      <c r="FL758" s="190"/>
    </row>
    <row r="759" spans="1:168" s="152" customFormat="1" ht="33.75" x14ac:dyDescent="0.25">
      <c r="A759" s="191" t="s">
        <v>560</v>
      </c>
      <c r="B759" s="192" t="s">
        <v>467</v>
      </c>
      <c r="C759" s="367" t="s">
        <v>54</v>
      </c>
      <c r="D759" s="367"/>
      <c r="E759" s="367"/>
      <c r="F759" s="193" t="s">
        <v>55</v>
      </c>
      <c r="G759" s="194">
        <v>81.5</v>
      </c>
      <c r="H759" s="195">
        <v>1</v>
      </c>
      <c r="I759" s="235">
        <v>81.5</v>
      </c>
      <c r="J759" s="225">
        <v>174.98</v>
      </c>
      <c r="K759" s="227">
        <v>1.04236</v>
      </c>
      <c r="L759" s="228">
        <v>14864.96</v>
      </c>
      <c r="M759" s="229">
        <v>9.1199999999999992</v>
      </c>
      <c r="N759" s="226">
        <v>135568.44</v>
      </c>
      <c r="EZ759" s="189"/>
      <c r="FA759" s="190"/>
      <c r="FB759" s="190" t="s">
        <v>54</v>
      </c>
      <c r="FC759" s="190" t="s">
        <v>285</v>
      </c>
      <c r="FD759" s="190" t="s">
        <v>285</v>
      </c>
      <c r="FJ759" s="190"/>
      <c r="FL759" s="190"/>
    </row>
    <row r="760" spans="1:168" s="152" customFormat="1" ht="15" x14ac:dyDescent="0.25">
      <c r="A760" s="199"/>
      <c r="B760" s="200"/>
      <c r="C760" s="366" t="s">
        <v>468</v>
      </c>
      <c r="D760" s="366"/>
      <c r="E760" s="366"/>
      <c r="F760" s="366"/>
      <c r="G760" s="366"/>
      <c r="H760" s="366"/>
      <c r="I760" s="366"/>
      <c r="J760" s="366"/>
      <c r="K760" s="366"/>
      <c r="L760" s="366"/>
      <c r="M760" s="366"/>
      <c r="N760" s="368"/>
      <c r="EZ760" s="189"/>
      <c r="FA760" s="190"/>
      <c r="FB760" s="190"/>
      <c r="FC760" s="190"/>
      <c r="FD760" s="190"/>
      <c r="FJ760" s="190"/>
      <c r="FK760" s="201" t="s">
        <v>468</v>
      </c>
      <c r="FL760" s="190"/>
    </row>
    <row r="761" spans="1:168" s="152" customFormat="1" ht="15" x14ac:dyDescent="0.25">
      <c r="A761" s="202"/>
      <c r="B761" s="203"/>
      <c r="C761" s="361" t="s">
        <v>366</v>
      </c>
      <c r="D761" s="361"/>
      <c r="E761" s="361"/>
      <c r="F761" s="361"/>
      <c r="G761" s="361"/>
      <c r="H761" s="361"/>
      <c r="I761" s="361"/>
      <c r="J761" s="361"/>
      <c r="K761" s="361"/>
      <c r="L761" s="361"/>
      <c r="M761" s="361"/>
      <c r="N761" s="373"/>
      <c r="EZ761" s="189"/>
      <c r="FA761" s="190"/>
      <c r="FB761" s="190"/>
      <c r="FC761" s="190"/>
      <c r="FD761" s="190"/>
      <c r="FF761" s="201" t="s">
        <v>366</v>
      </c>
      <c r="FJ761" s="190"/>
      <c r="FL761" s="190"/>
    </row>
    <row r="762" spans="1:168" s="152" customFormat="1" ht="15" x14ac:dyDescent="0.25">
      <c r="A762" s="202"/>
      <c r="B762" s="203"/>
      <c r="C762" s="361" t="s">
        <v>367</v>
      </c>
      <c r="D762" s="361"/>
      <c r="E762" s="361"/>
      <c r="F762" s="361"/>
      <c r="G762" s="361"/>
      <c r="H762" s="361"/>
      <c r="I762" s="361"/>
      <c r="J762" s="361"/>
      <c r="K762" s="361"/>
      <c r="L762" s="361"/>
      <c r="M762" s="361"/>
      <c r="N762" s="373"/>
      <c r="EZ762" s="189"/>
      <c r="FA762" s="190"/>
      <c r="FB762" s="190"/>
      <c r="FC762" s="190"/>
      <c r="FD762" s="190"/>
      <c r="FF762" s="201" t="s">
        <v>367</v>
      </c>
      <c r="FJ762" s="190"/>
      <c r="FL762" s="190"/>
    </row>
    <row r="763" spans="1:168" s="152" customFormat="1" ht="15" x14ac:dyDescent="0.25">
      <c r="A763" s="223"/>
      <c r="B763" s="224"/>
      <c r="C763" s="367" t="s">
        <v>363</v>
      </c>
      <c r="D763" s="367"/>
      <c r="E763" s="367"/>
      <c r="F763" s="193"/>
      <c r="G763" s="194"/>
      <c r="H763" s="194"/>
      <c r="I763" s="194"/>
      <c r="J763" s="197"/>
      <c r="K763" s="194"/>
      <c r="L763" s="228">
        <v>14864.96</v>
      </c>
      <c r="M763" s="218"/>
      <c r="N763" s="226">
        <v>135568.44</v>
      </c>
      <c r="EZ763" s="189"/>
      <c r="FA763" s="190"/>
      <c r="FB763" s="190"/>
      <c r="FC763" s="190"/>
      <c r="FD763" s="190"/>
      <c r="FJ763" s="190" t="s">
        <v>363</v>
      </c>
      <c r="FL763" s="190"/>
    </row>
    <row r="764" spans="1:168" s="152" customFormat="1" ht="34.5" x14ac:dyDescent="0.25">
      <c r="A764" s="191" t="s">
        <v>561</v>
      </c>
      <c r="B764" s="192" t="s">
        <v>498</v>
      </c>
      <c r="C764" s="367" t="s">
        <v>499</v>
      </c>
      <c r="D764" s="367"/>
      <c r="E764" s="367"/>
      <c r="F764" s="193" t="s">
        <v>16</v>
      </c>
      <c r="G764" s="194">
        <v>2</v>
      </c>
      <c r="H764" s="195">
        <v>1</v>
      </c>
      <c r="I764" s="195">
        <v>2</v>
      </c>
      <c r="J764" s="197"/>
      <c r="K764" s="194"/>
      <c r="L764" s="197"/>
      <c r="M764" s="194"/>
      <c r="N764" s="198"/>
      <c r="EZ764" s="189"/>
      <c r="FA764" s="190"/>
      <c r="FB764" s="190" t="s">
        <v>499</v>
      </c>
      <c r="FC764" s="190" t="s">
        <v>285</v>
      </c>
      <c r="FD764" s="190" t="s">
        <v>285</v>
      </c>
      <c r="FJ764" s="190"/>
      <c r="FL764" s="190"/>
    </row>
    <row r="765" spans="1:168" s="152" customFormat="1" ht="68.25" x14ac:dyDescent="0.25">
      <c r="A765" s="202"/>
      <c r="B765" s="203" t="s">
        <v>343</v>
      </c>
      <c r="C765" s="361" t="s">
        <v>344</v>
      </c>
      <c r="D765" s="361"/>
      <c r="E765" s="361"/>
      <c r="F765" s="361"/>
      <c r="G765" s="361"/>
      <c r="H765" s="361"/>
      <c r="I765" s="361"/>
      <c r="J765" s="361"/>
      <c r="K765" s="361"/>
      <c r="L765" s="361"/>
      <c r="M765" s="361"/>
      <c r="N765" s="373"/>
      <c r="EZ765" s="189"/>
      <c r="FA765" s="190"/>
      <c r="FB765" s="190"/>
      <c r="FC765" s="190"/>
      <c r="FD765" s="190"/>
      <c r="FF765" s="201" t="s">
        <v>344</v>
      </c>
      <c r="FJ765" s="190"/>
      <c r="FL765" s="190"/>
    </row>
    <row r="766" spans="1:168" s="152" customFormat="1" ht="23.25" x14ac:dyDescent="0.25">
      <c r="A766" s="202"/>
      <c r="B766" s="203" t="s">
        <v>345</v>
      </c>
      <c r="C766" s="361" t="s">
        <v>346</v>
      </c>
      <c r="D766" s="361"/>
      <c r="E766" s="361"/>
      <c r="F766" s="361"/>
      <c r="G766" s="361"/>
      <c r="H766" s="361"/>
      <c r="I766" s="361"/>
      <c r="J766" s="361"/>
      <c r="K766" s="361"/>
      <c r="L766" s="361"/>
      <c r="M766" s="361"/>
      <c r="N766" s="373"/>
      <c r="EZ766" s="189"/>
      <c r="FA766" s="190"/>
      <c r="FB766" s="190"/>
      <c r="FC766" s="190"/>
      <c r="FD766" s="190"/>
      <c r="FF766" s="201" t="s">
        <v>346</v>
      </c>
      <c r="FJ766" s="190"/>
      <c r="FL766" s="190"/>
    </row>
    <row r="767" spans="1:168" s="152" customFormat="1" ht="15" x14ac:dyDescent="0.25">
      <c r="A767" s="204"/>
      <c r="B767" s="203" t="s">
        <v>339</v>
      </c>
      <c r="C767" s="366" t="s">
        <v>347</v>
      </c>
      <c r="D767" s="366"/>
      <c r="E767" s="366"/>
      <c r="F767" s="205"/>
      <c r="G767" s="206"/>
      <c r="H767" s="206"/>
      <c r="I767" s="206"/>
      <c r="J767" s="209">
        <v>7.9</v>
      </c>
      <c r="K767" s="208">
        <v>1.3225</v>
      </c>
      <c r="L767" s="209">
        <v>20.9</v>
      </c>
      <c r="M767" s="210">
        <v>49.45</v>
      </c>
      <c r="N767" s="211">
        <v>1033.51</v>
      </c>
      <c r="EZ767" s="189"/>
      <c r="FA767" s="190"/>
      <c r="FB767" s="190"/>
      <c r="FC767" s="190"/>
      <c r="FD767" s="190"/>
      <c r="FG767" s="201" t="s">
        <v>347</v>
      </c>
      <c r="FJ767" s="190"/>
      <c r="FL767" s="190"/>
    </row>
    <row r="768" spans="1:168" s="152" customFormat="1" ht="15" x14ac:dyDescent="0.25">
      <c r="A768" s="204"/>
      <c r="B768" s="203" t="s">
        <v>351</v>
      </c>
      <c r="C768" s="366" t="s">
        <v>352</v>
      </c>
      <c r="D768" s="366"/>
      <c r="E768" s="366"/>
      <c r="F768" s="205"/>
      <c r="G768" s="206"/>
      <c r="H768" s="206"/>
      <c r="I768" s="206"/>
      <c r="J768" s="209">
        <v>15.07</v>
      </c>
      <c r="K768" s="206"/>
      <c r="L768" s="209">
        <v>30.14</v>
      </c>
      <c r="M768" s="210">
        <v>9.1199999999999992</v>
      </c>
      <c r="N768" s="212">
        <v>274.88</v>
      </c>
      <c r="EZ768" s="189"/>
      <c r="FA768" s="190"/>
      <c r="FB768" s="190"/>
      <c r="FC768" s="190"/>
      <c r="FD768" s="190"/>
      <c r="FG768" s="201" t="s">
        <v>352</v>
      </c>
      <c r="FJ768" s="190"/>
      <c r="FL768" s="190"/>
    </row>
    <row r="769" spans="1:168" s="152" customFormat="1" ht="15" x14ac:dyDescent="0.25">
      <c r="A769" s="213"/>
      <c r="B769" s="203"/>
      <c r="C769" s="366" t="s">
        <v>353</v>
      </c>
      <c r="D769" s="366"/>
      <c r="E769" s="366"/>
      <c r="F769" s="205" t="s">
        <v>354</v>
      </c>
      <c r="G769" s="210">
        <v>0.38</v>
      </c>
      <c r="H769" s="208">
        <v>1.3225</v>
      </c>
      <c r="I769" s="208">
        <v>1.0051000000000001</v>
      </c>
      <c r="J769" s="215"/>
      <c r="K769" s="206"/>
      <c r="L769" s="215"/>
      <c r="M769" s="206"/>
      <c r="N769" s="216"/>
      <c r="EZ769" s="189"/>
      <c r="FA769" s="190"/>
      <c r="FB769" s="190"/>
      <c r="FC769" s="190"/>
      <c r="FD769" s="190"/>
      <c r="FH769" s="201" t="s">
        <v>353</v>
      </c>
      <c r="FJ769" s="190"/>
      <c r="FL769" s="190"/>
    </row>
    <row r="770" spans="1:168" s="152" customFormat="1" ht="15" x14ac:dyDescent="0.25">
      <c r="A770" s="199"/>
      <c r="B770" s="203"/>
      <c r="C770" s="369" t="s">
        <v>356</v>
      </c>
      <c r="D770" s="369"/>
      <c r="E770" s="369"/>
      <c r="F770" s="217"/>
      <c r="G770" s="218"/>
      <c r="H770" s="218"/>
      <c r="I770" s="218"/>
      <c r="J770" s="220">
        <v>22.97</v>
      </c>
      <c r="K770" s="218"/>
      <c r="L770" s="220">
        <v>51.04</v>
      </c>
      <c r="M770" s="218"/>
      <c r="N770" s="221">
        <v>1308.3900000000001</v>
      </c>
      <c r="EZ770" s="189"/>
      <c r="FA770" s="190"/>
      <c r="FB770" s="190"/>
      <c r="FC770" s="190"/>
      <c r="FD770" s="190"/>
      <c r="FI770" s="201" t="s">
        <v>356</v>
      </c>
      <c r="FJ770" s="190"/>
      <c r="FL770" s="190"/>
    </row>
    <row r="771" spans="1:168" s="152" customFormat="1" ht="15" x14ac:dyDescent="0.25">
      <c r="A771" s="213"/>
      <c r="B771" s="203"/>
      <c r="C771" s="366" t="s">
        <v>357</v>
      </c>
      <c r="D771" s="366"/>
      <c r="E771" s="366"/>
      <c r="F771" s="205"/>
      <c r="G771" s="206"/>
      <c r="H771" s="206"/>
      <c r="I771" s="206"/>
      <c r="J771" s="215"/>
      <c r="K771" s="206"/>
      <c r="L771" s="209">
        <v>20.9</v>
      </c>
      <c r="M771" s="206"/>
      <c r="N771" s="211">
        <v>1033.51</v>
      </c>
      <c r="EZ771" s="189"/>
      <c r="FA771" s="190"/>
      <c r="FB771" s="190"/>
      <c r="FC771" s="190"/>
      <c r="FD771" s="190"/>
      <c r="FH771" s="201" t="s">
        <v>357</v>
      </c>
      <c r="FJ771" s="190"/>
      <c r="FL771" s="190"/>
    </row>
    <row r="772" spans="1:168" s="152" customFormat="1" ht="23.25" x14ac:dyDescent="0.25">
      <c r="A772" s="213"/>
      <c r="B772" s="203" t="s">
        <v>390</v>
      </c>
      <c r="C772" s="366" t="s">
        <v>391</v>
      </c>
      <c r="D772" s="366"/>
      <c r="E772" s="366"/>
      <c r="F772" s="205" t="s">
        <v>360</v>
      </c>
      <c r="G772" s="222">
        <v>97</v>
      </c>
      <c r="H772" s="206"/>
      <c r="I772" s="222">
        <v>97</v>
      </c>
      <c r="J772" s="215"/>
      <c r="K772" s="206"/>
      <c r="L772" s="209">
        <v>20.27</v>
      </c>
      <c r="M772" s="206"/>
      <c r="N772" s="211">
        <v>1002.5</v>
      </c>
      <c r="EZ772" s="189"/>
      <c r="FA772" s="190"/>
      <c r="FB772" s="190"/>
      <c r="FC772" s="190"/>
      <c r="FD772" s="190"/>
      <c r="FH772" s="201" t="s">
        <v>391</v>
      </c>
      <c r="FJ772" s="190"/>
      <c r="FL772" s="190"/>
    </row>
    <row r="773" spans="1:168" s="152" customFormat="1" ht="23.25" x14ac:dyDescent="0.25">
      <c r="A773" s="213"/>
      <c r="B773" s="203" t="s">
        <v>392</v>
      </c>
      <c r="C773" s="366" t="s">
        <v>393</v>
      </c>
      <c r="D773" s="366"/>
      <c r="E773" s="366"/>
      <c r="F773" s="205" t="s">
        <v>360</v>
      </c>
      <c r="G773" s="222">
        <v>51</v>
      </c>
      <c r="H773" s="206"/>
      <c r="I773" s="222">
        <v>51</v>
      </c>
      <c r="J773" s="215"/>
      <c r="K773" s="206"/>
      <c r="L773" s="209">
        <v>10.66</v>
      </c>
      <c r="M773" s="206"/>
      <c r="N773" s="212">
        <v>527.09</v>
      </c>
      <c r="EZ773" s="189"/>
      <c r="FA773" s="190"/>
      <c r="FB773" s="190"/>
      <c r="FC773" s="190"/>
      <c r="FD773" s="190"/>
      <c r="FH773" s="201" t="s">
        <v>393</v>
      </c>
      <c r="FJ773" s="190"/>
      <c r="FL773" s="190"/>
    </row>
    <row r="774" spans="1:168" s="152" customFormat="1" ht="15" x14ac:dyDescent="0.25">
      <c r="A774" s="223"/>
      <c r="B774" s="224"/>
      <c r="C774" s="367" t="s">
        <v>363</v>
      </c>
      <c r="D774" s="367"/>
      <c r="E774" s="367"/>
      <c r="F774" s="193"/>
      <c r="G774" s="194"/>
      <c r="H774" s="194"/>
      <c r="I774" s="194"/>
      <c r="J774" s="197"/>
      <c r="K774" s="194"/>
      <c r="L774" s="225">
        <v>81.97</v>
      </c>
      <c r="M774" s="218"/>
      <c r="N774" s="226">
        <v>2837.98</v>
      </c>
      <c r="EZ774" s="189"/>
      <c r="FA774" s="190"/>
      <c r="FB774" s="190"/>
      <c r="FC774" s="190"/>
      <c r="FD774" s="190"/>
      <c r="FJ774" s="190" t="s">
        <v>363</v>
      </c>
      <c r="FL774" s="190"/>
    </row>
    <row r="775" spans="1:168" s="152" customFormat="1" ht="15" x14ac:dyDescent="0.25">
      <c r="A775" s="191" t="s">
        <v>562</v>
      </c>
      <c r="B775" s="192" t="s">
        <v>501</v>
      </c>
      <c r="C775" s="367" t="s">
        <v>502</v>
      </c>
      <c r="D775" s="367"/>
      <c r="E775" s="367"/>
      <c r="F775" s="193" t="s">
        <v>55</v>
      </c>
      <c r="G775" s="194">
        <v>-1.44</v>
      </c>
      <c r="H775" s="195">
        <v>1</v>
      </c>
      <c r="I775" s="229">
        <v>-1.44</v>
      </c>
      <c r="J775" s="225">
        <v>16.7</v>
      </c>
      <c r="K775" s="194"/>
      <c r="L775" s="225">
        <v>-24.05</v>
      </c>
      <c r="M775" s="229">
        <v>9.1199999999999992</v>
      </c>
      <c r="N775" s="237">
        <v>-219.34</v>
      </c>
      <c r="EZ775" s="189"/>
      <c r="FA775" s="190"/>
      <c r="FB775" s="190" t="s">
        <v>502</v>
      </c>
      <c r="FC775" s="190" t="s">
        <v>285</v>
      </c>
      <c r="FD775" s="190" t="s">
        <v>285</v>
      </c>
      <c r="FJ775" s="190"/>
      <c r="FL775" s="190"/>
    </row>
    <row r="776" spans="1:168" s="152" customFormat="1" ht="15" x14ac:dyDescent="0.25">
      <c r="A776" s="223"/>
      <c r="B776" s="224"/>
      <c r="C776" s="367" t="s">
        <v>363</v>
      </c>
      <c r="D776" s="367"/>
      <c r="E776" s="367"/>
      <c r="F776" s="193"/>
      <c r="G776" s="194"/>
      <c r="H776" s="194"/>
      <c r="I776" s="194"/>
      <c r="J776" s="197"/>
      <c r="K776" s="194"/>
      <c r="L776" s="225">
        <v>-24.05</v>
      </c>
      <c r="M776" s="218"/>
      <c r="N776" s="237">
        <v>-219.34</v>
      </c>
      <c r="EZ776" s="189"/>
      <c r="FA776" s="190"/>
      <c r="FB776" s="190"/>
      <c r="FC776" s="190"/>
      <c r="FD776" s="190"/>
      <c r="FJ776" s="190" t="s">
        <v>363</v>
      </c>
      <c r="FL776" s="190"/>
    </row>
    <row r="777" spans="1:168" s="152" customFormat="1" ht="33.75" x14ac:dyDescent="0.25">
      <c r="A777" s="191" t="s">
        <v>563</v>
      </c>
      <c r="B777" s="192" t="s">
        <v>504</v>
      </c>
      <c r="C777" s="367" t="s">
        <v>70</v>
      </c>
      <c r="D777" s="367"/>
      <c r="E777" s="367"/>
      <c r="F777" s="193" t="s">
        <v>16</v>
      </c>
      <c r="G777" s="194">
        <v>2</v>
      </c>
      <c r="H777" s="195">
        <v>1</v>
      </c>
      <c r="I777" s="195">
        <v>2</v>
      </c>
      <c r="J777" s="225">
        <v>630.48</v>
      </c>
      <c r="K777" s="227">
        <v>1.04236</v>
      </c>
      <c r="L777" s="228">
        <v>1314.37</v>
      </c>
      <c r="M777" s="229">
        <v>9.1199999999999992</v>
      </c>
      <c r="N777" s="226">
        <v>11987.05</v>
      </c>
      <c r="EZ777" s="189"/>
      <c r="FA777" s="190"/>
      <c r="FB777" s="190" t="s">
        <v>70</v>
      </c>
      <c r="FC777" s="190" t="s">
        <v>285</v>
      </c>
      <c r="FD777" s="190" t="s">
        <v>285</v>
      </c>
      <c r="FJ777" s="190"/>
      <c r="FL777" s="190"/>
    </row>
    <row r="778" spans="1:168" s="152" customFormat="1" ht="15" x14ac:dyDescent="0.25">
      <c r="A778" s="199"/>
      <c r="B778" s="200"/>
      <c r="C778" s="366" t="s">
        <v>505</v>
      </c>
      <c r="D778" s="366"/>
      <c r="E778" s="366"/>
      <c r="F778" s="366"/>
      <c r="G778" s="366"/>
      <c r="H778" s="366"/>
      <c r="I778" s="366"/>
      <c r="J778" s="366"/>
      <c r="K778" s="366"/>
      <c r="L778" s="366"/>
      <c r="M778" s="366"/>
      <c r="N778" s="368"/>
      <c r="EZ778" s="189"/>
      <c r="FA778" s="190"/>
      <c r="FB778" s="190"/>
      <c r="FC778" s="190"/>
      <c r="FD778" s="190"/>
      <c r="FJ778" s="190"/>
      <c r="FK778" s="201" t="s">
        <v>505</v>
      </c>
      <c r="FL778" s="190"/>
    </row>
    <row r="779" spans="1:168" s="152" customFormat="1" ht="15" x14ac:dyDescent="0.25">
      <c r="A779" s="202"/>
      <c r="B779" s="203"/>
      <c r="C779" s="361" t="s">
        <v>366</v>
      </c>
      <c r="D779" s="361"/>
      <c r="E779" s="361"/>
      <c r="F779" s="361"/>
      <c r="G779" s="361"/>
      <c r="H779" s="361"/>
      <c r="I779" s="361"/>
      <c r="J779" s="361"/>
      <c r="K779" s="361"/>
      <c r="L779" s="361"/>
      <c r="M779" s="361"/>
      <c r="N779" s="373"/>
      <c r="EZ779" s="189"/>
      <c r="FA779" s="190"/>
      <c r="FB779" s="190"/>
      <c r="FC779" s="190"/>
      <c r="FD779" s="190"/>
      <c r="FF779" s="201" t="s">
        <v>366</v>
      </c>
      <c r="FJ779" s="190"/>
      <c r="FL779" s="190"/>
    </row>
    <row r="780" spans="1:168" s="152" customFormat="1" ht="15" x14ac:dyDescent="0.25">
      <c r="A780" s="202"/>
      <c r="B780" s="203"/>
      <c r="C780" s="361" t="s">
        <v>367</v>
      </c>
      <c r="D780" s="361"/>
      <c r="E780" s="361"/>
      <c r="F780" s="361"/>
      <c r="G780" s="361"/>
      <c r="H780" s="361"/>
      <c r="I780" s="361"/>
      <c r="J780" s="361"/>
      <c r="K780" s="361"/>
      <c r="L780" s="361"/>
      <c r="M780" s="361"/>
      <c r="N780" s="373"/>
      <c r="EZ780" s="189"/>
      <c r="FA780" s="190"/>
      <c r="FB780" s="190"/>
      <c r="FC780" s="190"/>
      <c r="FD780" s="190"/>
      <c r="FF780" s="201" t="s">
        <v>367</v>
      </c>
      <c r="FJ780" s="190"/>
      <c r="FL780" s="190"/>
    </row>
    <row r="781" spans="1:168" s="152" customFormat="1" ht="15" x14ac:dyDescent="0.25">
      <c r="A781" s="223"/>
      <c r="B781" s="224"/>
      <c r="C781" s="367" t="s">
        <v>363</v>
      </c>
      <c r="D781" s="367"/>
      <c r="E781" s="367"/>
      <c r="F781" s="193"/>
      <c r="G781" s="194"/>
      <c r="H781" s="194"/>
      <c r="I781" s="194"/>
      <c r="J781" s="197"/>
      <c r="K781" s="194"/>
      <c r="L781" s="228">
        <v>1314.37</v>
      </c>
      <c r="M781" s="218"/>
      <c r="N781" s="226">
        <v>11987.05</v>
      </c>
      <c r="EZ781" s="189"/>
      <c r="FA781" s="190"/>
      <c r="FB781" s="190"/>
      <c r="FC781" s="190"/>
      <c r="FD781" s="190"/>
      <c r="FJ781" s="190" t="s">
        <v>363</v>
      </c>
      <c r="FL781" s="190"/>
    </row>
    <row r="782" spans="1:168" s="152" customFormat="1" ht="15" x14ac:dyDescent="0.25">
      <c r="A782" s="238"/>
      <c r="B782" s="239"/>
      <c r="C782" s="239"/>
      <c r="D782" s="239"/>
      <c r="E782" s="239"/>
      <c r="F782" s="240"/>
      <c r="G782" s="240"/>
      <c r="H782" s="240"/>
      <c r="I782" s="240"/>
      <c r="J782" s="241"/>
      <c r="K782" s="240"/>
      <c r="L782" s="241"/>
      <c r="M782" s="206"/>
      <c r="N782" s="241"/>
      <c r="EZ782" s="189"/>
      <c r="FA782" s="190"/>
      <c r="FB782" s="190"/>
      <c r="FC782" s="190"/>
      <c r="FD782" s="190"/>
      <c r="FJ782" s="190"/>
      <c r="FL782" s="190"/>
    </row>
    <row r="783" spans="1:168" s="152" customFormat="1" ht="15" x14ac:dyDescent="0.25">
      <c r="A783" s="242"/>
      <c r="B783" s="243"/>
      <c r="C783" s="367" t="s">
        <v>564</v>
      </c>
      <c r="D783" s="367"/>
      <c r="E783" s="367"/>
      <c r="F783" s="367"/>
      <c r="G783" s="367"/>
      <c r="H783" s="367"/>
      <c r="I783" s="367"/>
      <c r="J783" s="367"/>
      <c r="K783" s="367"/>
      <c r="L783" s="244">
        <v>285401.27</v>
      </c>
      <c r="M783" s="245"/>
      <c r="N783" s="246">
        <v>3674138.42</v>
      </c>
      <c r="EZ783" s="189"/>
      <c r="FA783" s="190"/>
      <c r="FB783" s="190"/>
      <c r="FC783" s="190"/>
      <c r="FD783" s="190"/>
      <c r="FJ783" s="190"/>
      <c r="FL783" s="190" t="s">
        <v>564</v>
      </c>
    </row>
    <row r="784" spans="1:168" s="152" customFormat="1" ht="15" x14ac:dyDescent="0.25">
      <c r="A784" s="370" t="s">
        <v>565</v>
      </c>
      <c r="B784" s="371"/>
      <c r="C784" s="371"/>
      <c r="D784" s="371"/>
      <c r="E784" s="371"/>
      <c r="F784" s="371"/>
      <c r="G784" s="371"/>
      <c r="H784" s="371"/>
      <c r="I784" s="371"/>
      <c r="J784" s="371"/>
      <c r="K784" s="371"/>
      <c r="L784" s="371"/>
      <c r="M784" s="371"/>
      <c r="N784" s="372"/>
      <c r="EZ784" s="189" t="s">
        <v>565</v>
      </c>
      <c r="FA784" s="190"/>
      <c r="FB784" s="190"/>
      <c r="FC784" s="190"/>
      <c r="FD784" s="190"/>
      <c r="FJ784" s="190"/>
      <c r="FL784" s="190"/>
    </row>
    <row r="785" spans="1:168" s="152" customFormat="1" ht="15" x14ac:dyDescent="0.25">
      <c r="A785" s="374" t="s">
        <v>566</v>
      </c>
      <c r="B785" s="375"/>
      <c r="C785" s="375"/>
      <c r="D785" s="375"/>
      <c r="E785" s="375"/>
      <c r="F785" s="375"/>
      <c r="G785" s="375"/>
      <c r="H785" s="375"/>
      <c r="I785" s="375"/>
      <c r="J785" s="375"/>
      <c r="K785" s="375"/>
      <c r="L785" s="375"/>
      <c r="M785" s="375"/>
      <c r="N785" s="376"/>
      <c r="EZ785" s="189"/>
      <c r="FA785" s="190" t="s">
        <v>566</v>
      </c>
      <c r="FB785" s="190"/>
      <c r="FC785" s="190"/>
      <c r="FD785" s="190"/>
      <c r="FJ785" s="190"/>
      <c r="FL785" s="190"/>
    </row>
    <row r="786" spans="1:168" s="152" customFormat="1" ht="34.5" x14ac:dyDescent="0.25">
      <c r="A786" s="191" t="s">
        <v>567</v>
      </c>
      <c r="B786" s="192" t="s">
        <v>368</v>
      </c>
      <c r="C786" s="367" t="s">
        <v>568</v>
      </c>
      <c r="D786" s="367"/>
      <c r="E786" s="367"/>
      <c r="F786" s="193" t="s">
        <v>370</v>
      </c>
      <c r="G786" s="194">
        <v>0.45</v>
      </c>
      <c r="H786" s="195">
        <v>1</v>
      </c>
      <c r="I786" s="229">
        <v>0.45</v>
      </c>
      <c r="J786" s="197"/>
      <c r="K786" s="194"/>
      <c r="L786" s="197"/>
      <c r="M786" s="194"/>
      <c r="N786" s="198"/>
      <c r="EZ786" s="189"/>
      <c r="FA786" s="190"/>
      <c r="FB786" s="190" t="s">
        <v>568</v>
      </c>
      <c r="FC786" s="190" t="s">
        <v>285</v>
      </c>
      <c r="FD786" s="190" t="s">
        <v>285</v>
      </c>
      <c r="FJ786" s="190"/>
      <c r="FL786" s="190"/>
    </row>
    <row r="787" spans="1:168" s="152" customFormat="1" ht="15" x14ac:dyDescent="0.25">
      <c r="A787" s="199"/>
      <c r="B787" s="200"/>
      <c r="C787" s="366" t="s">
        <v>569</v>
      </c>
      <c r="D787" s="366"/>
      <c r="E787" s="366"/>
      <c r="F787" s="366"/>
      <c r="G787" s="366"/>
      <c r="H787" s="366"/>
      <c r="I787" s="366"/>
      <c r="J787" s="366"/>
      <c r="K787" s="366"/>
      <c r="L787" s="366"/>
      <c r="M787" s="366"/>
      <c r="N787" s="368"/>
      <c r="EZ787" s="189"/>
      <c r="FA787" s="190"/>
      <c r="FB787" s="190"/>
      <c r="FC787" s="190"/>
      <c r="FD787" s="190"/>
      <c r="FE787" s="201" t="s">
        <v>569</v>
      </c>
      <c r="FJ787" s="190"/>
      <c r="FL787" s="190"/>
    </row>
    <row r="788" spans="1:168" s="152" customFormat="1" ht="68.25" x14ac:dyDescent="0.25">
      <c r="A788" s="202"/>
      <c r="B788" s="203" t="s">
        <v>343</v>
      </c>
      <c r="C788" s="361" t="s">
        <v>344</v>
      </c>
      <c r="D788" s="361"/>
      <c r="E788" s="361"/>
      <c r="F788" s="361"/>
      <c r="G788" s="361"/>
      <c r="H788" s="361"/>
      <c r="I788" s="361"/>
      <c r="J788" s="361"/>
      <c r="K788" s="361"/>
      <c r="L788" s="361"/>
      <c r="M788" s="361"/>
      <c r="N788" s="373"/>
      <c r="EZ788" s="189"/>
      <c r="FA788" s="190"/>
      <c r="FB788" s="190"/>
      <c r="FC788" s="190"/>
      <c r="FD788" s="190"/>
      <c r="FF788" s="201" t="s">
        <v>344</v>
      </c>
      <c r="FJ788" s="190"/>
      <c r="FL788" s="190"/>
    </row>
    <row r="789" spans="1:168" s="152" customFormat="1" ht="22.5" x14ac:dyDescent="0.25">
      <c r="A789" s="202"/>
      <c r="B789" s="203" t="s">
        <v>372</v>
      </c>
      <c r="C789" s="361" t="s">
        <v>373</v>
      </c>
      <c r="D789" s="361"/>
      <c r="E789" s="361"/>
      <c r="F789" s="361"/>
      <c r="G789" s="361"/>
      <c r="H789" s="361"/>
      <c r="I789" s="361"/>
      <c r="J789" s="361"/>
      <c r="K789" s="361"/>
      <c r="L789" s="361"/>
      <c r="M789" s="361"/>
      <c r="N789" s="373"/>
      <c r="EZ789" s="189"/>
      <c r="FA789" s="190"/>
      <c r="FB789" s="190"/>
      <c r="FC789" s="190"/>
      <c r="FD789" s="190"/>
      <c r="FF789" s="201" t="s">
        <v>373</v>
      </c>
      <c r="FJ789" s="190"/>
      <c r="FL789" s="190"/>
    </row>
    <row r="790" spans="1:168" s="152" customFormat="1" ht="23.25" x14ac:dyDescent="0.25">
      <c r="A790" s="202"/>
      <c r="B790" s="203" t="s">
        <v>345</v>
      </c>
      <c r="C790" s="361" t="s">
        <v>346</v>
      </c>
      <c r="D790" s="361"/>
      <c r="E790" s="361"/>
      <c r="F790" s="361"/>
      <c r="G790" s="361"/>
      <c r="H790" s="361"/>
      <c r="I790" s="361"/>
      <c r="J790" s="361"/>
      <c r="K790" s="361"/>
      <c r="L790" s="361"/>
      <c r="M790" s="361"/>
      <c r="N790" s="373"/>
      <c r="EZ790" s="189"/>
      <c r="FA790" s="190"/>
      <c r="FB790" s="190"/>
      <c r="FC790" s="190"/>
      <c r="FD790" s="190"/>
      <c r="FF790" s="201" t="s">
        <v>346</v>
      </c>
      <c r="FJ790" s="190"/>
      <c r="FL790" s="190"/>
    </row>
    <row r="791" spans="1:168" s="152" customFormat="1" ht="15" x14ac:dyDescent="0.25">
      <c r="A791" s="204"/>
      <c r="B791" s="203" t="s">
        <v>339</v>
      </c>
      <c r="C791" s="366" t="s">
        <v>347</v>
      </c>
      <c r="D791" s="366"/>
      <c r="E791" s="366"/>
      <c r="F791" s="205"/>
      <c r="G791" s="206"/>
      <c r="H791" s="206"/>
      <c r="I791" s="206"/>
      <c r="J791" s="207">
        <v>1823.67</v>
      </c>
      <c r="K791" s="230">
        <v>0.92574999999999996</v>
      </c>
      <c r="L791" s="209">
        <v>759.72</v>
      </c>
      <c r="M791" s="210">
        <v>49.45</v>
      </c>
      <c r="N791" s="211">
        <v>37568.15</v>
      </c>
      <c r="EZ791" s="189"/>
      <c r="FA791" s="190"/>
      <c r="FB791" s="190"/>
      <c r="FC791" s="190"/>
      <c r="FD791" s="190"/>
      <c r="FG791" s="201" t="s">
        <v>347</v>
      </c>
      <c r="FJ791" s="190"/>
      <c r="FL791" s="190"/>
    </row>
    <row r="792" spans="1:168" s="152" customFormat="1" ht="15" x14ac:dyDescent="0.25">
      <c r="A792" s="204"/>
      <c r="B792" s="203" t="s">
        <v>205</v>
      </c>
      <c r="C792" s="366" t="s">
        <v>348</v>
      </c>
      <c r="D792" s="366"/>
      <c r="E792" s="366"/>
      <c r="F792" s="205"/>
      <c r="G792" s="206"/>
      <c r="H792" s="206"/>
      <c r="I792" s="206"/>
      <c r="J792" s="207">
        <v>3343.94</v>
      </c>
      <c r="K792" s="230">
        <v>1.0062500000000001</v>
      </c>
      <c r="L792" s="207">
        <v>1514.18</v>
      </c>
      <c r="M792" s="210">
        <v>14.53</v>
      </c>
      <c r="N792" s="211">
        <v>22001.040000000001</v>
      </c>
      <c r="EZ792" s="189"/>
      <c r="FA792" s="190"/>
      <c r="FB792" s="190"/>
      <c r="FC792" s="190"/>
      <c r="FD792" s="190"/>
      <c r="FG792" s="201" t="s">
        <v>348</v>
      </c>
      <c r="FJ792" s="190"/>
      <c r="FL792" s="190"/>
    </row>
    <row r="793" spans="1:168" s="152" customFormat="1" ht="15" x14ac:dyDescent="0.25">
      <c r="A793" s="204"/>
      <c r="B793" s="203" t="s">
        <v>349</v>
      </c>
      <c r="C793" s="366" t="s">
        <v>350</v>
      </c>
      <c r="D793" s="366"/>
      <c r="E793" s="366"/>
      <c r="F793" s="205"/>
      <c r="G793" s="206"/>
      <c r="H793" s="206"/>
      <c r="I793" s="206"/>
      <c r="J793" s="209">
        <v>229.05</v>
      </c>
      <c r="K793" s="230">
        <v>1.0062500000000001</v>
      </c>
      <c r="L793" s="209">
        <v>103.72</v>
      </c>
      <c r="M793" s="210">
        <v>49.45</v>
      </c>
      <c r="N793" s="211">
        <v>5128.95</v>
      </c>
      <c r="EZ793" s="189"/>
      <c r="FA793" s="190"/>
      <c r="FB793" s="190"/>
      <c r="FC793" s="190"/>
      <c r="FD793" s="190"/>
      <c r="FG793" s="201" t="s">
        <v>350</v>
      </c>
      <c r="FJ793" s="190"/>
      <c r="FL793" s="190"/>
    </row>
    <row r="794" spans="1:168" s="152" customFormat="1" ht="15" x14ac:dyDescent="0.25">
      <c r="A794" s="204"/>
      <c r="B794" s="203" t="s">
        <v>351</v>
      </c>
      <c r="C794" s="366" t="s">
        <v>352</v>
      </c>
      <c r="D794" s="366"/>
      <c r="E794" s="366"/>
      <c r="F794" s="205"/>
      <c r="G794" s="206"/>
      <c r="H794" s="206"/>
      <c r="I794" s="206"/>
      <c r="J794" s="209">
        <v>300.83999999999997</v>
      </c>
      <c r="K794" s="222">
        <v>0</v>
      </c>
      <c r="L794" s="209">
        <v>0</v>
      </c>
      <c r="M794" s="210">
        <v>9.1199999999999992</v>
      </c>
      <c r="N794" s="216"/>
      <c r="EZ794" s="189"/>
      <c r="FA794" s="190"/>
      <c r="FB794" s="190"/>
      <c r="FC794" s="190"/>
      <c r="FD794" s="190"/>
      <c r="FG794" s="201" t="s">
        <v>352</v>
      </c>
      <c r="FJ794" s="190"/>
      <c r="FL794" s="190"/>
    </row>
    <row r="795" spans="1:168" s="152" customFormat="1" ht="15" x14ac:dyDescent="0.25">
      <c r="A795" s="213"/>
      <c r="B795" s="203"/>
      <c r="C795" s="366" t="s">
        <v>353</v>
      </c>
      <c r="D795" s="366"/>
      <c r="E795" s="366"/>
      <c r="F795" s="205" t="s">
        <v>354</v>
      </c>
      <c r="G795" s="222">
        <v>94</v>
      </c>
      <c r="H795" s="230">
        <v>0.92574999999999996</v>
      </c>
      <c r="I795" s="233">
        <v>39.159224999999999</v>
      </c>
      <c r="J795" s="215"/>
      <c r="K795" s="206"/>
      <c r="L795" s="215"/>
      <c r="M795" s="206"/>
      <c r="N795" s="216"/>
      <c r="EZ795" s="189"/>
      <c r="FA795" s="190"/>
      <c r="FB795" s="190"/>
      <c r="FC795" s="190"/>
      <c r="FD795" s="190"/>
      <c r="FH795" s="201" t="s">
        <v>353</v>
      </c>
      <c r="FJ795" s="190"/>
      <c r="FL795" s="190"/>
    </row>
    <row r="796" spans="1:168" s="152" customFormat="1" ht="15" x14ac:dyDescent="0.25">
      <c r="A796" s="213"/>
      <c r="B796" s="203"/>
      <c r="C796" s="366" t="s">
        <v>355</v>
      </c>
      <c r="D796" s="366"/>
      <c r="E796" s="366"/>
      <c r="F796" s="205" t="s">
        <v>354</v>
      </c>
      <c r="G796" s="231">
        <v>16.899999999999999</v>
      </c>
      <c r="H796" s="230">
        <v>1.0062500000000001</v>
      </c>
      <c r="I796" s="214">
        <v>7.6525312999999997</v>
      </c>
      <c r="J796" s="215"/>
      <c r="K796" s="206"/>
      <c r="L796" s="215"/>
      <c r="M796" s="206"/>
      <c r="N796" s="216"/>
      <c r="EZ796" s="189"/>
      <c r="FA796" s="190"/>
      <c r="FB796" s="190"/>
      <c r="FC796" s="190"/>
      <c r="FD796" s="190"/>
      <c r="FH796" s="201" t="s">
        <v>355</v>
      </c>
      <c r="FJ796" s="190"/>
      <c r="FL796" s="190"/>
    </row>
    <row r="797" spans="1:168" s="152" customFormat="1" ht="15" x14ac:dyDescent="0.25">
      <c r="A797" s="199"/>
      <c r="B797" s="203"/>
      <c r="C797" s="369" t="s">
        <v>356</v>
      </c>
      <c r="D797" s="369"/>
      <c r="E797" s="369"/>
      <c r="F797" s="217"/>
      <c r="G797" s="218"/>
      <c r="H797" s="218"/>
      <c r="I797" s="218"/>
      <c r="J797" s="219">
        <v>5468.45</v>
      </c>
      <c r="K797" s="218"/>
      <c r="L797" s="219">
        <v>2273.9</v>
      </c>
      <c r="M797" s="218"/>
      <c r="N797" s="221">
        <v>59569.19</v>
      </c>
      <c r="EZ797" s="189"/>
      <c r="FA797" s="190"/>
      <c r="FB797" s="190"/>
      <c r="FC797" s="190"/>
      <c r="FD797" s="190"/>
      <c r="FI797" s="201" t="s">
        <v>356</v>
      </c>
      <c r="FJ797" s="190"/>
      <c r="FL797" s="190"/>
    </row>
    <row r="798" spans="1:168" s="152" customFormat="1" ht="15" x14ac:dyDescent="0.25">
      <c r="A798" s="213"/>
      <c r="B798" s="203"/>
      <c r="C798" s="366" t="s">
        <v>357</v>
      </c>
      <c r="D798" s="366"/>
      <c r="E798" s="366"/>
      <c r="F798" s="205"/>
      <c r="G798" s="206"/>
      <c r="H798" s="206"/>
      <c r="I798" s="206"/>
      <c r="J798" s="215"/>
      <c r="K798" s="206"/>
      <c r="L798" s="209">
        <v>863.44</v>
      </c>
      <c r="M798" s="206"/>
      <c r="N798" s="211">
        <v>42697.1</v>
      </c>
      <c r="EZ798" s="189"/>
      <c r="FA798" s="190"/>
      <c r="FB798" s="190"/>
      <c r="FC798" s="190"/>
      <c r="FD798" s="190"/>
      <c r="FH798" s="201" t="s">
        <v>357</v>
      </c>
      <c r="FJ798" s="190"/>
      <c r="FL798" s="190"/>
    </row>
    <row r="799" spans="1:168" s="152" customFormat="1" ht="23.25" x14ac:dyDescent="0.25">
      <c r="A799" s="213"/>
      <c r="B799" s="203" t="s">
        <v>374</v>
      </c>
      <c r="C799" s="366" t="s">
        <v>375</v>
      </c>
      <c r="D799" s="366"/>
      <c r="E799" s="366"/>
      <c r="F799" s="205" t="s">
        <v>360</v>
      </c>
      <c r="G799" s="222">
        <v>93</v>
      </c>
      <c r="H799" s="206"/>
      <c r="I799" s="222">
        <v>93</v>
      </c>
      <c r="J799" s="215"/>
      <c r="K799" s="206"/>
      <c r="L799" s="209">
        <v>803</v>
      </c>
      <c r="M799" s="206"/>
      <c r="N799" s="211">
        <v>39708.300000000003</v>
      </c>
      <c r="EZ799" s="189"/>
      <c r="FA799" s="190"/>
      <c r="FB799" s="190"/>
      <c r="FC799" s="190"/>
      <c r="FD799" s="190"/>
      <c r="FH799" s="201" t="s">
        <v>375</v>
      </c>
      <c r="FJ799" s="190"/>
      <c r="FL799" s="190"/>
    </row>
    <row r="800" spans="1:168" s="152" customFormat="1" ht="45" x14ac:dyDescent="0.25">
      <c r="A800" s="213"/>
      <c r="B800" s="203" t="s">
        <v>376</v>
      </c>
      <c r="C800" s="366" t="s">
        <v>377</v>
      </c>
      <c r="D800" s="366"/>
      <c r="E800" s="366"/>
      <c r="F800" s="205" t="s">
        <v>360</v>
      </c>
      <c r="G800" s="222">
        <v>62</v>
      </c>
      <c r="H800" s="210">
        <v>0.85</v>
      </c>
      <c r="I800" s="231">
        <v>52.7</v>
      </c>
      <c r="J800" s="215"/>
      <c r="K800" s="206"/>
      <c r="L800" s="209">
        <v>455.03</v>
      </c>
      <c r="M800" s="206"/>
      <c r="N800" s="211">
        <v>22501.37</v>
      </c>
      <c r="EZ800" s="189"/>
      <c r="FA800" s="190"/>
      <c r="FB800" s="190"/>
      <c r="FC800" s="190"/>
      <c r="FD800" s="190"/>
      <c r="FH800" s="201" t="s">
        <v>377</v>
      </c>
      <c r="FJ800" s="190"/>
      <c r="FL800" s="190"/>
    </row>
    <row r="801" spans="1:168" s="152" customFormat="1" ht="15" x14ac:dyDescent="0.25">
      <c r="A801" s="223"/>
      <c r="B801" s="224"/>
      <c r="C801" s="367" t="s">
        <v>363</v>
      </c>
      <c r="D801" s="367"/>
      <c r="E801" s="367"/>
      <c r="F801" s="193"/>
      <c r="G801" s="194"/>
      <c r="H801" s="194"/>
      <c r="I801" s="194"/>
      <c r="J801" s="197"/>
      <c r="K801" s="194"/>
      <c r="L801" s="228">
        <v>3531.93</v>
      </c>
      <c r="M801" s="218"/>
      <c r="N801" s="226">
        <v>121778.86</v>
      </c>
      <c r="EZ801" s="189"/>
      <c r="FA801" s="190"/>
      <c r="FB801" s="190"/>
      <c r="FC801" s="190"/>
      <c r="FD801" s="190"/>
      <c r="FJ801" s="190" t="s">
        <v>363</v>
      </c>
      <c r="FL801" s="190"/>
    </row>
    <row r="802" spans="1:168" s="152" customFormat="1" ht="34.5" x14ac:dyDescent="0.25">
      <c r="A802" s="191" t="s">
        <v>570</v>
      </c>
      <c r="B802" s="192" t="s">
        <v>340</v>
      </c>
      <c r="C802" s="367" t="s">
        <v>341</v>
      </c>
      <c r="D802" s="367"/>
      <c r="E802" s="367"/>
      <c r="F802" s="193" t="s">
        <v>195</v>
      </c>
      <c r="G802" s="194">
        <v>0.03</v>
      </c>
      <c r="H802" s="195">
        <v>1</v>
      </c>
      <c r="I802" s="229">
        <v>0.03</v>
      </c>
      <c r="J802" s="197"/>
      <c r="K802" s="194"/>
      <c r="L802" s="197"/>
      <c r="M802" s="194"/>
      <c r="N802" s="198"/>
      <c r="EZ802" s="189"/>
      <c r="FA802" s="190"/>
      <c r="FB802" s="190" t="s">
        <v>341</v>
      </c>
      <c r="FC802" s="190" t="s">
        <v>285</v>
      </c>
      <c r="FD802" s="190" t="s">
        <v>285</v>
      </c>
      <c r="FJ802" s="190"/>
      <c r="FL802" s="190"/>
    </row>
    <row r="803" spans="1:168" s="152" customFormat="1" ht="15" x14ac:dyDescent="0.25">
      <c r="A803" s="199"/>
      <c r="B803" s="200"/>
      <c r="C803" s="366" t="s">
        <v>571</v>
      </c>
      <c r="D803" s="366"/>
      <c r="E803" s="366"/>
      <c r="F803" s="366"/>
      <c r="G803" s="366"/>
      <c r="H803" s="366"/>
      <c r="I803" s="366"/>
      <c r="J803" s="366"/>
      <c r="K803" s="366"/>
      <c r="L803" s="366"/>
      <c r="M803" s="366"/>
      <c r="N803" s="368"/>
      <c r="EZ803" s="189"/>
      <c r="FA803" s="190"/>
      <c r="FB803" s="190"/>
      <c r="FC803" s="190"/>
      <c r="FD803" s="190"/>
      <c r="FE803" s="201" t="s">
        <v>571</v>
      </c>
      <c r="FJ803" s="190"/>
      <c r="FL803" s="190"/>
    </row>
    <row r="804" spans="1:168" s="152" customFormat="1" ht="68.25" x14ac:dyDescent="0.25">
      <c r="A804" s="202"/>
      <c r="B804" s="203" t="s">
        <v>343</v>
      </c>
      <c r="C804" s="361" t="s">
        <v>344</v>
      </c>
      <c r="D804" s="361"/>
      <c r="E804" s="361"/>
      <c r="F804" s="361"/>
      <c r="G804" s="361"/>
      <c r="H804" s="361"/>
      <c r="I804" s="361"/>
      <c r="J804" s="361"/>
      <c r="K804" s="361"/>
      <c r="L804" s="361"/>
      <c r="M804" s="361"/>
      <c r="N804" s="373"/>
      <c r="EZ804" s="189"/>
      <c r="FA804" s="190"/>
      <c r="FB804" s="190"/>
      <c r="FC804" s="190"/>
      <c r="FD804" s="190"/>
      <c r="FF804" s="201" t="s">
        <v>344</v>
      </c>
      <c r="FJ804" s="190"/>
      <c r="FL804" s="190"/>
    </row>
    <row r="805" spans="1:168" s="152" customFormat="1" ht="23.25" x14ac:dyDescent="0.25">
      <c r="A805" s="202"/>
      <c r="B805" s="203" t="s">
        <v>345</v>
      </c>
      <c r="C805" s="361" t="s">
        <v>346</v>
      </c>
      <c r="D805" s="361"/>
      <c r="E805" s="361"/>
      <c r="F805" s="361"/>
      <c r="G805" s="361"/>
      <c r="H805" s="361"/>
      <c r="I805" s="361"/>
      <c r="J805" s="361"/>
      <c r="K805" s="361"/>
      <c r="L805" s="361"/>
      <c r="M805" s="361"/>
      <c r="N805" s="373"/>
      <c r="EZ805" s="189"/>
      <c r="FA805" s="190"/>
      <c r="FB805" s="190"/>
      <c r="FC805" s="190"/>
      <c r="FD805" s="190"/>
      <c r="FF805" s="201" t="s">
        <v>346</v>
      </c>
      <c r="FJ805" s="190"/>
      <c r="FL805" s="190"/>
    </row>
    <row r="806" spans="1:168" s="152" customFormat="1" ht="15" x14ac:dyDescent="0.25">
      <c r="A806" s="204"/>
      <c r="B806" s="203" t="s">
        <v>339</v>
      </c>
      <c r="C806" s="366" t="s">
        <v>347</v>
      </c>
      <c r="D806" s="366"/>
      <c r="E806" s="366"/>
      <c r="F806" s="205"/>
      <c r="G806" s="206"/>
      <c r="H806" s="206"/>
      <c r="I806" s="206"/>
      <c r="J806" s="207">
        <v>4261.97</v>
      </c>
      <c r="K806" s="208">
        <v>1.3225</v>
      </c>
      <c r="L806" s="209">
        <v>169.09</v>
      </c>
      <c r="M806" s="210">
        <v>49.45</v>
      </c>
      <c r="N806" s="211">
        <v>8361.5</v>
      </c>
      <c r="EZ806" s="189"/>
      <c r="FA806" s="190"/>
      <c r="FB806" s="190"/>
      <c r="FC806" s="190"/>
      <c r="FD806" s="190"/>
      <c r="FG806" s="201" t="s">
        <v>347</v>
      </c>
      <c r="FJ806" s="190"/>
      <c r="FL806" s="190"/>
    </row>
    <row r="807" spans="1:168" s="152" customFormat="1" ht="15" x14ac:dyDescent="0.25">
      <c r="A807" s="204"/>
      <c r="B807" s="203" t="s">
        <v>205</v>
      </c>
      <c r="C807" s="366" t="s">
        <v>348</v>
      </c>
      <c r="D807" s="366"/>
      <c r="E807" s="366"/>
      <c r="F807" s="205"/>
      <c r="G807" s="206"/>
      <c r="H807" s="206"/>
      <c r="I807" s="206"/>
      <c r="J807" s="209">
        <v>140.49</v>
      </c>
      <c r="K807" s="208">
        <v>1.4375</v>
      </c>
      <c r="L807" s="209">
        <v>6.06</v>
      </c>
      <c r="M807" s="210">
        <v>14.53</v>
      </c>
      <c r="N807" s="212">
        <v>88.05</v>
      </c>
      <c r="EZ807" s="189"/>
      <c r="FA807" s="190"/>
      <c r="FB807" s="190"/>
      <c r="FC807" s="190"/>
      <c r="FD807" s="190"/>
      <c r="FG807" s="201" t="s">
        <v>348</v>
      </c>
      <c r="FJ807" s="190"/>
      <c r="FL807" s="190"/>
    </row>
    <row r="808" spans="1:168" s="152" customFormat="1" ht="15" x14ac:dyDescent="0.25">
      <c r="A808" s="204"/>
      <c r="B808" s="203" t="s">
        <v>349</v>
      </c>
      <c r="C808" s="366" t="s">
        <v>350</v>
      </c>
      <c r="D808" s="366"/>
      <c r="E808" s="366"/>
      <c r="F808" s="205"/>
      <c r="G808" s="206"/>
      <c r="H808" s="206"/>
      <c r="I808" s="206"/>
      <c r="J808" s="209">
        <v>9</v>
      </c>
      <c r="K808" s="208">
        <v>1.4375</v>
      </c>
      <c r="L808" s="209">
        <v>0.39</v>
      </c>
      <c r="M808" s="210">
        <v>49.45</v>
      </c>
      <c r="N808" s="212">
        <v>19.29</v>
      </c>
      <c r="EZ808" s="189"/>
      <c r="FA808" s="190"/>
      <c r="FB808" s="190"/>
      <c r="FC808" s="190"/>
      <c r="FD808" s="190"/>
      <c r="FG808" s="201" t="s">
        <v>350</v>
      </c>
      <c r="FJ808" s="190"/>
      <c r="FL808" s="190"/>
    </row>
    <row r="809" spans="1:168" s="152" customFormat="1" ht="15" x14ac:dyDescent="0.25">
      <c r="A809" s="204"/>
      <c r="B809" s="203" t="s">
        <v>351</v>
      </c>
      <c r="C809" s="366" t="s">
        <v>352</v>
      </c>
      <c r="D809" s="366"/>
      <c r="E809" s="366"/>
      <c r="F809" s="205"/>
      <c r="G809" s="206"/>
      <c r="H809" s="206"/>
      <c r="I809" s="206"/>
      <c r="J809" s="207">
        <v>2732.35</v>
      </c>
      <c r="K809" s="206"/>
      <c r="L809" s="209">
        <v>81.97</v>
      </c>
      <c r="M809" s="210">
        <v>9.1199999999999992</v>
      </c>
      <c r="N809" s="212">
        <v>747.57</v>
      </c>
      <c r="EZ809" s="189"/>
      <c r="FA809" s="190"/>
      <c r="FB809" s="190"/>
      <c r="FC809" s="190"/>
      <c r="FD809" s="190"/>
      <c r="FG809" s="201" t="s">
        <v>352</v>
      </c>
      <c r="FJ809" s="190"/>
      <c r="FL809" s="190"/>
    </row>
    <row r="810" spans="1:168" s="152" customFormat="1" ht="15" x14ac:dyDescent="0.25">
      <c r="A810" s="213"/>
      <c r="B810" s="203"/>
      <c r="C810" s="366" t="s">
        <v>353</v>
      </c>
      <c r="D810" s="366"/>
      <c r="E810" s="366"/>
      <c r="F810" s="205" t="s">
        <v>354</v>
      </c>
      <c r="G810" s="210">
        <v>219.68</v>
      </c>
      <c r="H810" s="208">
        <v>1.3225</v>
      </c>
      <c r="I810" s="233">
        <v>8.7158040000000003</v>
      </c>
      <c r="J810" s="215"/>
      <c r="K810" s="206"/>
      <c r="L810" s="215"/>
      <c r="M810" s="206"/>
      <c r="N810" s="216"/>
      <c r="EZ810" s="189"/>
      <c r="FA810" s="190"/>
      <c r="FB810" s="190"/>
      <c r="FC810" s="190"/>
      <c r="FD810" s="190"/>
      <c r="FH810" s="201" t="s">
        <v>353</v>
      </c>
      <c r="FJ810" s="190"/>
      <c r="FL810" s="190"/>
    </row>
    <row r="811" spans="1:168" s="152" customFormat="1" ht="15" x14ac:dyDescent="0.25">
      <c r="A811" s="213"/>
      <c r="B811" s="203"/>
      <c r="C811" s="366" t="s">
        <v>355</v>
      </c>
      <c r="D811" s="366"/>
      <c r="E811" s="366"/>
      <c r="F811" s="205" t="s">
        <v>354</v>
      </c>
      <c r="G811" s="210">
        <v>0.71</v>
      </c>
      <c r="H811" s="208">
        <v>1.4375</v>
      </c>
      <c r="I811" s="214">
        <v>3.0618800000000002E-2</v>
      </c>
      <c r="J811" s="215"/>
      <c r="K811" s="206"/>
      <c r="L811" s="215"/>
      <c r="M811" s="206"/>
      <c r="N811" s="216"/>
      <c r="EZ811" s="189"/>
      <c r="FA811" s="190"/>
      <c r="FB811" s="190"/>
      <c r="FC811" s="190"/>
      <c r="FD811" s="190"/>
      <c r="FH811" s="201" t="s">
        <v>355</v>
      </c>
      <c r="FJ811" s="190"/>
      <c r="FL811" s="190"/>
    </row>
    <row r="812" spans="1:168" s="152" customFormat="1" ht="15" x14ac:dyDescent="0.25">
      <c r="A812" s="199"/>
      <c r="B812" s="203"/>
      <c r="C812" s="369" t="s">
        <v>356</v>
      </c>
      <c r="D812" s="369"/>
      <c r="E812" s="369"/>
      <c r="F812" s="217"/>
      <c r="G812" s="218"/>
      <c r="H812" s="218"/>
      <c r="I812" s="218"/>
      <c r="J812" s="219">
        <v>7134.81</v>
      </c>
      <c r="K812" s="218"/>
      <c r="L812" s="220">
        <v>257.12</v>
      </c>
      <c r="M812" s="218"/>
      <c r="N812" s="221">
        <v>9197.1200000000008</v>
      </c>
      <c r="EZ812" s="189"/>
      <c r="FA812" s="190"/>
      <c r="FB812" s="190"/>
      <c r="FC812" s="190"/>
      <c r="FD812" s="190"/>
      <c r="FI812" s="201" t="s">
        <v>356</v>
      </c>
      <c r="FJ812" s="190"/>
      <c r="FL812" s="190"/>
    </row>
    <row r="813" spans="1:168" s="152" customFormat="1" ht="15" x14ac:dyDescent="0.25">
      <c r="A813" s="213"/>
      <c r="B813" s="203"/>
      <c r="C813" s="366" t="s">
        <v>357</v>
      </c>
      <c r="D813" s="366"/>
      <c r="E813" s="366"/>
      <c r="F813" s="205"/>
      <c r="G813" s="206"/>
      <c r="H813" s="206"/>
      <c r="I813" s="206"/>
      <c r="J813" s="215"/>
      <c r="K813" s="206"/>
      <c r="L813" s="209">
        <v>169.48</v>
      </c>
      <c r="M813" s="206"/>
      <c r="N813" s="211">
        <v>8380.7900000000009</v>
      </c>
      <c r="EZ813" s="189"/>
      <c r="FA813" s="190"/>
      <c r="FB813" s="190"/>
      <c r="FC813" s="190"/>
      <c r="FD813" s="190"/>
      <c r="FH813" s="201" t="s">
        <v>357</v>
      </c>
      <c r="FJ813" s="190"/>
      <c r="FL813" s="190"/>
    </row>
    <row r="814" spans="1:168" s="152" customFormat="1" ht="23.25" x14ac:dyDescent="0.25">
      <c r="A814" s="213"/>
      <c r="B814" s="203" t="s">
        <v>358</v>
      </c>
      <c r="C814" s="366" t="s">
        <v>359</v>
      </c>
      <c r="D814" s="366"/>
      <c r="E814" s="366"/>
      <c r="F814" s="205" t="s">
        <v>360</v>
      </c>
      <c r="G814" s="222">
        <v>126</v>
      </c>
      <c r="H814" s="206"/>
      <c r="I814" s="222">
        <v>126</v>
      </c>
      <c r="J814" s="215"/>
      <c r="K814" s="206"/>
      <c r="L814" s="209">
        <v>213.54</v>
      </c>
      <c r="M814" s="206"/>
      <c r="N814" s="211">
        <v>10559.8</v>
      </c>
      <c r="EZ814" s="189"/>
      <c r="FA814" s="190"/>
      <c r="FB814" s="190"/>
      <c r="FC814" s="190"/>
      <c r="FD814" s="190"/>
      <c r="FH814" s="201" t="s">
        <v>359</v>
      </c>
      <c r="FJ814" s="190"/>
      <c r="FL814" s="190"/>
    </row>
    <row r="815" spans="1:168" s="152" customFormat="1" ht="23.25" x14ac:dyDescent="0.25">
      <c r="A815" s="213"/>
      <c r="B815" s="203" t="s">
        <v>361</v>
      </c>
      <c r="C815" s="366" t="s">
        <v>362</v>
      </c>
      <c r="D815" s="366"/>
      <c r="E815" s="366"/>
      <c r="F815" s="205" t="s">
        <v>360</v>
      </c>
      <c r="G815" s="222">
        <v>68</v>
      </c>
      <c r="H815" s="206"/>
      <c r="I815" s="222">
        <v>68</v>
      </c>
      <c r="J815" s="215"/>
      <c r="K815" s="206"/>
      <c r="L815" s="209">
        <v>115.25</v>
      </c>
      <c r="M815" s="206"/>
      <c r="N815" s="211">
        <v>5698.94</v>
      </c>
      <c r="EZ815" s="189"/>
      <c r="FA815" s="190"/>
      <c r="FB815" s="190"/>
      <c r="FC815" s="190"/>
      <c r="FD815" s="190"/>
      <c r="FH815" s="201" t="s">
        <v>362</v>
      </c>
      <c r="FJ815" s="190"/>
      <c r="FL815" s="190"/>
    </row>
    <row r="816" spans="1:168" s="152" customFormat="1" ht="15" x14ac:dyDescent="0.25">
      <c r="A816" s="223"/>
      <c r="B816" s="224"/>
      <c r="C816" s="367" t="s">
        <v>363</v>
      </c>
      <c r="D816" s="367"/>
      <c r="E816" s="367"/>
      <c r="F816" s="193"/>
      <c r="G816" s="194"/>
      <c r="H816" s="194"/>
      <c r="I816" s="194"/>
      <c r="J816" s="197"/>
      <c r="K816" s="194"/>
      <c r="L816" s="225">
        <v>585.91</v>
      </c>
      <c r="M816" s="218"/>
      <c r="N816" s="226">
        <v>25455.86</v>
      </c>
      <c r="EZ816" s="189"/>
      <c r="FA816" s="190"/>
      <c r="FB816" s="190"/>
      <c r="FC816" s="190"/>
      <c r="FD816" s="190"/>
      <c r="FJ816" s="190" t="s">
        <v>363</v>
      </c>
      <c r="FL816" s="190"/>
    </row>
    <row r="817" spans="1:168" s="152" customFormat="1" ht="34.5" x14ac:dyDescent="0.25">
      <c r="A817" s="191" t="s">
        <v>572</v>
      </c>
      <c r="B817" s="192" t="s">
        <v>573</v>
      </c>
      <c r="C817" s="367" t="s">
        <v>574</v>
      </c>
      <c r="D817" s="367"/>
      <c r="E817" s="367"/>
      <c r="F817" s="193" t="s">
        <v>37</v>
      </c>
      <c r="G817" s="194">
        <v>53.96</v>
      </c>
      <c r="H817" s="195">
        <v>1</v>
      </c>
      <c r="I817" s="229">
        <v>53.96</v>
      </c>
      <c r="J817" s="225">
        <v>46.17</v>
      </c>
      <c r="K817" s="194"/>
      <c r="L817" s="228">
        <v>2491.33</v>
      </c>
      <c r="M817" s="229">
        <v>9.1199999999999992</v>
      </c>
      <c r="N817" s="226">
        <v>22720.93</v>
      </c>
      <c r="EZ817" s="189"/>
      <c r="FA817" s="190"/>
      <c r="FB817" s="190" t="s">
        <v>574</v>
      </c>
      <c r="FC817" s="190" t="s">
        <v>285</v>
      </c>
      <c r="FD817" s="190" t="s">
        <v>285</v>
      </c>
      <c r="FJ817" s="190"/>
      <c r="FL817" s="190"/>
    </row>
    <row r="818" spans="1:168" s="152" customFormat="1" ht="15" x14ac:dyDescent="0.25">
      <c r="A818" s="199"/>
      <c r="B818" s="200"/>
      <c r="C818" s="366" t="s">
        <v>575</v>
      </c>
      <c r="D818" s="366"/>
      <c r="E818" s="366"/>
      <c r="F818" s="366"/>
      <c r="G818" s="366"/>
      <c r="H818" s="366"/>
      <c r="I818" s="366"/>
      <c r="J818" s="366"/>
      <c r="K818" s="366"/>
      <c r="L818" s="366"/>
      <c r="M818" s="366"/>
      <c r="N818" s="368"/>
      <c r="EZ818" s="189"/>
      <c r="FA818" s="190"/>
      <c r="FB818" s="190"/>
      <c r="FC818" s="190"/>
      <c r="FD818" s="190"/>
      <c r="FE818" s="201" t="s">
        <v>575</v>
      </c>
      <c r="FJ818" s="190"/>
      <c r="FL818" s="190"/>
    </row>
    <row r="819" spans="1:168" s="152" customFormat="1" ht="15" x14ac:dyDescent="0.25">
      <c r="A819" s="223"/>
      <c r="B819" s="224"/>
      <c r="C819" s="367" t="s">
        <v>363</v>
      </c>
      <c r="D819" s="367"/>
      <c r="E819" s="367"/>
      <c r="F819" s="193"/>
      <c r="G819" s="194"/>
      <c r="H819" s="194"/>
      <c r="I819" s="194"/>
      <c r="J819" s="197"/>
      <c r="K819" s="194"/>
      <c r="L819" s="228">
        <v>2491.33</v>
      </c>
      <c r="M819" s="218"/>
      <c r="N819" s="226">
        <v>22720.93</v>
      </c>
      <c r="EZ819" s="189"/>
      <c r="FA819" s="190"/>
      <c r="FB819" s="190"/>
      <c r="FC819" s="190"/>
      <c r="FD819" s="190"/>
      <c r="FJ819" s="190" t="s">
        <v>363</v>
      </c>
      <c r="FL819" s="190"/>
    </row>
    <row r="820" spans="1:168" s="152" customFormat="1" ht="45.75" x14ac:dyDescent="0.25">
      <c r="A820" s="191" t="s">
        <v>576</v>
      </c>
      <c r="B820" s="192" t="s">
        <v>577</v>
      </c>
      <c r="C820" s="367" t="s">
        <v>578</v>
      </c>
      <c r="D820" s="367"/>
      <c r="E820" s="367"/>
      <c r="F820" s="193" t="s">
        <v>195</v>
      </c>
      <c r="G820" s="194">
        <v>9.4999999999999998E-3</v>
      </c>
      <c r="H820" s="195">
        <v>1</v>
      </c>
      <c r="I820" s="196">
        <v>9.4999999999999998E-3</v>
      </c>
      <c r="J820" s="197"/>
      <c r="K820" s="194"/>
      <c r="L820" s="197"/>
      <c r="M820" s="194"/>
      <c r="N820" s="198"/>
      <c r="EZ820" s="189"/>
      <c r="FA820" s="190"/>
      <c r="FB820" s="190" t="s">
        <v>578</v>
      </c>
      <c r="FC820" s="190" t="s">
        <v>285</v>
      </c>
      <c r="FD820" s="190" t="s">
        <v>285</v>
      </c>
      <c r="FJ820" s="190"/>
      <c r="FL820" s="190"/>
    </row>
    <row r="821" spans="1:168" s="152" customFormat="1" ht="15" x14ac:dyDescent="0.25">
      <c r="A821" s="199"/>
      <c r="B821" s="200"/>
      <c r="C821" s="366" t="s">
        <v>579</v>
      </c>
      <c r="D821" s="366"/>
      <c r="E821" s="366"/>
      <c r="F821" s="366"/>
      <c r="G821" s="366"/>
      <c r="H821" s="366"/>
      <c r="I821" s="366"/>
      <c r="J821" s="366"/>
      <c r="K821" s="366"/>
      <c r="L821" s="366"/>
      <c r="M821" s="366"/>
      <c r="N821" s="368"/>
      <c r="EZ821" s="189"/>
      <c r="FA821" s="190"/>
      <c r="FB821" s="190"/>
      <c r="FC821" s="190"/>
      <c r="FD821" s="190"/>
      <c r="FE821" s="201" t="s">
        <v>579</v>
      </c>
      <c r="FJ821" s="190"/>
      <c r="FL821" s="190"/>
    </row>
    <row r="822" spans="1:168" s="152" customFormat="1" ht="68.25" x14ac:dyDescent="0.25">
      <c r="A822" s="202"/>
      <c r="B822" s="203" t="s">
        <v>343</v>
      </c>
      <c r="C822" s="361" t="s">
        <v>344</v>
      </c>
      <c r="D822" s="361"/>
      <c r="E822" s="361"/>
      <c r="F822" s="361"/>
      <c r="G822" s="361"/>
      <c r="H822" s="361"/>
      <c r="I822" s="361"/>
      <c r="J822" s="361"/>
      <c r="K822" s="361"/>
      <c r="L822" s="361"/>
      <c r="M822" s="361"/>
      <c r="N822" s="373"/>
      <c r="EZ822" s="189"/>
      <c r="FA822" s="190"/>
      <c r="FB822" s="190"/>
      <c r="FC822" s="190"/>
      <c r="FD822" s="190"/>
      <c r="FF822" s="201" t="s">
        <v>344</v>
      </c>
      <c r="FJ822" s="190"/>
      <c r="FL822" s="190"/>
    </row>
    <row r="823" spans="1:168" s="152" customFormat="1" ht="15" x14ac:dyDescent="0.25">
      <c r="A823" s="202"/>
      <c r="B823" s="203" t="s">
        <v>473</v>
      </c>
      <c r="C823" s="361" t="s">
        <v>474</v>
      </c>
      <c r="D823" s="361"/>
      <c r="E823" s="361"/>
      <c r="F823" s="361"/>
      <c r="G823" s="361"/>
      <c r="H823" s="361"/>
      <c r="I823" s="361"/>
      <c r="J823" s="361"/>
      <c r="K823" s="361"/>
      <c r="L823" s="361"/>
      <c r="M823" s="361"/>
      <c r="N823" s="373"/>
      <c r="EZ823" s="189"/>
      <c r="FA823" s="190"/>
      <c r="FB823" s="190"/>
      <c r="FC823" s="190"/>
      <c r="FD823" s="190"/>
      <c r="FF823" s="201" t="s">
        <v>474</v>
      </c>
      <c r="FJ823" s="190"/>
      <c r="FL823" s="190"/>
    </row>
    <row r="824" spans="1:168" s="152" customFormat="1" ht="23.25" x14ac:dyDescent="0.25">
      <c r="A824" s="202"/>
      <c r="B824" s="203" t="s">
        <v>345</v>
      </c>
      <c r="C824" s="361" t="s">
        <v>346</v>
      </c>
      <c r="D824" s="361"/>
      <c r="E824" s="361"/>
      <c r="F824" s="361"/>
      <c r="G824" s="361"/>
      <c r="H824" s="361"/>
      <c r="I824" s="361"/>
      <c r="J824" s="361"/>
      <c r="K824" s="361"/>
      <c r="L824" s="361"/>
      <c r="M824" s="361"/>
      <c r="N824" s="373"/>
      <c r="EZ824" s="189"/>
      <c r="FA824" s="190"/>
      <c r="FB824" s="190"/>
      <c r="FC824" s="190"/>
      <c r="FD824" s="190"/>
      <c r="FF824" s="201" t="s">
        <v>346</v>
      </c>
      <c r="FJ824" s="190"/>
      <c r="FL824" s="190"/>
    </row>
    <row r="825" spans="1:168" s="152" customFormat="1" ht="15" x14ac:dyDescent="0.25">
      <c r="A825" s="204"/>
      <c r="B825" s="203" t="s">
        <v>339</v>
      </c>
      <c r="C825" s="366" t="s">
        <v>347</v>
      </c>
      <c r="D825" s="366"/>
      <c r="E825" s="366"/>
      <c r="F825" s="205"/>
      <c r="G825" s="206"/>
      <c r="H825" s="206"/>
      <c r="I825" s="206"/>
      <c r="J825" s="209">
        <v>901.75</v>
      </c>
      <c r="K825" s="230">
        <v>1.45475</v>
      </c>
      <c r="L825" s="209">
        <v>12.46</v>
      </c>
      <c r="M825" s="210">
        <v>49.45</v>
      </c>
      <c r="N825" s="212">
        <v>616.15</v>
      </c>
      <c r="EZ825" s="189"/>
      <c r="FA825" s="190"/>
      <c r="FB825" s="190"/>
      <c r="FC825" s="190"/>
      <c r="FD825" s="190"/>
      <c r="FG825" s="201" t="s">
        <v>347</v>
      </c>
      <c r="FJ825" s="190"/>
      <c r="FL825" s="190"/>
    </row>
    <row r="826" spans="1:168" s="152" customFormat="1" ht="15" x14ac:dyDescent="0.25">
      <c r="A826" s="204"/>
      <c r="B826" s="203" t="s">
        <v>205</v>
      </c>
      <c r="C826" s="366" t="s">
        <v>348</v>
      </c>
      <c r="D826" s="366"/>
      <c r="E826" s="366"/>
      <c r="F826" s="205"/>
      <c r="G826" s="206"/>
      <c r="H826" s="206"/>
      <c r="I826" s="206"/>
      <c r="J826" s="209">
        <v>494.67</v>
      </c>
      <c r="K826" s="208">
        <v>1.4375</v>
      </c>
      <c r="L826" s="209">
        <v>6.76</v>
      </c>
      <c r="M826" s="210">
        <v>14.53</v>
      </c>
      <c r="N826" s="212">
        <v>98.22</v>
      </c>
      <c r="EZ826" s="189"/>
      <c r="FA826" s="190"/>
      <c r="FB826" s="190"/>
      <c r="FC826" s="190"/>
      <c r="FD826" s="190"/>
      <c r="FG826" s="201" t="s">
        <v>348</v>
      </c>
      <c r="FJ826" s="190"/>
      <c r="FL826" s="190"/>
    </row>
    <row r="827" spans="1:168" s="152" customFormat="1" ht="15" x14ac:dyDescent="0.25">
      <c r="A827" s="204"/>
      <c r="B827" s="203" t="s">
        <v>349</v>
      </c>
      <c r="C827" s="366" t="s">
        <v>350</v>
      </c>
      <c r="D827" s="366"/>
      <c r="E827" s="366"/>
      <c r="F827" s="205"/>
      <c r="G827" s="206"/>
      <c r="H827" s="206"/>
      <c r="I827" s="206"/>
      <c r="J827" s="209">
        <v>31.38</v>
      </c>
      <c r="K827" s="208">
        <v>1.4375</v>
      </c>
      <c r="L827" s="209">
        <v>0.43</v>
      </c>
      <c r="M827" s="210">
        <v>49.45</v>
      </c>
      <c r="N827" s="212">
        <v>21.26</v>
      </c>
      <c r="EZ827" s="189"/>
      <c r="FA827" s="190"/>
      <c r="FB827" s="190"/>
      <c r="FC827" s="190"/>
      <c r="FD827" s="190"/>
      <c r="FG827" s="201" t="s">
        <v>350</v>
      </c>
      <c r="FJ827" s="190"/>
      <c r="FL827" s="190"/>
    </row>
    <row r="828" spans="1:168" s="152" customFormat="1" ht="15" x14ac:dyDescent="0.25">
      <c r="A828" s="204"/>
      <c r="B828" s="203" t="s">
        <v>351</v>
      </c>
      <c r="C828" s="366" t="s">
        <v>352</v>
      </c>
      <c r="D828" s="366"/>
      <c r="E828" s="366"/>
      <c r="F828" s="205"/>
      <c r="G828" s="206"/>
      <c r="H828" s="206"/>
      <c r="I828" s="206"/>
      <c r="J828" s="209">
        <v>52.95</v>
      </c>
      <c r="K828" s="206"/>
      <c r="L828" s="209">
        <v>0.5</v>
      </c>
      <c r="M828" s="210">
        <v>9.1199999999999992</v>
      </c>
      <c r="N828" s="212">
        <v>4.5599999999999996</v>
      </c>
      <c r="EZ828" s="189"/>
      <c r="FA828" s="190"/>
      <c r="FB828" s="190"/>
      <c r="FC828" s="190"/>
      <c r="FD828" s="190"/>
      <c r="FG828" s="201" t="s">
        <v>352</v>
      </c>
      <c r="FJ828" s="190"/>
      <c r="FL828" s="190"/>
    </row>
    <row r="829" spans="1:168" s="152" customFormat="1" ht="15" x14ac:dyDescent="0.25">
      <c r="A829" s="213"/>
      <c r="B829" s="203"/>
      <c r="C829" s="366" t="s">
        <v>353</v>
      </c>
      <c r="D829" s="366"/>
      <c r="E829" s="366"/>
      <c r="F829" s="205" t="s">
        <v>354</v>
      </c>
      <c r="G829" s="210">
        <v>46.48</v>
      </c>
      <c r="H829" s="230">
        <v>1.45475</v>
      </c>
      <c r="I829" s="214">
        <v>0.64235940000000002</v>
      </c>
      <c r="J829" s="215"/>
      <c r="K829" s="206"/>
      <c r="L829" s="215"/>
      <c r="M829" s="206"/>
      <c r="N829" s="216"/>
      <c r="EZ829" s="189"/>
      <c r="FA829" s="190"/>
      <c r="FB829" s="190"/>
      <c r="FC829" s="190"/>
      <c r="FD829" s="190"/>
      <c r="FH829" s="201" t="s">
        <v>353</v>
      </c>
      <c r="FJ829" s="190"/>
      <c r="FL829" s="190"/>
    </row>
    <row r="830" spans="1:168" s="152" customFormat="1" ht="15" x14ac:dyDescent="0.25">
      <c r="A830" s="213"/>
      <c r="B830" s="203"/>
      <c r="C830" s="366" t="s">
        <v>355</v>
      </c>
      <c r="D830" s="366"/>
      <c r="E830" s="366"/>
      <c r="F830" s="205" t="s">
        <v>354</v>
      </c>
      <c r="G830" s="231">
        <v>2.5</v>
      </c>
      <c r="H830" s="208">
        <v>1.4375</v>
      </c>
      <c r="I830" s="214">
        <v>3.41406E-2</v>
      </c>
      <c r="J830" s="215"/>
      <c r="K830" s="206"/>
      <c r="L830" s="215"/>
      <c r="M830" s="206"/>
      <c r="N830" s="216"/>
      <c r="EZ830" s="189"/>
      <c r="FA830" s="190"/>
      <c r="FB830" s="190"/>
      <c r="FC830" s="190"/>
      <c r="FD830" s="190"/>
      <c r="FH830" s="201" t="s">
        <v>355</v>
      </c>
      <c r="FJ830" s="190"/>
      <c r="FL830" s="190"/>
    </row>
    <row r="831" spans="1:168" s="152" customFormat="1" ht="15" x14ac:dyDescent="0.25">
      <c r="A831" s="199"/>
      <c r="B831" s="203"/>
      <c r="C831" s="369" t="s">
        <v>356</v>
      </c>
      <c r="D831" s="369"/>
      <c r="E831" s="369"/>
      <c r="F831" s="217"/>
      <c r="G831" s="218"/>
      <c r="H831" s="218"/>
      <c r="I831" s="218"/>
      <c r="J831" s="219">
        <v>1449.37</v>
      </c>
      <c r="K831" s="218"/>
      <c r="L831" s="220">
        <v>19.72</v>
      </c>
      <c r="M831" s="218"/>
      <c r="N831" s="234">
        <v>718.93</v>
      </c>
      <c r="EZ831" s="189"/>
      <c r="FA831" s="190"/>
      <c r="FB831" s="190"/>
      <c r="FC831" s="190"/>
      <c r="FD831" s="190"/>
      <c r="FI831" s="201" t="s">
        <v>356</v>
      </c>
      <c r="FJ831" s="190"/>
      <c r="FL831" s="190"/>
    </row>
    <row r="832" spans="1:168" s="152" customFormat="1" ht="15" x14ac:dyDescent="0.25">
      <c r="A832" s="213"/>
      <c r="B832" s="203"/>
      <c r="C832" s="366" t="s">
        <v>357</v>
      </c>
      <c r="D832" s="366"/>
      <c r="E832" s="366"/>
      <c r="F832" s="205"/>
      <c r="G832" s="206"/>
      <c r="H832" s="206"/>
      <c r="I832" s="206"/>
      <c r="J832" s="215"/>
      <c r="K832" s="206"/>
      <c r="L832" s="209">
        <v>12.89</v>
      </c>
      <c r="M832" s="206"/>
      <c r="N832" s="212">
        <v>637.41</v>
      </c>
      <c r="EZ832" s="189"/>
      <c r="FA832" s="190"/>
      <c r="FB832" s="190"/>
      <c r="FC832" s="190"/>
      <c r="FD832" s="190"/>
      <c r="FH832" s="201" t="s">
        <v>357</v>
      </c>
      <c r="FJ832" s="190"/>
      <c r="FL832" s="190"/>
    </row>
    <row r="833" spans="1:168" s="152" customFormat="1" ht="23.25" x14ac:dyDescent="0.25">
      <c r="A833" s="213"/>
      <c r="B833" s="203" t="s">
        <v>390</v>
      </c>
      <c r="C833" s="366" t="s">
        <v>391</v>
      </c>
      <c r="D833" s="366"/>
      <c r="E833" s="366"/>
      <c r="F833" s="205" t="s">
        <v>360</v>
      </c>
      <c r="G833" s="222">
        <v>97</v>
      </c>
      <c r="H833" s="206"/>
      <c r="I833" s="222">
        <v>97</v>
      </c>
      <c r="J833" s="215"/>
      <c r="K833" s="206"/>
      <c r="L833" s="209">
        <v>12.5</v>
      </c>
      <c r="M833" s="206"/>
      <c r="N833" s="212">
        <v>618.29</v>
      </c>
      <c r="EZ833" s="189"/>
      <c r="FA833" s="190"/>
      <c r="FB833" s="190"/>
      <c r="FC833" s="190"/>
      <c r="FD833" s="190"/>
      <c r="FH833" s="201" t="s">
        <v>391</v>
      </c>
      <c r="FJ833" s="190"/>
      <c r="FL833" s="190"/>
    </row>
    <row r="834" spans="1:168" s="152" customFormat="1" ht="23.25" x14ac:dyDescent="0.25">
      <c r="A834" s="213"/>
      <c r="B834" s="203" t="s">
        <v>392</v>
      </c>
      <c r="C834" s="366" t="s">
        <v>393</v>
      </c>
      <c r="D834" s="366"/>
      <c r="E834" s="366"/>
      <c r="F834" s="205" t="s">
        <v>360</v>
      </c>
      <c r="G834" s="222">
        <v>51</v>
      </c>
      <c r="H834" s="206"/>
      <c r="I834" s="222">
        <v>51</v>
      </c>
      <c r="J834" s="215"/>
      <c r="K834" s="206"/>
      <c r="L834" s="209">
        <v>6.57</v>
      </c>
      <c r="M834" s="206"/>
      <c r="N834" s="212">
        <v>325.08</v>
      </c>
      <c r="EZ834" s="189"/>
      <c r="FA834" s="190"/>
      <c r="FB834" s="190"/>
      <c r="FC834" s="190"/>
      <c r="FD834" s="190"/>
      <c r="FH834" s="201" t="s">
        <v>393</v>
      </c>
      <c r="FJ834" s="190"/>
      <c r="FL834" s="190"/>
    </row>
    <row r="835" spans="1:168" s="152" customFormat="1" ht="15" x14ac:dyDescent="0.25">
      <c r="A835" s="223"/>
      <c r="B835" s="224"/>
      <c r="C835" s="367" t="s">
        <v>363</v>
      </c>
      <c r="D835" s="367"/>
      <c r="E835" s="367"/>
      <c r="F835" s="193"/>
      <c r="G835" s="194"/>
      <c r="H835" s="194"/>
      <c r="I835" s="194"/>
      <c r="J835" s="197"/>
      <c r="K835" s="194"/>
      <c r="L835" s="225">
        <v>38.79</v>
      </c>
      <c r="M835" s="218"/>
      <c r="N835" s="226">
        <v>1662.3</v>
      </c>
      <c r="EZ835" s="189"/>
      <c r="FA835" s="190"/>
      <c r="FB835" s="190"/>
      <c r="FC835" s="190"/>
      <c r="FD835" s="190"/>
      <c r="FJ835" s="190" t="s">
        <v>363</v>
      </c>
      <c r="FL835" s="190"/>
    </row>
    <row r="836" spans="1:168" s="152" customFormat="1" ht="45" x14ac:dyDescent="0.25">
      <c r="A836" s="191" t="s">
        <v>580</v>
      </c>
      <c r="B836" s="192" t="s">
        <v>581</v>
      </c>
      <c r="C836" s="367" t="s">
        <v>582</v>
      </c>
      <c r="D836" s="367"/>
      <c r="E836" s="367"/>
      <c r="F836" s="193" t="s">
        <v>16</v>
      </c>
      <c r="G836" s="194">
        <v>1</v>
      </c>
      <c r="H836" s="195">
        <v>1</v>
      </c>
      <c r="I836" s="195">
        <v>1</v>
      </c>
      <c r="J836" s="228">
        <v>2498.17</v>
      </c>
      <c r="K836" s="227">
        <v>1.04236</v>
      </c>
      <c r="L836" s="228">
        <v>2603.9899999999998</v>
      </c>
      <c r="M836" s="229">
        <v>9.1199999999999992</v>
      </c>
      <c r="N836" s="226">
        <v>23748.39</v>
      </c>
      <c r="EZ836" s="189"/>
      <c r="FA836" s="190"/>
      <c r="FB836" s="190" t="s">
        <v>582</v>
      </c>
      <c r="FC836" s="190" t="s">
        <v>285</v>
      </c>
      <c r="FD836" s="190" t="s">
        <v>285</v>
      </c>
      <c r="FJ836" s="190"/>
      <c r="FL836" s="190"/>
    </row>
    <row r="837" spans="1:168" s="152" customFormat="1" ht="15" x14ac:dyDescent="0.25">
      <c r="A837" s="199"/>
      <c r="B837" s="200"/>
      <c r="C837" s="366" t="s">
        <v>583</v>
      </c>
      <c r="D837" s="366"/>
      <c r="E837" s="366"/>
      <c r="F837" s="366"/>
      <c r="G837" s="366"/>
      <c r="H837" s="366"/>
      <c r="I837" s="366"/>
      <c r="J837" s="366"/>
      <c r="K837" s="366"/>
      <c r="L837" s="366"/>
      <c r="M837" s="366"/>
      <c r="N837" s="368"/>
      <c r="EZ837" s="189"/>
      <c r="FA837" s="190"/>
      <c r="FB837" s="190"/>
      <c r="FC837" s="190"/>
      <c r="FD837" s="190"/>
      <c r="FJ837" s="190"/>
      <c r="FK837" s="201" t="s">
        <v>583</v>
      </c>
      <c r="FL837" s="190"/>
    </row>
    <row r="838" spans="1:168" s="152" customFormat="1" ht="15" x14ac:dyDescent="0.25">
      <c r="A838" s="202"/>
      <c r="B838" s="203"/>
      <c r="C838" s="361" t="s">
        <v>366</v>
      </c>
      <c r="D838" s="361"/>
      <c r="E838" s="361"/>
      <c r="F838" s="361"/>
      <c r="G838" s="361"/>
      <c r="H838" s="361"/>
      <c r="I838" s="361"/>
      <c r="J838" s="361"/>
      <c r="K838" s="361"/>
      <c r="L838" s="361"/>
      <c r="M838" s="361"/>
      <c r="N838" s="373"/>
      <c r="EZ838" s="189"/>
      <c r="FA838" s="190"/>
      <c r="FB838" s="190"/>
      <c r="FC838" s="190"/>
      <c r="FD838" s="190"/>
      <c r="FF838" s="201" t="s">
        <v>366</v>
      </c>
      <c r="FJ838" s="190"/>
      <c r="FL838" s="190"/>
    </row>
    <row r="839" spans="1:168" s="152" customFormat="1" ht="15" x14ac:dyDescent="0.25">
      <c r="A839" s="202"/>
      <c r="B839" s="203"/>
      <c r="C839" s="361" t="s">
        <v>367</v>
      </c>
      <c r="D839" s="361"/>
      <c r="E839" s="361"/>
      <c r="F839" s="361"/>
      <c r="G839" s="361"/>
      <c r="H839" s="361"/>
      <c r="I839" s="361"/>
      <c r="J839" s="361"/>
      <c r="K839" s="361"/>
      <c r="L839" s="361"/>
      <c r="M839" s="361"/>
      <c r="N839" s="373"/>
      <c r="EZ839" s="189"/>
      <c r="FA839" s="190"/>
      <c r="FB839" s="190"/>
      <c r="FC839" s="190"/>
      <c r="FD839" s="190"/>
      <c r="FF839" s="201" t="s">
        <v>367</v>
      </c>
      <c r="FJ839" s="190"/>
      <c r="FL839" s="190"/>
    </row>
    <row r="840" spans="1:168" s="152" customFormat="1" ht="15" x14ac:dyDescent="0.25">
      <c r="A840" s="223"/>
      <c r="B840" s="224"/>
      <c r="C840" s="367" t="s">
        <v>363</v>
      </c>
      <c r="D840" s="367"/>
      <c r="E840" s="367"/>
      <c r="F840" s="193"/>
      <c r="G840" s="194"/>
      <c r="H840" s="194"/>
      <c r="I840" s="194"/>
      <c r="J840" s="197"/>
      <c r="K840" s="194"/>
      <c r="L840" s="228">
        <v>2603.9899999999998</v>
      </c>
      <c r="M840" s="218"/>
      <c r="N840" s="226">
        <v>23748.39</v>
      </c>
      <c r="EZ840" s="189"/>
      <c r="FA840" s="190"/>
      <c r="FB840" s="190"/>
      <c r="FC840" s="190"/>
      <c r="FD840" s="190"/>
      <c r="FJ840" s="190" t="s">
        <v>363</v>
      </c>
      <c r="FL840" s="190"/>
    </row>
    <row r="841" spans="1:168" s="152" customFormat="1" ht="45.75" x14ac:dyDescent="0.25">
      <c r="A841" s="191" t="s">
        <v>584</v>
      </c>
      <c r="B841" s="192" t="s">
        <v>577</v>
      </c>
      <c r="C841" s="367" t="s">
        <v>585</v>
      </c>
      <c r="D841" s="367"/>
      <c r="E841" s="367"/>
      <c r="F841" s="193" t="s">
        <v>195</v>
      </c>
      <c r="G841" s="194">
        <v>1.5900000000000001E-2</v>
      </c>
      <c r="H841" s="195">
        <v>1</v>
      </c>
      <c r="I841" s="196">
        <v>1.5900000000000001E-2</v>
      </c>
      <c r="J841" s="197"/>
      <c r="K841" s="194"/>
      <c r="L841" s="197"/>
      <c r="M841" s="194"/>
      <c r="N841" s="198"/>
      <c r="EZ841" s="189"/>
      <c r="FA841" s="190"/>
      <c r="FB841" s="190" t="s">
        <v>585</v>
      </c>
      <c r="FC841" s="190" t="s">
        <v>285</v>
      </c>
      <c r="FD841" s="190" t="s">
        <v>285</v>
      </c>
      <c r="FJ841" s="190"/>
      <c r="FL841" s="190"/>
    </row>
    <row r="842" spans="1:168" s="152" customFormat="1" ht="15" x14ac:dyDescent="0.25">
      <c r="A842" s="199"/>
      <c r="B842" s="200"/>
      <c r="C842" s="366" t="s">
        <v>586</v>
      </c>
      <c r="D842" s="366"/>
      <c r="E842" s="366"/>
      <c r="F842" s="366"/>
      <c r="G842" s="366"/>
      <c r="H842" s="366"/>
      <c r="I842" s="366"/>
      <c r="J842" s="366"/>
      <c r="K842" s="366"/>
      <c r="L842" s="366"/>
      <c r="M842" s="366"/>
      <c r="N842" s="368"/>
      <c r="EZ842" s="189"/>
      <c r="FA842" s="190"/>
      <c r="FB842" s="190"/>
      <c r="FC842" s="190"/>
      <c r="FD842" s="190"/>
      <c r="FE842" s="201" t="s">
        <v>586</v>
      </c>
      <c r="FJ842" s="190"/>
      <c r="FL842" s="190"/>
    </row>
    <row r="843" spans="1:168" s="152" customFormat="1" ht="68.25" x14ac:dyDescent="0.25">
      <c r="A843" s="202"/>
      <c r="B843" s="203" t="s">
        <v>343</v>
      </c>
      <c r="C843" s="361" t="s">
        <v>344</v>
      </c>
      <c r="D843" s="361"/>
      <c r="E843" s="361"/>
      <c r="F843" s="361"/>
      <c r="G843" s="361"/>
      <c r="H843" s="361"/>
      <c r="I843" s="361"/>
      <c r="J843" s="361"/>
      <c r="K843" s="361"/>
      <c r="L843" s="361"/>
      <c r="M843" s="361"/>
      <c r="N843" s="373"/>
      <c r="EZ843" s="189"/>
      <c r="FA843" s="190"/>
      <c r="FB843" s="190"/>
      <c r="FC843" s="190"/>
      <c r="FD843" s="190"/>
      <c r="FF843" s="201" t="s">
        <v>344</v>
      </c>
      <c r="FJ843" s="190"/>
      <c r="FL843" s="190"/>
    </row>
    <row r="844" spans="1:168" s="152" customFormat="1" ht="15" x14ac:dyDescent="0.25">
      <c r="A844" s="202"/>
      <c r="B844" s="203" t="s">
        <v>473</v>
      </c>
      <c r="C844" s="361" t="s">
        <v>474</v>
      </c>
      <c r="D844" s="361"/>
      <c r="E844" s="361"/>
      <c r="F844" s="361"/>
      <c r="G844" s="361"/>
      <c r="H844" s="361"/>
      <c r="I844" s="361"/>
      <c r="J844" s="361"/>
      <c r="K844" s="361"/>
      <c r="L844" s="361"/>
      <c r="M844" s="361"/>
      <c r="N844" s="373"/>
      <c r="EZ844" s="189"/>
      <c r="FA844" s="190"/>
      <c r="FB844" s="190"/>
      <c r="FC844" s="190"/>
      <c r="FD844" s="190"/>
      <c r="FF844" s="201" t="s">
        <v>474</v>
      </c>
      <c r="FJ844" s="190"/>
      <c r="FL844" s="190"/>
    </row>
    <row r="845" spans="1:168" s="152" customFormat="1" ht="23.25" x14ac:dyDescent="0.25">
      <c r="A845" s="202"/>
      <c r="B845" s="203" t="s">
        <v>345</v>
      </c>
      <c r="C845" s="361" t="s">
        <v>346</v>
      </c>
      <c r="D845" s="361"/>
      <c r="E845" s="361"/>
      <c r="F845" s="361"/>
      <c r="G845" s="361"/>
      <c r="H845" s="361"/>
      <c r="I845" s="361"/>
      <c r="J845" s="361"/>
      <c r="K845" s="361"/>
      <c r="L845" s="361"/>
      <c r="M845" s="361"/>
      <c r="N845" s="373"/>
      <c r="EZ845" s="189"/>
      <c r="FA845" s="190"/>
      <c r="FB845" s="190"/>
      <c r="FC845" s="190"/>
      <c r="FD845" s="190"/>
      <c r="FF845" s="201" t="s">
        <v>346</v>
      </c>
      <c r="FJ845" s="190"/>
      <c r="FL845" s="190"/>
    </row>
    <row r="846" spans="1:168" s="152" customFormat="1" ht="15" x14ac:dyDescent="0.25">
      <c r="A846" s="204"/>
      <c r="B846" s="203" t="s">
        <v>339</v>
      </c>
      <c r="C846" s="366" t="s">
        <v>347</v>
      </c>
      <c r="D846" s="366"/>
      <c r="E846" s="366"/>
      <c r="F846" s="205"/>
      <c r="G846" s="206"/>
      <c r="H846" s="206"/>
      <c r="I846" s="206"/>
      <c r="J846" s="209">
        <v>901.75</v>
      </c>
      <c r="K846" s="230">
        <v>1.45475</v>
      </c>
      <c r="L846" s="209">
        <v>20.86</v>
      </c>
      <c r="M846" s="210">
        <v>49.45</v>
      </c>
      <c r="N846" s="211">
        <v>1031.53</v>
      </c>
      <c r="EZ846" s="189"/>
      <c r="FA846" s="190"/>
      <c r="FB846" s="190"/>
      <c r="FC846" s="190"/>
      <c r="FD846" s="190"/>
      <c r="FG846" s="201" t="s">
        <v>347</v>
      </c>
      <c r="FJ846" s="190"/>
      <c r="FL846" s="190"/>
    </row>
    <row r="847" spans="1:168" s="152" customFormat="1" ht="15" x14ac:dyDescent="0.25">
      <c r="A847" s="204"/>
      <c r="B847" s="203" t="s">
        <v>205</v>
      </c>
      <c r="C847" s="366" t="s">
        <v>348</v>
      </c>
      <c r="D847" s="366"/>
      <c r="E847" s="366"/>
      <c r="F847" s="205"/>
      <c r="G847" s="206"/>
      <c r="H847" s="206"/>
      <c r="I847" s="206"/>
      <c r="J847" s="209">
        <v>494.67</v>
      </c>
      <c r="K847" s="208">
        <v>1.4375</v>
      </c>
      <c r="L847" s="209">
        <v>11.31</v>
      </c>
      <c r="M847" s="210">
        <v>14.53</v>
      </c>
      <c r="N847" s="212">
        <v>164.33</v>
      </c>
      <c r="EZ847" s="189"/>
      <c r="FA847" s="190"/>
      <c r="FB847" s="190"/>
      <c r="FC847" s="190"/>
      <c r="FD847" s="190"/>
      <c r="FG847" s="201" t="s">
        <v>348</v>
      </c>
      <c r="FJ847" s="190"/>
      <c r="FL847" s="190"/>
    </row>
    <row r="848" spans="1:168" s="152" customFormat="1" ht="15" x14ac:dyDescent="0.25">
      <c r="A848" s="204"/>
      <c r="B848" s="203" t="s">
        <v>349</v>
      </c>
      <c r="C848" s="366" t="s">
        <v>350</v>
      </c>
      <c r="D848" s="366"/>
      <c r="E848" s="366"/>
      <c r="F848" s="205"/>
      <c r="G848" s="206"/>
      <c r="H848" s="206"/>
      <c r="I848" s="206"/>
      <c r="J848" s="209">
        <v>31.38</v>
      </c>
      <c r="K848" s="208">
        <v>1.4375</v>
      </c>
      <c r="L848" s="209">
        <v>0.72</v>
      </c>
      <c r="M848" s="210">
        <v>49.45</v>
      </c>
      <c r="N848" s="212">
        <v>35.6</v>
      </c>
      <c r="EZ848" s="189"/>
      <c r="FA848" s="190"/>
      <c r="FB848" s="190"/>
      <c r="FC848" s="190"/>
      <c r="FD848" s="190"/>
      <c r="FG848" s="201" t="s">
        <v>350</v>
      </c>
      <c r="FJ848" s="190"/>
      <c r="FL848" s="190"/>
    </row>
    <row r="849" spans="1:168" s="152" customFormat="1" ht="15" x14ac:dyDescent="0.25">
      <c r="A849" s="204"/>
      <c r="B849" s="203" t="s">
        <v>351</v>
      </c>
      <c r="C849" s="366" t="s">
        <v>352</v>
      </c>
      <c r="D849" s="366"/>
      <c r="E849" s="366"/>
      <c r="F849" s="205"/>
      <c r="G849" s="206"/>
      <c r="H849" s="206"/>
      <c r="I849" s="206"/>
      <c r="J849" s="209">
        <v>52.95</v>
      </c>
      <c r="K849" s="206"/>
      <c r="L849" s="209">
        <v>0.84</v>
      </c>
      <c r="M849" s="210">
        <v>9.1199999999999992</v>
      </c>
      <c r="N849" s="212">
        <v>7.66</v>
      </c>
      <c r="EZ849" s="189"/>
      <c r="FA849" s="190"/>
      <c r="FB849" s="190"/>
      <c r="FC849" s="190"/>
      <c r="FD849" s="190"/>
      <c r="FG849" s="201" t="s">
        <v>352</v>
      </c>
      <c r="FJ849" s="190"/>
      <c r="FL849" s="190"/>
    </row>
    <row r="850" spans="1:168" s="152" customFormat="1" ht="15" x14ac:dyDescent="0.25">
      <c r="A850" s="213"/>
      <c r="B850" s="203"/>
      <c r="C850" s="366" t="s">
        <v>353</v>
      </c>
      <c r="D850" s="366"/>
      <c r="E850" s="366"/>
      <c r="F850" s="205" t="s">
        <v>354</v>
      </c>
      <c r="G850" s="210">
        <v>46.48</v>
      </c>
      <c r="H850" s="230">
        <v>1.45475</v>
      </c>
      <c r="I850" s="214">
        <v>1.0751067999999999</v>
      </c>
      <c r="J850" s="215"/>
      <c r="K850" s="206"/>
      <c r="L850" s="215"/>
      <c r="M850" s="206"/>
      <c r="N850" s="216"/>
      <c r="EZ850" s="189"/>
      <c r="FA850" s="190"/>
      <c r="FB850" s="190"/>
      <c r="FC850" s="190"/>
      <c r="FD850" s="190"/>
      <c r="FH850" s="201" t="s">
        <v>353</v>
      </c>
      <c r="FJ850" s="190"/>
      <c r="FL850" s="190"/>
    </row>
    <row r="851" spans="1:168" s="152" customFormat="1" ht="15" x14ac:dyDescent="0.25">
      <c r="A851" s="213"/>
      <c r="B851" s="203"/>
      <c r="C851" s="366" t="s">
        <v>355</v>
      </c>
      <c r="D851" s="366"/>
      <c r="E851" s="366"/>
      <c r="F851" s="205" t="s">
        <v>354</v>
      </c>
      <c r="G851" s="231">
        <v>2.5</v>
      </c>
      <c r="H851" s="208">
        <v>1.4375</v>
      </c>
      <c r="I851" s="214">
        <v>5.71406E-2</v>
      </c>
      <c r="J851" s="215"/>
      <c r="K851" s="206"/>
      <c r="L851" s="215"/>
      <c r="M851" s="206"/>
      <c r="N851" s="216"/>
      <c r="EZ851" s="189"/>
      <c r="FA851" s="190"/>
      <c r="FB851" s="190"/>
      <c r="FC851" s="190"/>
      <c r="FD851" s="190"/>
      <c r="FH851" s="201" t="s">
        <v>355</v>
      </c>
      <c r="FJ851" s="190"/>
      <c r="FL851" s="190"/>
    </row>
    <row r="852" spans="1:168" s="152" customFormat="1" ht="15" x14ac:dyDescent="0.25">
      <c r="A852" s="199"/>
      <c r="B852" s="203"/>
      <c r="C852" s="369" t="s">
        <v>356</v>
      </c>
      <c r="D852" s="369"/>
      <c r="E852" s="369"/>
      <c r="F852" s="217"/>
      <c r="G852" s="218"/>
      <c r="H852" s="218"/>
      <c r="I852" s="218"/>
      <c r="J852" s="219">
        <v>1449.37</v>
      </c>
      <c r="K852" s="218"/>
      <c r="L852" s="220">
        <v>33.01</v>
      </c>
      <c r="M852" s="218"/>
      <c r="N852" s="221">
        <v>1203.52</v>
      </c>
      <c r="EZ852" s="189"/>
      <c r="FA852" s="190"/>
      <c r="FB852" s="190"/>
      <c r="FC852" s="190"/>
      <c r="FD852" s="190"/>
      <c r="FI852" s="201" t="s">
        <v>356</v>
      </c>
      <c r="FJ852" s="190"/>
      <c r="FL852" s="190"/>
    </row>
    <row r="853" spans="1:168" s="152" customFormat="1" ht="15" x14ac:dyDescent="0.25">
      <c r="A853" s="213"/>
      <c r="B853" s="203"/>
      <c r="C853" s="366" t="s">
        <v>357</v>
      </c>
      <c r="D853" s="366"/>
      <c r="E853" s="366"/>
      <c r="F853" s="205"/>
      <c r="G853" s="206"/>
      <c r="H853" s="206"/>
      <c r="I853" s="206"/>
      <c r="J853" s="215"/>
      <c r="K853" s="206"/>
      <c r="L853" s="209">
        <v>21.58</v>
      </c>
      <c r="M853" s="206"/>
      <c r="N853" s="211">
        <v>1067.1300000000001</v>
      </c>
      <c r="EZ853" s="189"/>
      <c r="FA853" s="190"/>
      <c r="FB853" s="190"/>
      <c r="FC853" s="190"/>
      <c r="FD853" s="190"/>
      <c r="FH853" s="201" t="s">
        <v>357</v>
      </c>
      <c r="FJ853" s="190"/>
      <c r="FL853" s="190"/>
    </row>
    <row r="854" spans="1:168" s="152" customFormat="1" ht="23.25" x14ac:dyDescent="0.25">
      <c r="A854" s="213"/>
      <c r="B854" s="203" t="s">
        <v>390</v>
      </c>
      <c r="C854" s="366" t="s">
        <v>391</v>
      </c>
      <c r="D854" s="366"/>
      <c r="E854" s="366"/>
      <c r="F854" s="205" t="s">
        <v>360</v>
      </c>
      <c r="G854" s="222">
        <v>97</v>
      </c>
      <c r="H854" s="206"/>
      <c r="I854" s="222">
        <v>97</v>
      </c>
      <c r="J854" s="215"/>
      <c r="K854" s="206"/>
      <c r="L854" s="209">
        <v>20.93</v>
      </c>
      <c r="M854" s="206"/>
      <c r="N854" s="211">
        <v>1035.1199999999999</v>
      </c>
      <c r="EZ854" s="189"/>
      <c r="FA854" s="190"/>
      <c r="FB854" s="190"/>
      <c r="FC854" s="190"/>
      <c r="FD854" s="190"/>
      <c r="FH854" s="201" t="s">
        <v>391</v>
      </c>
      <c r="FJ854" s="190"/>
      <c r="FL854" s="190"/>
    </row>
    <row r="855" spans="1:168" s="152" customFormat="1" ht="23.25" x14ac:dyDescent="0.25">
      <c r="A855" s="213"/>
      <c r="B855" s="203" t="s">
        <v>392</v>
      </c>
      <c r="C855" s="366" t="s">
        <v>393</v>
      </c>
      <c r="D855" s="366"/>
      <c r="E855" s="366"/>
      <c r="F855" s="205" t="s">
        <v>360</v>
      </c>
      <c r="G855" s="222">
        <v>51</v>
      </c>
      <c r="H855" s="206"/>
      <c r="I855" s="222">
        <v>51</v>
      </c>
      <c r="J855" s="215"/>
      <c r="K855" s="206"/>
      <c r="L855" s="209">
        <v>11.01</v>
      </c>
      <c r="M855" s="206"/>
      <c r="N855" s="212">
        <v>544.24</v>
      </c>
      <c r="EZ855" s="189"/>
      <c r="FA855" s="190"/>
      <c r="FB855" s="190"/>
      <c r="FC855" s="190"/>
      <c r="FD855" s="190"/>
      <c r="FH855" s="201" t="s">
        <v>393</v>
      </c>
      <c r="FJ855" s="190"/>
      <c r="FL855" s="190"/>
    </row>
    <row r="856" spans="1:168" s="152" customFormat="1" ht="15" x14ac:dyDescent="0.25">
      <c r="A856" s="223"/>
      <c r="B856" s="224"/>
      <c r="C856" s="367" t="s">
        <v>363</v>
      </c>
      <c r="D856" s="367"/>
      <c r="E856" s="367"/>
      <c r="F856" s="193"/>
      <c r="G856" s="194"/>
      <c r="H856" s="194"/>
      <c r="I856" s="194"/>
      <c r="J856" s="197"/>
      <c r="K856" s="194"/>
      <c r="L856" s="225">
        <v>64.95</v>
      </c>
      <c r="M856" s="218"/>
      <c r="N856" s="226">
        <v>2782.88</v>
      </c>
      <c r="EZ856" s="189"/>
      <c r="FA856" s="190"/>
      <c r="FB856" s="190"/>
      <c r="FC856" s="190"/>
      <c r="FD856" s="190"/>
      <c r="FJ856" s="190" t="s">
        <v>363</v>
      </c>
      <c r="FL856" s="190"/>
    </row>
    <row r="857" spans="1:168" s="152" customFormat="1" ht="45" x14ac:dyDescent="0.25">
      <c r="A857" s="191" t="s">
        <v>587</v>
      </c>
      <c r="B857" s="192" t="s">
        <v>588</v>
      </c>
      <c r="C857" s="367" t="s">
        <v>582</v>
      </c>
      <c r="D857" s="367"/>
      <c r="E857" s="367"/>
      <c r="F857" s="193" t="s">
        <v>16</v>
      </c>
      <c r="G857" s="194">
        <v>1.7</v>
      </c>
      <c r="H857" s="195">
        <v>1</v>
      </c>
      <c r="I857" s="235">
        <v>1.7</v>
      </c>
      <c r="J857" s="228">
        <v>2498.17</v>
      </c>
      <c r="K857" s="227">
        <v>1.04236</v>
      </c>
      <c r="L857" s="228">
        <v>4426.79</v>
      </c>
      <c r="M857" s="229">
        <v>9.1199999999999992</v>
      </c>
      <c r="N857" s="226">
        <v>40372.32</v>
      </c>
      <c r="EZ857" s="189"/>
      <c r="FA857" s="190"/>
      <c r="FB857" s="190" t="s">
        <v>582</v>
      </c>
      <c r="FC857" s="190" t="s">
        <v>285</v>
      </c>
      <c r="FD857" s="190" t="s">
        <v>285</v>
      </c>
      <c r="FJ857" s="190"/>
      <c r="FL857" s="190"/>
    </row>
    <row r="858" spans="1:168" s="152" customFormat="1" ht="15" x14ac:dyDescent="0.25">
      <c r="A858" s="199"/>
      <c r="B858" s="200"/>
      <c r="C858" s="366" t="s">
        <v>589</v>
      </c>
      <c r="D858" s="366"/>
      <c r="E858" s="366"/>
      <c r="F858" s="366"/>
      <c r="G858" s="366"/>
      <c r="H858" s="366"/>
      <c r="I858" s="366"/>
      <c r="J858" s="366"/>
      <c r="K858" s="366"/>
      <c r="L858" s="366"/>
      <c r="M858" s="366"/>
      <c r="N858" s="368"/>
      <c r="EZ858" s="189"/>
      <c r="FA858" s="190"/>
      <c r="FB858" s="190"/>
      <c r="FC858" s="190"/>
      <c r="FD858" s="190"/>
      <c r="FE858" s="201" t="s">
        <v>589</v>
      </c>
      <c r="FJ858" s="190"/>
      <c r="FL858" s="190"/>
    </row>
    <row r="859" spans="1:168" s="152" customFormat="1" ht="15" x14ac:dyDescent="0.25">
      <c r="A859" s="199"/>
      <c r="B859" s="200"/>
      <c r="C859" s="366" t="s">
        <v>583</v>
      </c>
      <c r="D859" s="366"/>
      <c r="E859" s="366"/>
      <c r="F859" s="366"/>
      <c r="G859" s="366"/>
      <c r="H859" s="366"/>
      <c r="I859" s="366"/>
      <c r="J859" s="366"/>
      <c r="K859" s="366"/>
      <c r="L859" s="366"/>
      <c r="M859" s="366"/>
      <c r="N859" s="368"/>
      <c r="EZ859" s="189"/>
      <c r="FA859" s="190"/>
      <c r="FB859" s="190"/>
      <c r="FC859" s="190"/>
      <c r="FD859" s="190"/>
      <c r="FJ859" s="190"/>
      <c r="FK859" s="201" t="s">
        <v>583</v>
      </c>
      <c r="FL859" s="190"/>
    </row>
    <row r="860" spans="1:168" s="152" customFormat="1" ht="15" x14ac:dyDescent="0.25">
      <c r="A860" s="202"/>
      <c r="B860" s="203"/>
      <c r="C860" s="361" t="s">
        <v>366</v>
      </c>
      <c r="D860" s="361"/>
      <c r="E860" s="361"/>
      <c r="F860" s="361"/>
      <c r="G860" s="361"/>
      <c r="H860" s="361"/>
      <c r="I860" s="361"/>
      <c r="J860" s="361"/>
      <c r="K860" s="361"/>
      <c r="L860" s="361"/>
      <c r="M860" s="361"/>
      <c r="N860" s="373"/>
      <c r="EZ860" s="189"/>
      <c r="FA860" s="190"/>
      <c r="FB860" s="190"/>
      <c r="FC860" s="190"/>
      <c r="FD860" s="190"/>
      <c r="FF860" s="201" t="s">
        <v>366</v>
      </c>
      <c r="FJ860" s="190"/>
      <c r="FL860" s="190"/>
    </row>
    <row r="861" spans="1:168" s="152" customFormat="1" ht="15" x14ac:dyDescent="0.25">
      <c r="A861" s="202"/>
      <c r="B861" s="203"/>
      <c r="C861" s="361" t="s">
        <v>367</v>
      </c>
      <c r="D861" s="361"/>
      <c r="E861" s="361"/>
      <c r="F861" s="361"/>
      <c r="G861" s="361"/>
      <c r="H861" s="361"/>
      <c r="I861" s="361"/>
      <c r="J861" s="361"/>
      <c r="K861" s="361"/>
      <c r="L861" s="361"/>
      <c r="M861" s="361"/>
      <c r="N861" s="373"/>
      <c r="EZ861" s="189"/>
      <c r="FA861" s="190"/>
      <c r="FB861" s="190"/>
      <c r="FC861" s="190"/>
      <c r="FD861" s="190"/>
      <c r="FF861" s="201" t="s">
        <v>367</v>
      </c>
      <c r="FJ861" s="190"/>
      <c r="FL861" s="190"/>
    </row>
    <row r="862" spans="1:168" s="152" customFormat="1" ht="15" x14ac:dyDescent="0.25">
      <c r="A862" s="223"/>
      <c r="B862" s="224"/>
      <c r="C862" s="367" t="s">
        <v>363</v>
      </c>
      <c r="D862" s="367"/>
      <c r="E862" s="367"/>
      <c r="F862" s="193"/>
      <c r="G862" s="194"/>
      <c r="H862" s="194"/>
      <c r="I862" s="194"/>
      <c r="J862" s="197"/>
      <c r="K862" s="194"/>
      <c r="L862" s="228">
        <v>4426.79</v>
      </c>
      <c r="M862" s="218"/>
      <c r="N862" s="226">
        <v>40372.32</v>
      </c>
      <c r="EZ862" s="189"/>
      <c r="FA862" s="190"/>
      <c r="FB862" s="190"/>
      <c r="FC862" s="190"/>
      <c r="FD862" s="190"/>
      <c r="FJ862" s="190" t="s">
        <v>363</v>
      </c>
      <c r="FL862" s="190"/>
    </row>
    <row r="863" spans="1:168" s="152" customFormat="1" ht="45.75" x14ac:dyDescent="0.25">
      <c r="A863" s="191" t="s">
        <v>590</v>
      </c>
      <c r="B863" s="192" t="s">
        <v>368</v>
      </c>
      <c r="C863" s="367" t="s">
        <v>381</v>
      </c>
      <c r="D863" s="367"/>
      <c r="E863" s="367"/>
      <c r="F863" s="193" t="s">
        <v>370</v>
      </c>
      <c r="G863" s="194">
        <v>0.45</v>
      </c>
      <c r="H863" s="195">
        <v>1</v>
      </c>
      <c r="I863" s="229">
        <v>0.45</v>
      </c>
      <c r="J863" s="197"/>
      <c r="K863" s="194"/>
      <c r="L863" s="197"/>
      <c r="M863" s="194"/>
      <c r="N863" s="198"/>
      <c r="EZ863" s="189"/>
      <c r="FA863" s="190"/>
      <c r="FB863" s="190" t="s">
        <v>381</v>
      </c>
      <c r="FC863" s="190" t="s">
        <v>285</v>
      </c>
      <c r="FD863" s="190" t="s">
        <v>285</v>
      </c>
      <c r="FJ863" s="190"/>
      <c r="FL863" s="190"/>
    </row>
    <row r="864" spans="1:168" s="152" customFormat="1" ht="15" x14ac:dyDescent="0.25">
      <c r="A864" s="199"/>
      <c r="B864" s="200"/>
      <c r="C864" s="366" t="s">
        <v>569</v>
      </c>
      <c r="D864" s="366"/>
      <c r="E864" s="366"/>
      <c r="F864" s="366"/>
      <c r="G864" s="366"/>
      <c r="H864" s="366"/>
      <c r="I864" s="366"/>
      <c r="J864" s="366"/>
      <c r="K864" s="366"/>
      <c r="L864" s="366"/>
      <c r="M864" s="366"/>
      <c r="N864" s="368"/>
      <c r="EZ864" s="189"/>
      <c r="FA864" s="190"/>
      <c r="FB864" s="190"/>
      <c r="FC864" s="190"/>
      <c r="FD864" s="190"/>
      <c r="FE864" s="201" t="s">
        <v>569</v>
      </c>
      <c r="FJ864" s="190"/>
      <c r="FL864" s="190"/>
    </row>
    <row r="865" spans="1:168" s="152" customFormat="1" ht="68.25" x14ac:dyDescent="0.25">
      <c r="A865" s="202"/>
      <c r="B865" s="203" t="s">
        <v>343</v>
      </c>
      <c r="C865" s="361" t="s">
        <v>344</v>
      </c>
      <c r="D865" s="361"/>
      <c r="E865" s="361"/>
      <c r="F865" s="361"/>
      <c r="G865" s="361"/>
      <c r="H865" s="361"/>
      <c r="I865" s="361"/>
      <c r="J865" s="361"/>
      <c r="K865" s="361"/>
      <c r="L865" s="361"/>
      <c r="M865" s="361"/>
      <c r="N865" s="373"/>
      <c r="EZ865" s="189"/>
      <c r="FA865" s="190"/>
      <c r="FB865" s="190"/>
      <c r="FC865" s="190"/>
      <c r="FD865" s="190"/>
      <c r="FF865" s="201" t="s">
        <v>344</v>
      </c>
      <c r="FJ865" s="190"/>
      <c r="FL865" s="190"/>
    </row>
    <row r="866" spans="1:168" s="152" customFormat="1" ht="23.25" x14ac:dyDescent="0.25">
      <c r="A866" s="202"/>
      <c r="B866" s="203" t="s">
        <v>345</v>
      </c>
      <c r="C866" s="361" t="s">
        <v>346</v>
      </c>
      <c r="D866" s="361"/>
      <c r="E866" s="361"/>
      <c r="F866" s="361"/>
      <c r="G866" s="361"/>
      <c r="H866" s="361"/>
      <c r="I866" s="361"/>
      <c r="J866" s="361"/>
      <c r="K866" s="361"/>
      <c r="L866" s="361"/>
      <c r="M866" s="361"/>
      <c r="N866" s="373"/>
      <c r="EZ866" s="189"/>
      <c r="FA866" s="190"/>
      <c r="FB866" s="190"/>
      <c r="FC866" s="190"/>
      <c r="FD866" s="190"/>
      <c r="FF866" s="201" t="s">
        <v>346</v>
      </c>
      <c r="FJ866" s="190"/>
      <c r="FL866" s="190"/>
    </row>
    <row r="867" spans="1:168" s="152" customFormat="1" ht="15" x14ac:dyDescent="0.25">
      <c r="A867" s="204"/>
      <c r="B867" s="203" t="s">
        <v>339</v>
      </c>
      <c r="C867" s="366" t="s">
        <v>347</v>
      </c>
      <c r="D867" s="366"/>
      <c r="E867" s="366"/>
      <c r="F867" s="205"/>
      <c r="G867" s="206"/>
      <c r="H867" s="206"/>
      <c r="I867" s="206"/>
      <c r="J867" s="207">
        <v>1823.67</v>
      </c>
      <c r="K867" s="208">
        <v>1.3225</v>
      </c>
      <c r="L867" s="207">
        <v>1085.31</v>
      </c>
      <c r="M867" s="210">
        <v>49.45</v>
      </c>
      <c r="N867" s="211">
        <v>53668.58</v>
      </c>
      <c r="EZ867" s="189"/>
      <c r="FA867" s="190"/>
      <c r="FB867" s="190"/>
      <c r="FC867" s="190"/>
      <c r="FD867" s="190"/>
      <c r="FG867" s="201" t="s">
        <v>347</v>
      </c>
      <c r="FJ867" s="190"/>
      <c r="FL867" s="190"/>
    </row>
    <row r="868" spans="1:168" s="152" customFormat="1" ht="15" x14ac:dyDescent="0.25">
      <c r="A868" s="204"/>
      <c r="B868" s="203" t="s">
        <v>205</v>
      </c>
      <c r="C868" s="366" t="s">
        <v>348</v>
      </c>
      <c r="D868" s="366"/>
      <c r="E868" s="366"/>
      <c r="F868" s="205"/>
      <c r="G868" s="206"/>
      <c r="H868" s="206"/>
      <c r="I868" s="206"/>
      <c r="J868" s="207">
        <v>3343.94</v>
      </c>
      <c r="K868" s="208">
        <v>1.4375</v>
      </c>
      <c r="L868" s="207">
        <v>2163.11</v>
      </c>
      <c r="M868" s="210">
        <v>14.53</v>
      </c>
      <c r="N868" s="211">
        <v>31429.99</v>
      </c>
      <c r="EZ868" s="189"/>
      <c r="FA868" s="190"/>
      <c r="FB868" s="190"/>
      <c r="FC868" s="190"/>
      <c r="FD868" s="190"/>
      <c r="FG868" s="201" t="s">
        <v>348</v>
      </c>
      <c r="FJ868" s="190"/>
      <c r="FL868" s="190"/>
    </row>
    <row r="869" spans="1:168" s="152" customFormat="1" ht="15" x14ac:dyDescent="0.25">
      <c r="A869" s="204"/>
      <c r="B869" s="203" t="s">
        <v>349</v>
      </c>
      <c r="C869" s="366" t="s">
        <v>350</v>
      </c>
      <c r="D869" s="366"/>
      <c r="E869" s="366"/>
      <c r="F869" s="205"/>
      <c r="G869" s="206"/>
      <c r="H869" s="206"/>
      <c r="I869" s="206"/>
      <c r="J869" s="209">
        <v>229.05</v>
      </c>
      <c r="K869" s="208">
        <v>1.4375</v>
      </c>
      <c r="L869" s="209">
        <v>148.16999999999999</v>
      </c>
      <c r="M869" s="210">
        <v>49.45</v>
      </c>
      <c r="N869" s="211">
        <v>7327.01</v>
      </c>
      <c r="EZ869" s="189"/>
      <c r="FA869" s="190"/>
      <c r="FB869" s="190"/>
      <c r="FC869" s="190"/>
      <c r="FD869" s="190"/>
      <c r="FG869" s="201" t="s">
        <v>350</v>
      </c>
      <c r="FJ869" s="190"/>
      <c r="FL869" s="190"/>
    </row>
    <row r="870" spans="1:168" s="152" customFormat="1" ht="15" x14ac:dyDescent="0.25">
      <c r="A870" s="204"/>
      <c r="B870" s="203" t="s">
        <v>351</v>
      </c>
      <c r="C870" s="366" t="s">
        <v>352</v>
      </c>
      <c r="D870" s="366"/>
      <c r="E870" s="366"/>
      <c r="F870" s="205"/>
      <c r="G870" s="206"/>
      <c r="H870" s="206"/>
      <c r="I870" s="206"/>
      <c r="J870" s="209">
        <v>300.83999999999997</v>
      </c>
      <c r="K870" s="206"/>
      <c r="L870" s="209">
        <v>135.38</v>
      </c>
      <c r="M870" s="210">
        <v>9.1199999999999992</v>
      </c>
      <c r="N870" s="211">
        <v>1234.67</v>
      </c>
      <c r="EZ870" s="189"/>
      <c r="FA870" s="190"/>
      <c r="FB870" s="190"/>
      <c r="FC870" s="190"/>
      <c r="FD870" s="190"/>
      <c r="FG870" s="201" t="s">
        <v>352</v>
      </c>
      <c r="FJ870" s="190"/>
      <c r="FL870" s="190"/>
    </row>
    <row r="871" spans="1:168" s="152" customFormat="1" ht="15" x14ac:dyDescent="0.25">
      <c r="A871" s="213"/>
      <c r="B871" s="203"/>
      <c r="C871" s="366" t="s">
        <v>353</v>
      </c>
      <c r="D871" s="366"/>
      <c r="E871" s="366"/>
      <c r="F871" s="205" t="s">
        <v>354</v>
      </c>
      <c r="G871" s="222">
        <v>94</v>
      </c>
      <c r="H871" s="208">
        <v>1.3225</v>
      </c>
      <c r="I871" s="230">
        <v>55.941749999999999</v>
      </c>
      <c r="J871" s="215"/>
      <c r="K871" s="206"/>
      <c r="L871" s="215"/>
      <c r="M871" s="206"/>
      <c r="N871" s="216"/>
      <c r="EZ871" s="189"/>
      <c r="FA871" s="190"/>
      <c r="FB871" s="190"/>
      <c r="FC871" s="190"/>
      <c r="FD871" s="190"/>
      <c r="FH871" s="201" t="s">
        <v>353</v>
      </c>
      <c r="FJ871" s="190"/>
      <c r="FL871" s="190"/>
    </row>
    <row r="872" spans="1:168" s="152" customFormat="1" ht="15" x14ac:dyDescent="0.25">
      <c r="A872" s="213"/>
      <c r="B872" s="203"/>
      <c r="C872" s="366" t="s">
        <v>355</v>
      </c>
      <c r="D872" s="366"/>
      <c r="E872" s="366"/>
      <c r="F872" s="205" t="s">
        <v>354</v>
      </c>
      <c r="G872" s="231">
        <v>16.899999999999999</v>
      </c>
      <c r="H872" s="208">
        <v>1.4375</v>
      </c>
      <c r="I872" s="214">
        <v>10.9321875</v>
      </c>
      <c r="J872" s="215"/>
      <c r="K872" s="206"/>
      <c r="L872" s="215"/>
      <c r="M872" s="206"/>
      <c r="N872" s="216"/>
      <c r="EZ872" s="189"/>
      <c r="FA872" s="190"/>
      <c r="FB872" s="190"/>
      <c r="FC872" s="190"/>
      <c r="FD872" s="190"/>
      <c r="FH872" s="201" t="s">
        <v>355</v>
      </c>
      <c r="FJ872" s="190"/>
      <c r="FL872" s="190"/>
    </row>
    <row r="873" spans="1:168" s="152" customFormat="1" ht="15" x14ac:dyDescent="0.25">
      <c r="A873" s="199"/>
      <c r="B873" s="203"/>
      <c r="C873" s="369" t="s">
        <v>356</v>
      </c>
      <c r="D873" s="369"/>
      <c r="E873" s="369"/>
      <c r="F873" s="217"/>
      <c r="G873" s="218"/>
      <c r="H873" s="218"/>
      <c r="I873" s="218"/>
      <c r="J873" s="219">
        <v>5468.45</v>
      </c>
      <c r="K873" s="218"/>
      <c r="L873" s="219">
        <v>3383.8</v>
      </c>
      <c r="M873" s="218"/>
      <c r="N873" s="221">
        <v>86333.24</v>
      </c>
      <c r="EZ873" s="189"/>
      <c r="FA873" s="190"/>
      <c r="FB873" s="190"/>
      <c r="FC873" s="190"/>
      <c r="FD873" s="190"/>
      <c r="FI873" s="201" t="s">
        <v>356</v>
      </c>
      <c r="FJ873" s="190"/>
      <c r="FL873" s="190"/>
    </row>
    <row r="874" spans="1:168" s="152" customFormat="1" ht="15" x14ac:dyDescent="0.25">
      <c r="A874" s="213"/>
      <c r="B874" s="203"/>
      <c r="C874" s="366" t="s">
        <v>357</v>
      </c>
      <c r="D874" s="366"/>
      <c r="E874" s="366"/>
      <c r="F874" s="205"/>
      <c r="G874" s="206"/>
      <c r="H874" s="206"/>
      <c r="I874" s="206"/>
      <c r="J874" s="215"/>
      <c r="K874" s="206"/>
      <c r="L874" s="207">
        <v>1233.48</v>
      </c>
      <c r="M874" s="206"/>
      <c r="N874" s="211">
        <v>60995.59</v>
      </c>
      <c r="EZ874" s="189"/>
      <c r="FA874" s="190"/>
      <c r="FB874" s="190"/>
      <c r="FC874" s="190"/>
      <c r="FD874" s="190"/>
      <c r="FH874" s="201" t="s">
        <v>357</v>
      </c>
      <c r="FJ874" s="190"/>
      <c r="FL874" s="190"/>
    </row>
    <row r="875" spans="1:168" s="152" customFormat="1" ht="23.25" x14ac:dyDescent="0.25">
      <c r="A875" s="213"/>
      <c r="B875" s="203" t="s">
        <v>374</v>
      </c>
      <c r="C875" s="366" t="s">
        <v>375</v>
      </c>
      <c r="D875" s="366"/>
      <c r="E875" s="366"/>
      <c r="F875" s="205" t="s">
        <v>360</v>
      </c>
      <c r="G875" s="222">
        <v>93</v>
      </c>
      <c r="H875" s="206"/>
      <c r="I875" s="222">
        <v>93</v>
      </c>
      <c r="J875" s="215"/>
      <c r="K875" s="206"/>
      <c r="L875" s="207">
        <v>1147.1400000000001</v>
      </c>
      <c r="M875" s="206"/>
      <c r="N875" s="211">
        <v>56725.9</v>
      </c>
      <c r="EZ875" s="189"/>
      <c r="FA875" s="190"/>
      <c r="FB875" s="190"/>
      <c r="FC875" s="190"/>
      <c r="FD875" s="190"/>
      <c r="FH875" s="201" t="s">
        <v>375</v>
      </c>
      <c r="FJ875" s="190"/>
      <c r="FL875" s="190"/>
    </row>
    <row r="876" spans="1:168" s="152" customFormat="1" ht="45" x14ac:dyDescent="0.25">
      <c r="A876" s="213"/>
      <c r="B876" s="203" t="s">
        <v>376</v>
      </c>
      <c r="C876" s="366" t="s">
        <v>377</v>
      </c>
      <c r="D876" s="366"/>
      <c r="E876" s="366"/>
      <c r="F876" s="205" t="s">
        <v>360</v>
      </c>
      <c r="G876" s="222">
        <v>62</v>
      </c>
      <c r="H876" s="210">
        <v>0.85</v>
      </c>
      <c r="I876" s="231">
        <v>52.7</v>
      </c>
      <c r="J876" s="215"/>
      <c r="K876" s="206"/>
      <c r="L876" s="209">
        <v>650.04</v>
      </c>
      <c r="M876" s="206"/>
      <c r="N876" s="211">
        <v>32144.68</v>
      </c>
      <c r="EZ876" s="189"/>
      <c r="FA876" s="190"/>
      <c r="FB876" s="190"/>
      <c r="FC876" s="190"/>
      <c r="FD876" s="190"/>
      <c r="FH876" s="201" t="s">
        <v>377</v>
      </c>
      <c r="FJ876" s="190"/>
      <c r="FL876" s="190"/>
    </row>
    <row r="877" spans="1:168" s="152" customFormat="1" ht="15" x14ac:dyDescent="0.25">
      <c r="A877" s="223"/>
      <c r="B877" s="224"/>
      <c r="C877" s="367" t="s">
        <v>363</v>
      </c>
      <c r="D877" s="367"/>
      <c r="E877" s="367"/>
      <c r="F877" s="193"/>
      <c r="G877" s="194"/>
      <c r="H877" s="194"/>
      <c r="I877" s="194"/>
      <c r="J877" s="197"/>
      <c r="K877" s="194"/>
      <c r="L877" s="228">
        <v>5180.9799999999996</v>
      </c>
      <c r="M877" s="218"/>
      <c r="N877" s="226">
        <v>175203.82</v>
      </c>
      <c r="EZ877" s="189"/>
      <c r="FA877" s="190"/>
      <c r="FB877" s="190"/>
      <c r="FC877" s="190"/>
      <c r="FD877" s="190"/>
      <c r="FJ877" s="190" t="s">
        <v>363</v>
      </c>
      <c r="FL877" s="190"/>
    </row>
    <row r="878" spans="1:168" s="152" customFormat="1" ht="34.5" x14ac:dyDescent="0.25">
      <c r="A878" s="191" t="s">
        <v>591</v>
      </c>
      <c r="B878" s="192" t="s">
        <v>340</v>
      </c>
      <c r="C878" s="367" t="s">
        <v>341</v>
      </c>
      <c r="D878" s="367"/>
      <c r="E878" s="367"/>
      <c r="F878" s="193" t="s">
        <v>195</v>
      </c>
      <c r="G878" s="194">
        <v>6.3E-3</v>
      </c>
      <c r="H878" s="195">
        <v>1</v>
      </c>
      <c r="I878" s="196">
        <v>6.3E-3</v>
      </c>
      <c r="J878" s="197"/>
      <c r="K878" s="194"/>
      <c r="L878" s="197"/>
      <c r="M878" s="194"/>
      <c r="N878" s="198"/>
      <c r="EZ878" s="189"/>
      <c r="FA878" s="190"/>
      <c r="FB878" s="190" t="s">
        <v>341</v>
      </c>
      <c r="FC878" s="190" t="s">
        <v>285</v>
      </c>
      <c r="FD878" s="190" t="s">
        <v>285</v>
      </c>
      <c r="FJ878" s="190"/>
      <c r="FL878" s="190"/>
    </row>
    <row r="879" spans="1:168" s="152" customFormat="1" ht="15" x14ac:dyDescent="0.25">
      <c r="A879" s="199"/>
      <c r="B879" s="200"/>
      <c r="C879" s="366" t="s">
        <v>592</v>
      </c>
      <c r="D879" s="366"/>
      <c r="E879" s="366"/>
      <c r="F879" s="366"/>
      <c r="G879" s="366"/>
      <c r="H879" s="366"/>
      <c r="I879" s="366"/>
      <c r="J879" s="366"/>
      <c r="K879" s="366"/>
      <c r="L879" s="366"/>
      <c r="M879" s="366"/>
      <c r="N879" s="368"/>
      <c r="EZ879" s="189"/>
      <c r="FA879" s="190"/>
      <c r="FB879" s="190"/>
      <c r="FC879" s="190"/>
      <c r="FD879" s="190"/>
      <c r="FE879" s="201" t="s">
        <v>592</v>
      </c>
      <c r="FJ879" s="190"/>
      <c r="FL879" s="190"/>
    </row>
    <row r="880" spans="1:168" s="152" customFormat="1" ht="68.25" x14ac:dyDescent="0.25">
      <c r="A880" s="202"/>
      <c r="B880" s="203" t="s">
        <v>343</v>
      </c>
      <c r="C880" s="361" t="s">
        <v>344</v>
      </c>
      <c r="D880" s="361"/>
      <c r="E880" s="361"/>
      <c r="F880" s="361"/>
      <c r="G880" s="361"/>
      <c r="H880" s="361"/>
      <c r="I880" s="361"/>
      <c r="J880" s="361"/>
      <c r="K880" s="361"/>
      <c r="L880" s="361"/>
      <c r="M880" s="361"/>
      <c r="N880" s="373"/>
      <c r="EZ880" s="189"/>
      <c r="FA880" s="190"/>
      <c r="FB880" s="190"/>
      <c r="FC880" s="190"/>
      <c r="FD880" s="190"/>
      <c r="FF880" s="201" t="s">
        <v>344</v>
      </c>
      <c r="FJ880" s="190"/>
      <c r="FL880" s="190"/>
    </row>
    <row r="881" spans="1:168" s="152" customFormat="1" ht="23.25" x14ac:dyDescent="0.25">
      <c r="A881" s="202"/>
      <c r="B881" s="203" t="s">
        <v>345</v>
      </c>
      <c r="C881" s="361" t="s">
        <v>346</v>
      </c>
      <c r="D881" s="361"/>
      <c r="E881" s="361"/>
      <c r="F881" s="361"/>
      <c r="G881" s="361"/>
      <c r="H881" s="361"/>
      <c r="I881" s="361"/>
      <c r="J881" s="361"/>
      <c r="K881" s="361"/>
      <c r="L881" s="361"/>
      <c r="M881" s="361"/>
      <c r="N881" s="373"/>
      <c r="EZ881" s="189"/>
      <c r="FA881" s="190"/>
      <c r="FB881" s="190"/>
      <c r="FC881" s="190"/>
      <c r="FD881" s="190"/>
      <c r="FF881" s="201" t="s">
        <v>346</v>
      </c>
      <c r="FJ881" s="190"/>
      <c r="FL881" s="190"/>
    </row>
    <row r="882" spans="1:168" s="152" customFormat="1" ht="15" x14ac:dyDescent="0.25">
      <c r="A882" s="204"/>
      <c r="B882" s="203" t="s">
        <v>339</v>
      </c>
      <c r="C882" s="366" t="s">
        <v>347</v>
      </c>
      <c r="D882" s="366"/>
      <c r="E882" s="366"/>
      <c r="F882" s="205"/>
      <c r="G882" s="206"/>
      <c r="H882" s="206"/>
      <c r="I882" s="206"/>
      <c r="J882" s="207">
        <v>4261.97</v>
      </c>
      <c r="K882" s="208">
        <v>1.3225</v>
      </c>
      <c r="L882" s="209">
        <v>35.51</v>
      </c>
      <c r="M882" s="210">
        <v>49.45</v>
      </c>
      <c r="N882" s="211">
        <v>1755.97</v>
      </c>
      <c r="EZ882" s="189"/>
      <c r="FA882" s="190"/>
      <c r="FB882" s="190"/>
      <c r="FC882" s="190"/>
      <c r="FD882" s="190"/>
      <c r="FG882" s="201" t="s">
        <v>347</v>
      </c>
      <c r="FJ882" s="190"/>
      <c r="FL882" s="190"/>
    </row>
    <row r="883" spans="1:168" s="152" customFormat="1" ht="15" x14ac:dyDescent="0.25">
      <c r="A883" s="204"/>
      <c r="B883" s="203" t="s">
        <v>205</v>
      </c>
      <c r="C883" s="366" t="s">
        <v>348</v>
      </c>
      <c r="D883" s="366"/>
      <c r="E883" s="366"/>
      <c r="F883" s="205"/>
      <c r="G883" s="206"/>
      <c r="H883" s="206"/>
      <c r="I883" s="206"/>
      <c r="J883" s="209">
        <v>140.49</v>
      </c>
      <c r="K883" s="208">
        <v>1.4375</v>
      </c>
      <c r="L883" s="209">
        <v>1.27</v>
      </c>
      <c r="M883" s="210">
        <v>14.53</v>
      </c>
      <c r="N883" s="212">
        <v>18.45</v>
      </c>
      <c r="EZ883" s="189"/>
      <c r="FA883" s="190"/>
      <c r="FB883" s="190"/>
      <c r="FC883" s="190"/>
      <c r="FD883" s="190"/>
      <c r="FG883" s="201" t="s">
        <v>348</v>
      </c>
      <c r="FJ883" s="190"/>
      <c r="FL883" s="190"/>
    </row>
    <row r="884" spans="1:168" s="152" customFormat="1" ht="15" x14ac:dyDescent="0.25">
      <c r="A884" s="204"/>
      <c r="B884" s="203" t="s">
        <v>349</v>
      </c>
      <c r="C884" s="366" t="s">
        <v>350</v>
      </c>
      <c r="D884" s="366"/>
      <c r="E884" s="366"/>
      <c r="F884" s="205"/>
      <c r="G884" s="206"/>
      <c r="H884" s="206"/>
      <c r="I884" s="206"/>
      <c r="J884" s="209">
        <v>9</v>
      </c>
      <c r="K884" s="208">
        <v>1.4375</v>
      </c>
      <c r="L884" s="209">
        <v>0.08</v>
      </c>
      <c r="M884" s="210">
        <v>49.45</v>
      </c>
      <c r="N884" s="212">
        <v>3.96</v>
      </c>
      <c r="EZ884" s="189"/>
      <c r="FA884" s="190"/>
      <c r="FB884" s="190"/>
      <c r="FC884" s="190"/>
      <c r="FD884" s="190"/>
      <c r="FG884" s="201" t="s">
        <v>350</v>
      </c>
      <c r="FJ884" s="190"/>
      <c r="FL884" s="190"/>
    </row>
    <row r="885" spans="1:168" s="152" customFormat="1" ht="15" x14ac:dyDescent="0.25">
      <c r="A885" s="204"/>
      <c r="B885" s="203" t="s">
        <v>351</v>
      </c>
      <c r="C885" s="366" t="s">
        <v>352</v>
      </c>
      <c r="D885" s="366"/>
      <c r="E885" s="366"/>
      <c r="F885" s="205"/>
      <c r="G885" s="206"/>
      <c r="H885" s="206"/>
      <c r="I885" s="206"/>
      <c r="J885" s="207">
        <v>2732.35</v>
      </c>
      <c r="K885" s="206"/>
      <c r="L885" s="209">
        <v>17.21</v>
      </c>
      <c r="M885" s="210">
        <v>9.1199999999999992</v>
      </c>
      <c r="N885" s="212">
        <v>156.96</v>
      </c>
      <c r="EZ885" s="189"/>
      <c r="FA885" s="190"/>
      <c r="FB885" s="190"/>
      <c r="FC885" s="190"/>
      <c r="FD885" s="190"/>
      <c r="FG885" s="201" t="s">
        <v>352</v>
      </c>
      <c r="FJ885" s="190"/>
      <c r="FL885" s="190"/>
    </row>
    <row r="886" spans="1:168" s="152" customFormat="1" ht="15" x14ac:dyDescent="0.25">
      <c r="A886" s="213"/>
      <c r="B886" s="203"/>
      <c r="C886" s="366" t="s">
        <v>353</v>
      </c>
      <c r="D886" s="366"/>
      <c r="E886" s="366"/>
      <c r="F886" s="205" t="s">
        <v>354</v>
      </c>
      <c r="G886" s="210">
        <v>219.68</v>
      </c>
      <c r="H886" s="208">
        <v>1.3225</v>
      </c>
      <c r="I886" s="214">
        <v>1.8303187999999999</v>
      </c>
      <c r="J886" s="215"/>
      <c r="K886" s="206"/>
      <c r="L886" s="215"/>
      <c r="M886" s="206"/>
      <c r="N886" s="216"/>
      <c r="EZ886" s="189"/>
      <c r="FA886" s="190"/>
      <c r="FB886" s="190"/>
      <c r="FC886" s="190"/>
      <c r="FD886" s="190"/>
      <c r="FH886" s="201" t="s">
        <v>353</v>
      </c>
      <c r="FJ886" s="190"/>
      <c r="FL886" s="190"/>
    </row>
    <row r="887" spans="1:168" s="152" customFormat="1" ht="15" x14ac:dyDescent="0.25">
      <c r="A887" s="213"/>
      <c r="B887" s="203"/>
      <c r="C887" s="366" t="s">
        <v>355</v>
      </c>
      <c r="D887" s="366"/>
      <c r="E887" s="366"/>
      <c r="F887" s="205" t="s">
        <v>354</v>
      </c>
      <c r="G887" s="210">
        <v>0.71</v>
      </c>
      <c r="H887" s="208">
        <v>1.4375</v>
      </c>
      <c r="I887" s="214">
        <v>6.4298999999999997E-3</v>
      </c>
      <c r="J887" s="215"/>
      <c r="K887" s="206"/>
      <c r="L887" s="215"/>
      <c r="M887" s="206"/>
      <c r="N887" s="216"/>
      <c r="EZ887" s="189"/>
      <c r="FA887" s="190"/>
      <c r="FB887" s="190"/>
      <c r="FC887" s="190"/>
      <c r="FD887" s="190"/>
      <c r="FH887" s="201" t="s">
        <v>355</v>
      </c>
      <c r="FJ887" s="190"/>
      <c r="FL887" s="190"/>
    </row>
    <row r="888" spans="1:168" s="152" customFormat="1" ht="15" x14ac:dyDescent="0.25">
      <c r="A888" s="199"/>
      <c r="B888" s="203"/>
      <c r="C888" s="369" t="s">
        <v>356</v>
      </c>
      <c r="D888" s="369"/>
      <c r="E888" s="369"/>
      <c r="F888" s="217"/>
      <c r="G888" s="218"/>
      <c r="H888" s="218"/>
      <c r="I888" s="218"/>
      <c r="J888" s="219">
        <v>7134.81</v>
      </c>
      <c r="K888" s="218"/>
      <c r="L888" s="220">
        <v>53.99</v>
      </c>
      <c r="M888" s="218"/>
      <c r="N888" s="221">
        <v>1931.38</v>
      </c>
      <c r="EZ888" s="189"/>
      <c r="FA888" s="190"/>
      <c r="FB888" s="190"/>
      <c r="FC888" s="190"/>
      <c r="FD888" s="190"/>
      <c r="FI888" s="201" t="s">
        <v>356</v>
      </c>
      <c r="FJ888" s="190"/>
      <c r="FL888" s="190"/>
    </row>
    <row r="889" spans="1:168" s="152" customFormat="1" ht="15" x14ac:dyDescent="0.25">
      <c r="A889" s="213"/>
      <c r="B889" s="203"/>
      <c r="C889" s="366" t="s">
        <v>357</v>
      </c>
      <c r="D889" s="366"/>
      <c r="E889" s="366"/>
      <c r="F889" s="205"/>
      <c r="G889" s="206"/>
      <c r="H889" s="206"/>
      <c r="I889" s="206"/>
      <c r="J889" s="215"/>
      <c r="K889" s="206"/>
      <c r="L889" s="209">
        <v>35.590000000000003</v>
      </c>
      <c r="M889" s="206"/>
      <c r="N889" s="211">
        <v>1759.93</v>
      </c>
      <c r="EZ889" s="189"/>
      <c r="FA889" s="190"/>
      <c r="FB889" s="190"/>
      <c r="FC889" s="190"/>
      <c r="FD889" s="190"/>
      <c r="FH889" s="201" t="s">
        <v>357</v>
      </c>
      <c r="FJ889" s="190"/>
      <c r="FL889" s="190"/>
    </row>
    <row r="890" spans="1:168" s="152" customFormat="1" ht="23.25" x14ac:dyDescent="0.25">
      <c r="A890" s="213"/>
      <c r="B890" s="203" t="s">
        <v>358</v>
      </c>
      <c r="C890" s="366" t="s">
        <v>359</v>
      </c>
      <c r="D890" s="366"/>
      <c r="E890" s="366"/>
      <c r="F890" s="205" t="s">
        <v>360</v>
      </c>
      <c r="G890" s="222">
        <v>126</v>
      </c>
      <c r="H890" s="206"/>
      <c r="I890" s="222">
        <v>126</v>
      </c>
      <c r="J890" s="215"/>
      <c r="K890" s="206"/>
      <c r="L890" s="209">
        <v>44.84</v>
      </c>
      <c r="M890" s="206"/>
      <c r="N890" s="211">
        <v>2217.5100000000002</v>
      </c>
      <c r="EZ890" s="189"/>
      <c r="FA890" s="190"/>
      <c r="FB890" s="190"/>
      <c r="FC890" s="190"/>
      <c r="FD890" s="190"/>
      <c r="FH890" s="201" t="s">
        <v>359</v>
      </c>
      <c r="FJ890" s="190"/>
      <c r="FL890" s="190"/>
    </row>
    <row r="891" spans="1:168" s="152" customFormat="1" ht="23.25" x14ac:dyDescent="0.25">
      <c r="A891" s="213"/>
      <c r="B891" s="203" t="s">
        <v>361</v>
      </c>
      <c r="C891" s="366" t="s">
        <v>362</v>
      </c>
      <c r="D891" s="366"/>
      <c r="E891" s="366"/>
      <c r="F891" s="205" t="s">
        <v>360</v>
      </c>
      <c r="G891" s="222">
        <v>68</v>
      </c>
      <c r="H891" s="206"/>
      <c r="I891" s="222">
        <v>68</v>
      </c>
      <c r="J891" s="215"/>
      <c r="K891" s="206"/>
      <c r="L891" s="209">
        <v>24.2</v>
      </c>
      <c r="M891" s="206"/>
      <c r="N891" s="211">
        <v>1196.75</v>
      </c>
      <c r="EZ891" s="189"/>
      <c r="FA891" s="190"/>
      <c r="FB891" s="190"/>
      <c r="FC891" s="190"/>
      <c r="FD891" s="190"/>
      <c r="FH891" s="201" t="s">
        <v>362</v>
      </c>
      <c r="FJ891" s="190"/>
      <c r="FL891" s="190"/>
    </row>
    <row r="892" spans="1:168" s="152" customFormat="1" ht="15" x14ac:dyDescent="0.25">
      <c r="A892" s="223"/>
      <c r="B892" s="224"/>
      <c r="C892" s="367" t="s">
        <v>363</v>
      </c>
      <c r="D892" s="367"/>
      <c r="E892" s="367"/>
      <c r="F892" s="193"/>
      <c r="G892" s="194"/>
      <c r="H892" s="194"/>
      <c r="I892" s="194"/>
      <c r="J892" s="197"/>
      <c r="K892" s="194"/>
      <c r="L892" s="225">
        <v>123.03</v>
      </c>
      <c r="M892" s="218"/>
      <c r="N892" s="226">
        <v>5345.64</v>
      </c>
      <c r="EZ892" s="189"/>
      <c r="FA892" s="190"/>
      <c r="FB892" s="190"/>
      <c r="FC892" s="190"/>
      <c r="FD892" s="190"/>
      <c r="FJ892" s="190" t="s">
        <v>363</v>
      </c>
      <c r="FL892" s="190"/>
    </row>
    <row r="893" spans="1:168" s="152" customFormat="1" ht="33.75" x14ac:dyDescent="0.25">
      <c r="A893" s="191" t="s">
        <v>593</v>
      </c>
      <c r="B893" s="192" t="s">
        <v>364</v>
      </c>
      <c r="C893" s="367" t="s">
        <v>18</v>
      </c>
      <c r="D893" s="367"/>
      <c r="E893" s="367"/>
      <c r="F893" s="193" t="s">
        <v>16</v>
      </c>
      <c r="G893" s="194">
        <v>6</v>
      </c>
      <c r="H893" s="195">
        <v>1</v>
      </c>
      <c r="I893" s="195">
        <v>6</v>
      </c>
      <c r="J893" s="225">
        <v>142.16999999999999</v>
      </c>
      <c r="K893" s="227">
        <v>1.04236</v>
      </c>
      <c r="L893" s="225">
        <v>889.15</v>
      </c>
      <c r="M893" s="229">
        <v>9.1199999999999992</v>
      </c>
      <c r="N893" s="226">
        <v>8109.05</v>
      </c>
      <c r="EZ893" s="189"/>
      <c r="FA893" s="190"/>
      <c r="FB893" s="190" t="s">
        <v>18</v>
      </c>
      <c r="FC893" s="190" t="s">
        <v>285</v>
      </c>
      <c r="FD893" s="190" t="s">
        <v>285</v>
      </c>
      <c r="FJ893" s="190"/>
      <c r="FL893" s="190"/>
    </row>
    <row r="894" spans="1:168" s="152" customFormat="1" ht="15" x14ac:dyDescent="0.25">
      <c r="A894" s="199"/>
      <c r="B894" s="200"/>
      <c r="C894" s="366" t="s">
        <v>365</v>
      </c>
      <c r="D894" s="366"/>
      <c r="E894" s="366"/>
      <c r="F894" s="366"/>
      <c r="G894" s="366"/>
      <c r="H894" s="366"/>
      <c r="I894" s="366"/>
      <c r="J894" s="366"/>
      <c r="K894" s="366"/>
      <c r="L894" s="366"/>
      <c r="M894" s="366"/>
      <c r="N894" s="368"/>
      <c r="EZ894" s="189"/>
      <c r="FA894" s="190"/>
      <c r="FB894" s="190"/>
      <c r="FC894" s="190"/>
      <c r="FD894" s="190"/>
      <c r="FJ894" s="190"/>
      <c r="FK894" s="201" t="s">
        <v>365</v>
      </c>
      <c r="FL894" s="190"/>
    </row>
    <row r="895" spans="1:168" s="152" customFormat="1" ht="15" x14ac:dyDescent="0.25">
      <c r="A895" s="202"/>
      <c r="B895" s="203"/>
      <c r="C895" s="361" t="s">
        <v>366</v>
      </c>
      <c r="D895" s="361"/>
      <c r="E895" s="361"/>
      <c r="F895" s="361"/>
      <c r="G895" s="361"/>
      <c r="H895" s="361"/>
      <c r="I895" s="361"/>
      <c r="J895" s="361"/>
      <c r="K895" s="361"/>
      <c r="L895" s="361"/>
      <c r="M895" s="361"/>
      <c r="N895" s="373"/>
      <c r="EZ895" s="189"/>
      <c r="FA895" s="190"/>
      <c r="FB895" s="190"/>
      <c r="FC895" s="190"/>
      <c r="FD895" s="190"/>
      <c r="FF895" s="201" t="s">
        <v>366</v>
      </c>
      <c r="FJ895" s="190"/>
      <c r="FL895" s="190"/>
    </row>
    <row r="896" spans="1:168" s="152" customFormat="1" ht="15" x14ac:dyDescent="0.25">
      <c r="A896" s="202"/>
      <c r="B896" s="203"/>
      <c r="C896" s="361" t="s">
        <v>367</v>
      </c>
      <c r="D896" s="361"/>
      <c r="E896" s="361"/>
      <c r="F896" s="361"/>
      <c r="G896" s="361"/>
      <c r="H896" s="361"/>
      <c r="I896" s="361"/>
      <c r="J896" s="361"/>
      <c r="K896" s="361"/>
      <c r="L896" s="361"/>
      <c r="M896" s="361"/>
      <c r="N896" s="373"/>
      <c r="EZ896" s="189"/>
      <c r="FA896" s="190"/>
      <c r="FB896" s="190"/>
      <c r="FC896" s="190"/>
      <c r="FD896" s="190"/>
      <c r="FF896" s="201" t="s">
        <v>367</v>
      </c>
      <c r="FJ896" s="190"/>
      <c r="FL896" s="190"/>
    </row>
    <row r="897" spans="1:168" s="152" customFormat="1" ht="15" x14ac:dyDescent="0.25">
      <c r="A897" s="223"/>
      <c r="B897" s="224"/>
      <c r="C897" s="367" t="s">
        <v>363</v>
      </c>
      <c r="D897" s="367"/>
      <c r="E897" s="367"/>
      <c r="F897" s="193"/>
      <c r="G897" s="194"/>
      <c r="H897" s="194"/>
      <c r="I897" s="194"/>
      <c r="J897" s="197"/>
      <c r="K897" s="194"/>
      <c r="L897" s="225">
        <v>889.15</v>
      </c>
      <c r="M897" s="218"/>
      <c r="N897" s="226">
        <v>8109.05</v>
      </c>
      <c r="EZ897" s="189"/>
      <c r="FA897" s="190"/>
      <c r="FB897" s="190"/>
      <c r="FC897" s="190"/>
      <c r="FD897" s="190"/>
      <c r="FJ897" s="190" t="s">
        <v>363</v>
      </c>
      <c r="FL897" s="190"/>
    </row>
    <row r="898" spans="1:168" s="152" customFormat="1" ht="45.75" x14ac:dyDescent="0.25">
      <c r="A898" s="191" t="s">
        <v>594</v>
      </c>
      <c r="B898" s="192" t="s">
        <v>577</v>
      </c>
      <c r="C898" s="367" t="s">
        <v>578</v>
      </c>
      <c r="D898" s="367"/>
      <c r="E898" s="367"/>
      <c r="F898" s="193" t="s">
        <v>195</v>
      </c>
      <c r="G898" s="194">
        <v>2.5399999999999999E-2</v>
      </c>
      <c r="H898" s="195">
        <v>1</v>
      </c>
      <c r="I898" s="196">
        <v>2.5399999999999999E-2</v>
      </c>
      <c r="J898" s="197"/>
      <c r="K898" s="194"/>
      <c r="L898" s="197"/>
      <c r="M898" s="194"/>
      <c r="N898" s="198"/>
      <c r="EZ898" s="189"/>
      <c r="FA898" s="190"/>
      <c r="FB898" s="190" t="s">
        <v>578</v>
      </c>
      <c r="FC898" s="190" t="s">
        <v>285</v>
      </c>
      <c r="FD898" s="190" t="s">
        <v>285</v>
      </c>
      <c r="FJ898" s="190"/>
      <c r="FL898" s="190"/>
    </row>
    <row r="899" spans="1:168" s="152" customFormat="1" ht="15" x14ac:dyDescent="0.25">
      <c r="A899" s="199"/>
      <c r="B899" s="200"/>
      <c r="C899" s="366" t="s">
        <v>595</v>
      </c>
      <c r="D899" s="366"/>
      <c r="E899" s="366"/>
      <c r="F899" s="366"/>
      <c r="G899" s="366"/>
      <c r="H899" s="366"/>
      <c r="I899" s="366"/>
      <c r="J899" s="366"/>
      <c r="K899" s="366"/>
      <c r="L899" s="366"/>
      <c r="M899" s="366"/>
      <c r="N899" s="368"/>
      <c r="EZ899" s="189"/>
      <c r="FA899" s="190"/>
      <c r="FB899" s="190"/>
      <c r="FC899" s="190"/>
      <c r="FD899" s="190"/>
      <c r="FE899" s="201" t="s">
        <v>595</v>
      </c>
      <c r="FJ899" s="190"/>
      <c r="FL899" s="190"/>
    </row>
    <row r="900" spans="1:168" s="152" customFormat="1" ht="68.25" x14ac:dyDescent="0.25">
      <c r="A900" s="202"/>
      <c r="B900" s="203" t="s">
        <v>343</v>
      </c>
      <c r="C900" s="361" t="s">
        <v>344</v>
      </c>
      <c r="D900" s="361"/>
      <c r="E900" s="361"/>
      <c r="F900" s="361"/>
      <c r="G900" s="361"/>
      <c r="H900" s="361"/>
      <c r="I900" s="361"/>
      <c r="J900" s="361"/>
      <c r="K900" s="361"/>
      <c r="L900" s="361"/>
      <c r="M900" s="361"/>
      <c r="N900" s="373"/>
      <c r="EZ900" s="189"/>
      <c r="FA900" s="190"/>
      <c r="FB900" s="190"/>
      <c r="FC900" s="190"/>
      <c r="FD900" s="190"/>
      <c r="FF900" s="201" t="s">
        <v>344</v>
      </c>
      <c r="FJ900" s="190"/>
      <c r="FL900" s="190"/>
    </row>
    <row r="901" spans="1:168" s="152" customFormat="1" ht="15" x14ac:dyDescent="0.25">
      <c r="A901" s="202"/>
      <c r="B901" s="203" t="s">
        <v>473</v>
      </c>
      <c r="C901" s="361" t="s">
        <v>474</v>
      </c>
      <c r="D901" s="361"/>
      <c r="E901" s="361"/>
      <c r="F901" s="361"/>
      <c r="G901" s="361"/>
      <c r="H901" s="361"/>
      <c r="I901" s="361"/>
      <c r="J901" s="361"/>
      <c r="K901" s="361"/>
      <c r="L901" s="361"/>
      <c r="M901" s="361"/>
      <c r="N901" s="373"/>
      <c r="EZ901" s="189"/>
      <c r="FA901" s="190"/>
      <c r="FB901" s="190"/>
      <c r="FC901" s="190"/>
      <c r="FD901" s="190"/>
      <c r="FF901" s="201" t="s">
        <v>474</v>
      </c>
      <c r="FJ901" s="190"/>
      <c r="FL901" s="190"/>
    </row>
    <row r="902" spans="1:168" s="152" customFormat="1" ht="23.25" x14ac:dyDescent="0.25">
      <c r="A902" s="202"/>
      <c r="B902" s="203" t="s">
        <v>345</v>
      </c>
      <c r="C902" s="361" t="s">
        <v>346</v>
      </c>
      <c r="D902" s="361"/>
      <c r="E902" s="361"/>
      <c r="F902" s="361"/>
      <c r="G902" s="361"/>
      <c r="H902" s="361"/>
      <c r="I902" s="361"/>
      <c r="J902" s="361"/>
      <c r="K902" s="361"/>
      <c r="L902" s="361"/>
      <c r="M902" s="361"/>
      <c r="N902" s="373"/>
      <c r="EZ902" s="189"/>
      <c r="FA902" s="190"/>
      <c r="FB902" s="190"/>
      <c r="FC902" s="190"/>
      <c r="FD902" s="190"/>
      <c r="FF902" s="201" t="s">
        <v>346</v>
      </c>
      <c r="FJ902" s="190"/>
      <c r="FL902" s="190"/>
    </row>
    <row r="903" spans="1:168" s="152" customFormat="1" ht="15" x14ac:dyDescent="0.25">
      <c r="A903" s="204"/>
      <c r="B903" s="203" t="s">
        <v>339</v>
      </c>
      <c r="C903" s="366" t="s">
        <v>347</v>
      </c>
      <c r="D903" s="366"/>
      <c r="E903" s="366"/>
      <c r="F903" s="205"/>
      <c r="G903" s="206"/>
      <c r="H903" s="206"/>
      <c r="I903" s="206"/>
      <c r="J903" s="209">
        <v>901.75</v>
      </c>
      <c r="K903" s="230">
        <v>1.45475</v>
      </c>
      <c r="L903" s="209">
        <v>33.32</v>
      </c>
      <c r="M903" s="210">
        <v>49.45</v>
      </c>
      <c r="N903" s="211">
        <v>1647.67</v>
      </c>
      <c r="EZ903" s="189"/>
      <c r="FA903" s="190"/>
      <c r="FB903" s="190"/>
      <c r="FC903" s="190"/>
      <c r="FD903" s="190"/>
      <c r="FG903" s="201" t="s">
        <v>347</v>
      </c>
      <c r="FJ903" s="190"/>
      <c r="FL903" s="190"/>
    </row>
    <row r="904" spans="1:168" s="152" customFormat="1" ht="15" x14ac:dyDescent="0.25">
      <c r="A904" s="204"/>
      <c r="B904" s="203" t="s">
        <v>205</v>
      </c>
      <c r="C904" s="366" t="s">
        <v>348</v>
      </c>
      <c r="D904" s="366"/>
      <c r="E904" s="366"/>
      <c r="F904" s="205"/>
      <c r="G904" s="206"/>
      <c r="H904" s="206"/>
      <c r="I904" s="206"/>
      <c r="J904" s="209">
        <v>494.67</v>
      </c>
      <c r="K904" s="208">
        <v>1.4375</v>
      </c>
      <c r="L904" s="209">
        <v>18.059999999999999</v>
      </c>
      <c r="M904" s="210">
        <v>14.53</v>
      </c>
      <c r="N904" s="212">
        <v>262.41000000000003</v>
      </c>
      <c r="EZ904" s="189"/>
      <c r="FA904" s="190"/>
      <c r="FB904" s="190"/>
      <c r="FC904" s="190"/>
      <c r="FD904" s="190"/>
      <c r="FG904" s="201" t="s">
        <v>348</v>
      </c>
      <c r="FJ904" s="190"/>
      <c r="FL904" s="190"/>
    </row>
    <row r="905" spans="1:168" s="152" customFormat="1" ht="15" x14ac:dyDescent="0.25">
      <c r="A905" s="204"/>
      <c r="B905" s="203" t="s">
        <v>349</v>
      </c>
      <c r="C905" s="366" t="s">
        <v>350</v>
      </c>
      <c r="D905" s="366"/>
      <c r="E905" s="366"/>
      <c r="F905" s="205"/>
      <c r="G905" s="206"/>
      <c r="H905" s="206"/>
      <c r="I905" s="206"/>
      <c r="J905" s="209">
        <v>31.38</v>
      </c>
      <c r="K905" s="208">
        <v>1.4375</v>
      </c>
      <c r="L905" s="209">
        <v>1.1499999999999999</v>
      </c>
      <c r="M905" s="210">
        <v>49.45</v>
      </c>
      <c r="N905" s="212">
        <v>56.87</v>
      </c>
      <c r="EZ905" s="189"/>
      <c r="FA905" s="190"/>
      <c r="FB905" s="190"/>
      <c r="FC905" s="190"/>
      <c r="FD905" s="190"/>
      <c r="FG905" s="201" t="s">
        <v>350</v>
      </c>
      <c r="FJ905" s="190"/>
      <c r="FL905" s="190"/>
    </row>
    <row r="906" spans="1:168" s="152" customFormat="1" ht="15" x14ac:dyDescent="0.25">
      <c r="A906" s="204"/>
      <c r="B906" s="203" t="s">
        <v>351</v>
      </c>
      <c r="C906" s="366" t="s">
        <v>352</v>
      </c>
      <c r="D906" s="366"/>
      <c r="E906" s="366"/>
      <c r="F906" s="205"/>
      <c r="G906" s="206"/>
      <c r="H906" s="206"/>
      <c r="I906" s="206"/>
      <c r="J906" s="209">
        <v>52.95</v>
      </c>
      <c r="K906" s="206"/>
      <c r="L906" s="209">
        <v>1.34</v>
      </c>
      <c r="M906" s="210">
        <v>9.1199999999999992</v>
      </c>
      <c r="N906" s="212">
        <v>12.22</v>
      </c>
      <c r="EZ906" s="189"/>
      <c r="FA906" s="190"/>
      <c r="FB906" s="190"/>
      <c r="FC906" s="190"/>
      <c r="FD906" s="190"/>
      <c r="FG906" s="201" t="s">
        <v>352</v>
      </c>
      <c r="FJ906" s="190"/>
      <c r="FL906" s="190"/>
    </row>
    <row r="907" spans="1:168" s="152" customFormat="1" ht="15" x14ac:dyDescent="0.25">
      <c r="A907" s="213"/>
      <c r="B907" s="203"/>
      <c r="C907" s="366" t="s">
        <v>353</v>
      </c>
      <c r="D907" s="366"/>
      <c r="E907" s="366"/>
      <c r="F907" s="205" t="s">
        <v>354</v>
      </c>
      <c r="G907" s="210">
        <v>46.48</v>
      </c>
      <c r="H907" s="230">
        <v>1.45475</v>
      </c>
      <c r="I907" s="214">
        <v>1.7174662000000001</v>
      </c>
      <c r="J907" s="215"/>
      <c r="K907" s="206"/>
      <c r="L907" s="215"/>
      <c r="M907" s="206"/>
      <c r="N907" s="216"/>
      <c r="EZ907" s="189"/>
      <c r="FA907" s="190"/>
      <c r="FB907" s="190"/>
      <c r="FC907" s="190"/>
      <c r="FD907" s="190"/>
      <c r="FH907" s="201" t="s">
        <v>353</v>
      </c>
      <c r="FJ907" s="190"/>
      <c r="FL907" s="190"/>
    </row>
    <row r="908" spans="1:168" s="152" customFormat="1" ht="15" x14ac:dyDescent="0.25">
      <c r="A908" s="213"/>
      <c r="B908" s="203"/>
      <c r="C908" s="366" t="s">
        <v>355</v>
      </c>
      <c r="D908" s="366"/>
      <c r="E908" s="366"/>
      <c r="F908" s="205" t="s">
        <v>354</v>
      </c>
      <c r="G908" s="231">
        <v>2.5</v>
      </c>
      <c r="H908" s="208">
        <v>1.4375</v>
      </c>
      <c r="I908" s="214">
        <v>9.1281299999999996E-2</v>
      </c>
      <c r="J908" s="215"/>
      <c r="K908" s="206"/>
      <c r="L908" s="215"/>
      <c r="M908" s="206"/>
      <c r="N908" s="216"/>
      <c r="EZ908" s="189"/>
      <c r="FA908" s="190"/>
      <c r="FB908" s="190"/>
      <c r="FC908" s="190"/>
      <c r="FD908" s="190"/>
      <c r="FH908" s="201" t="s">
        <v>355</v>
      </c>
      <c r="FJ908" s="190"/>
      <c r="FL908" s="190"/>
    </row>
    <row r="909" spans="1:168" s="152" customFormat="1" ht="15" x14ac:dyDescent="0.25">
      <c r="A909" s="199"/>
      <c r="B909" s="203"/>
      <c r="C909" s="369" t="s">
        <v>356</v>
      </c>
      <c r="D909" s="369"/>
      <c r="E909" s="369"/>
      <c r="F909" s="217"/>
      <c r="G909" s="218"/>
      <c r="H909" s="218"/>
      <c r="I909" s="218"/>
      <c r="J909" s="219">
        <v>1449.37</v>
      </c>
      <c r="K909" s="218"/>
      <c r="L909" s="220">
        <v>52.72</v>
      </c>
      <c r="M909" s="218"/>
      <c r="N909" s="221">
        <v>1922.3</v>
      </c>
      <c r="EZ909" s="189"/>
      <c r="FA909" s="190"/>
      <c r="FB909" s="190"/>
      <c r="FC909" s="190"/>
      <c r="FD909" s="190"/>
      <c r="FI909" s="201" t="s">
        <v>356</v>
      </c>
      <c r="FJ909" s="190"/>
      <c r="FL909" s="190"/>
    </row>
    <row r="910" spans="1:168" s="152" customFormat="1" ht="15" x14ac:dyDescent="0.25">
      <c r="A910" s="213"/>
      <c r="B910" s="203"/>
      <c r="C910" s="366" t="s">
        <v>357</v>
      </c>
      <c r="D910" s="366"/>
      <c r="E910" s="366"/>
      <c r="F910" s="205"/>
      <c r="G910" s="206"/>
      <c r="H910" s="206"/>
      <c r="I910" s="206"/>
      <c r="J910" s="215"/>
      <c r="K910" s="206"/>
      <c r="L910" s="209">
        <v>34.47</v>
      </c>
      <c r="M910" s="206"/>
      <c r="N910" s="211">
        <v>1704.54</v>
      </c>
      <c r="EZ910" s="189"/>
      <c r="FA910" s="190"/>
      <c r="FB910" s="190"/>
      <c r="FC910" s="190"/>
      <c r="FD910" s="190"/>
      <c r="FH910" s="201" t="s">
        <v>357</v>
      </c>
      <c r="FJ910" s="190"/>
      <c r="FL910" s="190"/>
    </row>
    <row r="911" spans="1:168" s="152" customFormat="1" ht="23.25" x14ac:dyDescent="0.25">
      <c r="A911" s="213"/>
      <c r="B911" s="203" t="s">
        <v>390</v>
      </c>
      <c r="C911" s="366" t="s">
        <v>391</v>
      </c>
      <c r="D911" s="366"/>
      <c r="E911" s="366"/>
      <c r="F911" s="205" t="s">
        <v>360</v>
      </c>
      <c r="G911" s="222">
        <v>97</v>
      </c>
      <c r="H911" s="206"/>
      <c r="I911" s="222">
        <v>97</v>
      </c>
      <c r="J911" s="215"/>
      <c r="K911" s="206"/>
      <c r="L911" s="209">
        <v>33.44</v>
      </c>
      <c r="M911" s="206"/>
      <c r="N911" s="211">
        <v>1653.4</v>
      </c>
      <c r="EZ911" s="189"/>
      <c r="FA911" s="190"/>
      <c r="FB911" s="190"/>
      <c r="FC911" s="190"/>
      <c r="FD911" s="190"/>
      <c r="FH911" s="201" t="s">
        <v>391</v>
      </c>
      <c r="FJ911" s="190"/>
      <c r="FL911" s="190"/>
    </row>
    <row r="912" spans="1:168" s="152" customFormat="1" ht="23.25" x14ac:dyDescent="0.25">
      <c r="A912" s="213"/>
      <c r="B912" s="203" t="s">
        <v>392</v>
      </c>
      <c r="C912" s="366" t="s">
        <v>393</v>
      </c>
      <c r="D912" s="366"/>
      <c r="E912" s="366"/>
      <c r="F912" s="205" t="s">
        <v>360</v>
      </c>
      <c r="G912" s="222">
        <v>51</v>
      </c>
      <c r="H912" s="206"/>
      <c r="I912" s="222">
        <v>51</v>
      </c>
      <c r="J912" s="215"/>
      <c r="K912" s="206"/>
      <c r="L912" s="209">
        <v>17.579999999999998</v>
      </c>
      <c r="M912" s="206"/>
      <c r="N912" s="212">
        <v>869.32</v>
      </c>
      <c r="EZ912" s="189"/>
      <c r="FA912" s="190"/>
      <c r="FB912" s="190"/>
      <c r="FC912" s="190"/>
      <c r="FD912" s="190"/>
      <c r="FH912" s="201" t="s">
        <v>393</v>
      </c>
      <c r="FJ912" s="190"/>
      <c r="FL912" s="190"/>
    </row>
    <row r="913" spans="1:168" s="152" customFormat="1" ht="15" x14ac:dyDescent="0.25">
      <c r="A913" s="223"/>
      <c r="B913" s="224"/>
      <c r="C913" s="367" t="s">
        <v>363</v>
      </c>
      <c r="D913" s="367"/>
      <c r="E913" s="367"/>
      <c r="F913" s="193"/>
      <c r="G913" s="194"/>
      <c r="H913" s="194"/>
      <c r="I913" s="194"/>
      <c r="J913" s="197"/>
      <c r="K913" s="194"/>
      <c r="L913" s="225">
        <v>103.74</v>
      </c>
      <c r="M913" s="218"/>
      <c r="N913" s="226">
        <v>4445.0200000000004</v>
      </c>
      <c r="EZ913" s="189"/>
      <c r="FA913" s="190"/>
      <c r="FB913" s="190"/>
      <c r="FC913" s="190"/>
      <c r="FD913" s="190"/>
      <c r="FJ913" s="190" t="s">
        <v>363</v>
      </c>
      <c r="FL913" s="190"/>
    </row>
    <row r="914" spans="1:168" s="152" customFormat="1" ht="45" x14ac:dyDescent="0.25">
      <c r="A914" s="191" t="s">
        <v>596</v>
      </c>
      <c r="B914" s="192" t="s">
        <v>581</v>
      </c>
      <c r="C914" s="367" t="s">
        <v>582</v>
      </c>
      <c r="D914" s="367"/>
      <c r="E914" s="367"/>
      <c r="F914" s="193" t="s">
        <v>16</v>
      </c>
      <c r="G914" s="194">
        <v>2.7</v>
      </c>
      <c r="H914" s="195">
        <v>1</v>
      </c>
      <c r="I914" s="235">
        <v>2.7</v>
      </c>
      <c r="J914" s="228">
        <v>2498.17</v>
      </c>
      <c r="K914" s="227">
        <v>1.04236</v>
      </c>
      <c r="L914" s="228">
        <v>7030.78</v>
      </c>
      <c r="M914" s="229">
        <v>9.1199999999999992</v>
      </c>
      <c r="N914" s="226">
        <v>64120.71</v>
      </c>
      <c r="EZ914" s="189"/>
      <c r="FA914" s="190"/>
      <c r="FB914" s="190" t="s">
        <v>582</v>
      </c>
      <c r="FC914" s="190" t="s">
        <v>285</v>
      </c>
      <c r="FD914" s="190" t="s">
        <v>285</v>
      </c>
      <c r="FJ914" s="190"/>
      <c r="FL914" s="190"/>
    </row>
    <row r="915" spans="1:168" s="152" customFormat="1" ht="15" x14ac:dyDescent="0.25">
      <c r="A915" s="199"/>
      <c r="B915" s="200"/>
      <c r="C915" s="366" t="s">
        <v>583</v>
      </c>
      <c r="D915" s="366"/>
      <c r="E915" s="366"/>
      <c r="F915" s="366"/>
      <c r="G915" s="366"/>
      <c r="H915" s="366"/>
      <c r="I915" s="366"/>
      <c r="J915" s="366"/>
      <c r="K915" s="366"/>
      <c r="L915" s="366"/>
      <c r="M915" s="366"/>
      <c r="N915" s="368"/>
      <c r="EZ915" s="189"/>
      <c r="FA915" s="190"/>
      <c r="FB915" s="190"/>
      <c r="FC915" s="190"/>
      <c r="FD915" s="190"/>
      <c r="FJ915" s="190"/>
      <c r="FK915" s="201" t="s">
        <v>583</v>
      </c>
      <c r="FL915" s="190"/>
    </row>
    <row r="916" spans="1:168" s="152" customFormat="1" ht="15" x14ac:dyDescent="0.25">
      <c r="A916" s="202"/>
      <c r="B916" s="203"/>
      <c r="C916" s="361" t="s">
        <v>366</v>
      </c>
      <c r="D916" s="361"/>
      <c r="E916" s="361"/>
      <c r="F916" s="361"/>
      <c r="G916" s="361"/>
      <c r="H916" s="361"/>
      <c r="I916" s="361"/>
      <c r="J916" s="361"/>
      <c r="K916" s="361"/>
      <c r="L916" s="361"/>
      <c r="M916" s="361"/>
      <c r="N916" s="373"/>
      <c r="EZ916" s="189"/>
      <c r="FA916" s="190"/>
      <c r="FB916" s="190"/>
      <c r="FC916" s="190"/>
      <c r="FD916" s="190"/>
      <c r="FF916" s="201" t="s">
        <v>366</v>
      </c>
      <c r="FJ916" s="190"/>
      <c r="FL916" s="190"/>
    </row>
    <row r="917" spans="1:168" s="152" customFormat="1" ht="15" x14ac:dyDescent="0.25">
      <c r="A917" s="202"/>
      <c r="B917" s="203"/>
      <c r="C917" s="361" t="s">
        <v>367</v>
      </c>
      <c r="D917" s="361"/>
      <c r="E917" s="361"/>
      <c r="F917" s="361"/>
      <c r="G917" s="361"/>
      <c r="H917" s="361"/>
      <c r="I917" s="361"/>
      <c r="J917" s="361"/>
      <c r="K917" s="361"/>
      <c r="L917" s="361"/>
      <c r="M917" s="361"/>
      <c r="N917" s="373"/>
      <c r="EZ917" s="189"/>
      <c r="FA917" s="190"/>
      <c r="FB917" s="190"/>
      <c r="FC917" s="190"/>
      <c r="FD917" s="190"/>
      <c r="FF917" s="201" t="s">
        <v>367</v>
      </c>
      <c r="FJ917" s="190"/>
      <c r="FL917" s="190"/>
    </row>
    <row r="918" spans="1:168" s="152" customFormat="1" ht="15" x14ac:dyDescent="0.25">
      <c r="A918" s="223"/>
      <c r="B918" s="224"/>
      <c r="C918" s="367" t="s">
        <v>363</v>
      </c>
      <c r="D918" s="367"/>
      <c r="E918" s="367"/>
      <c r="F918" s="193"/>
      <c r="G918" s="194"/>
      <c r="H918" s="194"/>
      <c r="I918" s="194"/>
      <c r="J918" s="197"/>
      <c r="K918" s="194"/>
      <c r="L918" s="228">
        <v>7030.78</v>
      </c>
      <c r="M918" s="218"/>
      <c r="N918" s="226">
        <v>64120.71</v>
      </c>
      <c r="EZ918" s="189"/>
      <c r="FA918" s="190"/>
      <c r="FB918" s="190"/>
      <c r="FC918" s="190"/>
      <c r="FD918" s="190"/>
      <c r="FJ918" s="190" t="s">
        <v>363</v>
      </c>
      <c r="FL918" s="190"/>
    </row>
    <row r="919" spans="1:168" s="152" customFormat="1" ht="34.5" x14ac:dyDescent="0.25">
      <c r="A919" s="191" t="s">
        <v>597</v>
      </c>
      <c r="B919" s="192" t="s">
        <v>598</v>
      </c>
      <c r="C919" s="367" t="s">
        <v>599</v>
      </c>
      <c r="D919" s="367"/>
      <c r="E919" s="367"/>
      <c r="F919" s="193" t="s">
        <v>600</v>
      </c>
      <c r="G919" s="194">
        <v>0.16</v>
      </c>
      <c r="H919" s="195">
        <v>1</v>
      </c>
      <c r="I919" s="229">
        <v>0.16</v>
      </c>
      <c r="J919" s="197"/>
      <c r="K919" s="194"/>
      <c r="L919" s="197"/>
      <c r="M919" s="194"/>
      <c r="N919" s="198"/>
      <c r="EZ919" s="189"/>
      <c r="FA919" s="190"/>
      <c r="FB919" s="190" t="s">
        <v>599</v>
      </c>
      <c r="FC919" s="190" t="s">
        <v>285</v>
      </c>
      <c r="FD919" s="190" t="s">
        <v>285</v>
      </c>
      <c r="FJ919" s="190"/>
      <c r="FL919" s="190"/>
    </row>
    <row r="920" spans="1:168" s="152" customFormat="1" ht="15" x14ac:dyDescent="0.25">
      <c r="A920" s="199"/>
      <c r="B920" s="200"/>
      <c r="C920" s="366" t="s">
        <v>601</v>
      </c>
      <c r="D920" s="366"/>
      <c r="E920" s="366"/>
      <c r="F920" s="366"/>
      <c r="G920" s="366"/>
      <c r="H920" s="366"/>
      <c r="I920" s="366"/>
      <c r="J920" s="366"/>
      <c r="K920" s="366"/>
      <c r="L920" s="366"/>
      <c r="M920" s="366"/>
      <c r="N920" s="368"/>
      <c r="EZ920" s="189"/>
      <c r="FA920" s="190"/>
      <c r="FB920" s="190"/>
      <c r="FC920" s="190"/>
      <c r="FD920" s="190"/>
      <c r="FE920" s="201" t="s">
        <v>601</v>
      </c>
      <c r="FJ920" s="190"/>
      <c r="FL920" s="190"/>
    </row>
    <row r="921" spans="1:168" s="152" customFormat="1" ht="68.25" x14ac:dyDescent="0.25">
      <c r="A921" s="202"/>
      <c r="B921" s="203" t="s">
        <v>343</v>
      </c>
      <c r="C921" s="361" t="s">
        <v>344</v>
      </c>
      <c r="D921" s="361"/>
      <c r="E921" s="361"/>
      <c r="F921" s="361"/>
      <c r="G921" s="361"/>
      <c r="H921" s="361"/>
      <c r="I921" s="361"/>
      <c r="J921" s="361"/>
      <c r="K921" s="361"/>
      <c r="L921" s="361"/>
      <c r="M921" s="361"/>
      <c r="N921" s="373"/>
      <c r="EZ921" s="189"/>
      <c r="FA921" s="190"/>
      <c r="FB921" s="190"/>
      <c r="FC921" s="190"/>
      <c r="FD921" s="190"/>
      <c r="FF921" s="201" t="s">
        <v>344</v>
      </c>
      <c r="FJ921" s="190"/>
      <c r="FL921" s="190"/>
    </row>
    <row r="922" spans="1:168" s="152" customFormat="1" ht="23.25" x14ac:dyDescent="0.25">
      <c r="A922" s="202"/>
      <c r="B922" s="203" t="s">
        <v>345</v>
      </c>
      <c r="C922" s="361" t="s">
        <v>346</v>
      </c>
      <c r="D922" s="361"/>
      <c r="E922" s="361"/>
      <c r="F922" s="361"/>
      <c r="G922" s="361"/>
      <c r="H922" s="361"/>
      <c r="I922" s="361"/>
      <c r="J922" s="361"/>
      <c r="K922" s="361"/>
      <c r="L922" s="361"/>
      <c r="M922" s="361"/>
      <c r="N922" s="373"/>
      <c r="EZ922" s="189"/>
      <c r="FA922" s="190"/>
      <c r="FB922" s="190"/>
      <c r="FC922" s="190"/>
      <c r="FD922" s="190"/>
      <c r="FF922" s="201" t="s">
        <v>346</v>
      </c>
      <c r="FJ922" s="190"/>
      <c r="FL922" s="190"/>
    </row>
    <row r="923" spans="1:168" s="152" customFormat="1" ht="15" x14ac:dyDescent="0.25">
      <c r="A923" s="204"/>
      <c r="B923" s="203" t="s">
        <v>339</v>
      </c>
      <c r="C923" s="366" t="s">
        <v>347</v>
      </c>
      <c r="D923" s="366"/>
      <c r="E923" s="366"/>
      <c r="F923" s="205"/>
      <c r="G923" s="206"/>
      <c r="H923" s="206"/>
      <c r="I923" s="206"/>
      <c r="J923" s="209">
        <v>440.79</v>
      </c>
      <c r="K923" s="208">
        <v>1.3225</v>
      </c>
      <c r="L923" s="209">
        <v>93.27</v>
      </c>
      <c r="M923" s="210">
        <v>49.45</v>
      </c>
      <c r="N923" s="211">
        <v>4612.2</v>
      </c>
      <c r="EZ923" s="189"/>
      <c r="FA923" s="190"/>
      <c r="FB923" s="190"/>
      <c r="FC923" s="190"/>
      <c r="FD923" s="190"/>
      <c r="FG923" s="201" t="s">
        <v>347</v>
      </c>
      <c r="FJ923" s="190"/>
      <c r="FL923" s="190"/>
    </row>
    <row r="924" spans="1:168" s="152" customFormat="1" ht="15" x14ac:dyDescent="0.25">
      <c r="A924" s="204"/>
      <c r="B924" s="203" t="s">
        <v>205</v>
      </c>
      <c r="C924" s="366" t="s">
        <v>348</v>
      </c>
      <c r="D924" s="366"/>
      <c r="E924" s="366"/>
      <c r="F924" s="205"/>
      <c r="G924" s="206"/>
      <c r="H924" s="206"/>
      <c r="I924" s="206"/>
      <c r="J924" s="209">
        <v>3.96</v>
      </c>
      <c r="K924" s="208">
        <v>1.4375</v>
      </c>
      <c r="L924" s="209">
        <v>0.91</v>
      </c>
      <c r="M924" s="210">
        <v>14.53</v>
      </c>
      <c r="N924" s="212">
        <v>13.22</v>
      </c>
      <c r="EZ924" s="189"/>
      <c r="FA924" s="190"/>
      <c r="FB924" s="190"/>
      <c r="FC924" s="190"/>
      <c r="FD924" s="190"/>
      <c r="FG924" s="201" t="s">
        <v>348</v>
      </c>
      <c r="FJ924" s="190"/>
      <c r="FL924" s="190"/>
    </row>
    <row r="925" spans="1:168" s="152" customFormat="1" ht="15" x14ac:dyDescent="0.25">
      <c r="A925" s="204"/>
      <c r="B925" s="203" t="s">
        <v>349</v>
      </c>
      <c r="C925" s="366" t="s">
        <v>350</v>
      </c>
      <c r="D925" s="366"/>
      <c r="E925" s="366"/>
      <c r="F925" s="205"/>
      <c r="G925" s="206"/>
      <c r="H925" s="206"/>
      <c r="I925" s="206"/>
      <c r="J925" s="209">
        <v>0.26</v>
      </c>
      <c r="K925" s="208">
        <v>1.4375</v>
      </c>
      <c r="L925" s="209">
        <v>0.06</v>
      </c>
      <c r="M925" s="210">
        <v>49.45</v>
      </c>
      <c r="N925" s="212">
        <v>2.97</v>
      </c>
      <c r="EZ925" s="189"/>
      <c r="FA925" s="190"/>
      <c r="FB925" s="190"/>
      <c r="FC925" s="190"/>
      <c r="FD925" s="190"/>
      <c r="FG925" s="201" t="s">
        <v>350</v>
      </c>
      <c r="FJ925" s="190"/>
      <c r="FL925" s="190"/>
    </row>
    <row r="926" spans="1:168" s="152" customFormat="1" ht="15" x14ac:dyDescent="0.25">
      <c r="A926" s="204"/>
      <c r="B926" s="203" t="s">
        <v>351</v>
      </c>
      <c r="C926" s="366" t="s">
        <v>352</v>
      </c>
      <c r="D926" s="366"/>
      <c r="E926" s="366"/>
      <c r="F926" s="205"/>
      <c r="G926" s="206"/>
      <c r="H926" s="206"/>
      <c r="I926" s="206"/>
      <c r="J926" s="209">
        <v>50.53</v>
      </c>
      <c r="K926" s="206"/>
      <c r="L926" s="209">
        <v>8.08</v>
      </c>
      <c r="M926" s="210">
        <v>9.1199999999999992</v>
      </c>
      <c r="N926" s="212">
        <v>73.69</v>
      </c>
      <c r="EZ926" s="189"/>
      <c r="FA926" s="190"/>
      <c r="FB926" s="190"/>
      <c r="FC926" s="190"/>
      <c r="FD926" s="190"/>
      <c r="FG926" s="201" t="s">
        <v>352</v>
      </c>
      <c r="FJ926" s="190"/>
      <c r="FL926" s="190"/>
    </row>
    <row r="927" spans="1:168" s="152" customFormat="1" ht="15" x14ac:dyDescent="0.25">
      <c r="A927" s="213"/>
      <c r="B927" s="203"/>
      <c r="C927" s="366" t="s">
        <v>353</v>
      </c>
      <c r="D927" s="366"/>
      <c r="E927" s="366"/>
      <c r="F927" s="205" t="s">
        <v>354</v>
      </c>
      <c r="G927" s="210">
        <v>22.72</v>
      </c>
      <c r="H927" s="208">
        <v>1.3225</v>
      </c>
      <c r="I927" s="233">
        <v>4.8075520000000003</v>
      </c>
      <c r="J927" s="215"/>
      <c r="K927" s="206"/>
      <c r="L927" s="215"/>
      <c r="M927" s="206"/>
      <c r="N927" s="216"/>
      <c r="EZ927" s="189"/>
      <c r="FA927" s="190"/>
      <c r="FB927" s="190"/>
      <c r="FC927" s="190"/>
      <c r="FD927" s="190"/>
      <c r="FH927" s="201" t="s">
        <v>353</v>
      </c>
      <c r="FJ927" s="190"/>
      <c r="FL927" s="190"/>
    </row>
    <row r="928" spans="1:168" s="152" customFormat="1" ht="15" x14ac:dyDescent="0.25">
      <c r="A928" s="213"/>
      <c r="B928" s="203"/>
      <c r="C928" s="366" t="s">
        <v>355</v>
      </c>
      <c r="D928" s="366"/>
      <c r="E928" s="366"/>
      <c r="F928" s="205" t="s">
        <v>354</v>
      </c>
      <c r="G928" s="210">
        <v>0.02</v>
      </c>
      <c r="H928" s="208">
        <v>1.4375</v>
      </c>
      <c r="I928" s="208">
        <v>4.5999999999999999E-3</v>
      </c>
      <c r="J928" s="215"/>
      <c r="K928" s="206"/>
      <c r="L928" s="215"/>
      <c r="M928" s="206"/>
      <c r="N928" s="216"/>
      <c r="EZ928" s="189"/>
      <c r="FA928" s="190"/>
      <c r="FB928" s="190"/>
      <c r="FC928" s="190"/>
      <c r="FD928" s="190"/>
      <c r="FH928" s="201" t="s">
        <v>355</v>
      </c>
      <c r="FJ928" s="190"/>
      <c r="FL928" s="190"/>
    </row>
    <row r="929" spans="1:168" s="152" customFormat="1" ht="15" x14ac:dyDescent="0.25">
      <c r="A929" s="199"/>
      <c r="B929" s="203"/>
      <c r="C929" s="369" t="s">
        <v>356</v>
      </c>
      <c r="D929" s="369"/>
      <c r="E929" s="369"/>
      <c r="F929" s="217"/>
      <c r="G929" s="218"/>
      <c r="H929" s="218"/>
      <c r="I929" s="218"/>
      <c r="J929" s="220">
        <v>495.28</v>
      </c>
      <c r="K929" s="218"/>
      <c r="L929" s="220">
        <v>102.26</v>
      </c>
      <c r="M929" s="218"/>
      <c r="N929" s="221">
        <v>4699.1099999999997</v>
      </c>
      <c r="EZ929" s="189"/>
      <c r="FA929" s="190"/>
      <c r="FB929" s="190"/>
      <c r="FC929" s="190"/>
      <c r="FD929" s="190"/>
      <c r="FI929" s="201" t="s">
        <v>356</v>
      </c>
      <c r="FJ929" s="190"/>
      <c r="FL929" s="190"/>
    </row>
    <row r="930" spans="1:168" s="152" customFormat="1" ht="15" x14ac:dyDescent="0.25">
      <c r="A930" s="213"/>
      <c r="B930" s="203"/>
      <c r="C930" s="366" t="s">
        <v>357</v>
      </c>
      <c r="D930" s="366"/>
      <c r="E930" s="366"/>
      <c r="F930" s="205"/>
      <c r="G930" s="206"/>
      <c r="H930" s="206"/>
      <c r="I930" s="206"/>
      <c r="J930" s="215"/>
      <c r="K930" s="206"/>
      <c r="L930" s="209">
        <v>93.33</v>
      </c>
      <c r="M930" s="206"/>
      <c r="N930" s="211">
        <v>4615.17</v>
      </c>
      <c r="EZ930" s="189"/>
      <c r="FA930" s="190"/>
      <c r="FB930" s="190"/>
      <c r="FC930" s="190"/>
      <c r="FD930" s="190"/>
      <c r="FH930" s="201" t="s">
        <v>357</v>
      </c>
      <c r="FJ930" s="190"/>
      <c r="FL930" s="190"/>
    </row>
    <row r="931" spans="1:168" s="152" customFormat="1" ht="23.25" x14ac:dyDescent="0.25">
      <c r="A931" s="213"/>
      <c r="B931" s="203" t="s">
        <v>390</v>
      </c>
      <c r="C931" s="366" t="s">
        <v>391</v>
      </c>
      <c r="D931" s="366"/>
      <c r="E931" s="366"/>
      <c r="F931" s="205" t="s">
        <v>360</v>
      </c>
      <c r="G931" s="222">
        <v>97</v>
      </c>
      <c r="H931" s="206"/>
      <c r="I931" s="222">
        <v>97</v>
      </c>
      <c r="J931" s="215"/>
      <c r="K931" s="206"/>
      <c r="L931" s="209">
        <v>90.53</v>
      </c>
      <c r="M931" s="206"/>
      <c r="N931" s="211">
        <v>4476.71</v>
      </c>
      <c r="EZ931" s="189"/>
      <c r="FA931" s="190"/>
      <c r="FB931" s="190"/>
      <c r="FC931" s="190"/>
      <c r="FD931" s="190"/>
      <c r="FH931" s="201" t="s">
        <v>391</v>
      </c>
      <c r="FJ931" s="190"/>
      <c r="FL931" s="190"/>
    </row>
    <row r="932" spans="1:168" s="152" customFormat="1" ht="23.25" x14ac:dyDescent="0.25">
      <c r="A932" s="213"/>
      <c r="B932" s="203" t="s">
        <v>392</v>
      </c>
      <c r="C932" s="366" t="s">
        <v>393</v>
      </c>
      <c r="D932" s="366"/>
      <c r="E932" s="366"/>
      <c r="F932" s="205" t="s">
        <v>360</v>
      </c>
      <c r="G932" s="222">
        <v>51</v>
      </c>
      <c r="H932" s="206"/>
      <c r="I932" s="222">
        <v>51</v>
      </c>
      <c r="J932" s="215"/>
      <c r="K932" s="206"/>
      <c r="L932" s="209">
        <v>47.6</v>
      </c>
      <c r="M932" s="206"/>
      <c r="N932" s="211">
        <v>2353.7399999999998</v>
      </c>
      <c r="EZ932" s="189"/>
      <c r="FA932" s="190"/>
      <c r="FB932" s="190"/>
      <c r="FC932" s="190"/>
      <c r="FD932" s="190"/>
      <c r="FH932" s="201" t="s">
        <v>393</v>
      </c>
      <c r="FJ932" s="190"/>
      <c r="FL932" s="190"/>
    </row>
    <row r="933" spans="1:168" s="152" customFormat="1" ht="15" x14ac:dyDescent="0.25">
      <c r="A933" s="223"/>
      <c r="B933" s="224"/>
      <c r="C933" s="367" t="s">
        <v>363</v>
      </c>
      <c r="D933" s="367"/>
      <c r="E933" s="367"/>
      <c r="F933" s="193"/>
      <c r="G933" s="194"/>
      <c r="H933" s="194"/>
      <c r="I933" s="194"/>
      <c r="J933" s="197"/>
      <c r="K933" s="194"/>
      <c r="L933" s="225">
        <v>240.39</v>
      </c>
      <c r="M933" s="218"/>
      <c r="N933" s="226">
        <v>11529.56</v>
      </c>
      <c r="EZ933" s="189"/>
      <c r="FA933" s="190"/>
      <c r="FB933" s="190"/>
      <c r="FC933" s="190"/>
      <c r="FD933" s="190"/>
      <c r="FJ933" s="190" t="s">
        <v>363</v>
      </c>
      <c r="FL933" s="190"/>
    </row>
    <row r="934" spans="1:168" s="152" customFormat="1" ht="45" x14ac:dyDescent="0.25">
      <c r="A934" s="191" t="s">
        <v>602</v>
      </c>
      <c r="B934" s="192" t="s">
        <v>603</v>
      </c>
      <c r="C934" s="367" t="s">
        <v>604</v>
      </c>
      <c r="D934" s="367"/>
      <c r="E934" s="367"/>
      <c r="F934" s="193" t="s">
        <v>16</v>
      </c>
      <c r="G934" s="194">
        <v>16</v>
      </c>
      <c r="H934" s="195">
        <v>1</v>
      </c>
      <c r="I934" s="195">
        <v>16</v>
      </c>
      <c r="J934" s="225">
        <v>466.01</v>
      </c>
      <c r="K934" s="227">
        <v>1.04236</v>
      </c>
      <c r="L934" s="228">
        <v>7772</v>
      </c>
      <c r="M934" s="229">
        <v>9.1199999999999992</v>
      </c>
      <c r="N934" s="226">
        <v>70880.639999999999</v>
      </c>
      <c r="EZ934" s="189"/>
      <c r="FA934" s="190"/>
      <c r="FB934" s="190" t="s">
        <v>604</v>
      </c>
      <c r="FC934" s="190" t="s">
        <v>285</v>
      </c>
      <c r="FD934" s="190" t="s">
        <v>285</v>
      </c>
      <c r="FJ934" s="190"/>
      <c r="FL934" s="190"/>
    </row>
    <row r="935" spans="1:168" s="152" customFormat="1" ht="15" x14ac:dyDescent="0.25">
      <c r="A935" s="199"/>
      <c r="B935" s="200"/>
      <c r="C935" s="366" t="s">
        <v>605</v>
      </c>
      <c r="D935" s="366"/>
      <c r="E935" s="366"/>
      <c r="F935" s="366"/>
      <c r="G935" s="366"/>
      <c r="H935" s="366"/>
      <c r="I935" s="366"/>
      <c r="J935" s="366"/>
      <c r="K935" s="366"/>
      <c r="L935" s="366"/>
      <c r="M935" s="366"/>
      <c r="N935" s="368"/>
      <c r="EZ935" s="189"/>
      <c r="FA935" s="190"/>
      <c r="FB935" s="190"/>
      <c r="FC935" s="190"/>
      <c r="FD935" s="190"/>
      <c r="FJ935" s="190"/>
      <c r="FK935" s="201" t="s">
        <v>605</v>
      </c>
      <c r="FL935" s="190"/>
    </row>
    <row r="936" spans="1:168" s="152" customFormat="1" ht="15" x14ac:dyDescent="0.25">
      <c r="A936" s="202"/>
      <c r="B936" s="203"/>
      <c r="C936" s="361" t="s">
        <v>366</v>
      </c>
      <c r="D936" s="361"/>
      <c r="E936" s="361"/>
      <c r="F936" s="361"/>
      <c r="G936" s="361"/>
      <c r="H936" s="361"/>
      <c r="I936" s="361"/>
      <c r="J936" s="361"/>
      <c r="K936" s="361"/>
      <c r="L936" s="361"/>
      <c r="M936" s="361"/>
      <c r="N936" s="373"/>
      <c r="EZ936" s="189"/>
      <c r="FA936" s="190"/>
      <c r="FB936" s="190"/>
      <c r="FC936" s="190"/>
      <c r="FD936" s="190"/>
      <c r="FF936" s="201" t="s">
        <v>366</v>
      </c>
      <c r="FJ936" s="190"/>
      <c r="FL936" s="190"/>
    </row>
    <row r="937" spans="1:168" s="152" customFormat="1" ht="15" x14ac:dyDescent="0.25">
      <c r="A937" s="202"/>
      <c r="B937" s="203"/>
      <c r="C937" s="361" t="s">
        <v>367</v>
      </c>
      <c r="D937" s="361"/>
      <c r="E937" s="361"/>
      <c r="F937" s="361"/>
      <c r="G937" s="361"/>
      <c r="H937" s="361"/>
      <c r="I937" s="361"/>
      <c r="J937" s="361"/>
      <c r="K937" s="361"/>
      <c r="L937" s="361"/>
      <c r="M937" s="361"/>
      <c r="N937" s="373"/>
      <c r="EZ937" s="189"/>
      <c r="FA937" s="190"/>
      <c r="FB937" s="190"/>
      <c r="FC937" s="190"/>
      <c r="FD937" s="190"/>
      <c r="FF937" s="201" t="s">
        <v>367</v>
      </c>
      <c r="FJ937" s="190"/>
      <c r="FL937" s="190"/>
    </row>
    <row r="938" spans="1:168" s="152" customFormat="1" ht="15" x14ac:dyDescent="0.25">
      <c r="A938" s="223"/>
      <c r="B938" s="224"/>
      <c r="C938" s="367" t="s">
        <v>363</v>
      </c>
      <c r="D938" s="367"/>
      <c r="E938" s="367"/>
      <c r="F938" s="193"/>
      <c r="G938" s="194"/>
      <c r="H938" s="194"/>
      <c r="I938" s="194"/>
      <c r="J938" s="197"/>
      <c r="K938" s="194"/>
      <c r="L938" s="228">
        <v>7772</v>
      </c>
      <c r="M938" s="218"/>
      <c r="N938" s="226">
        <v>70880.639999999999</v>
      </c>
      <c r="EZ938" s="189"/>
      <c r="FA938" s="190"/>
      <c r="FB938" s="190"/>
      <c r="FC938" s="190"/>
      <c r="FD938" s="190"/>
      <c r="FJ938" s="190" t="s">
        <v>363</v>
      </c>
      <c r="FL938" s="190"/>
    </row>
    <row r="939" spans="1:168" s="152" customFormat="1" ht="34.5" x14ac:dyDescent="0.25">
      <c r="A939" s="191" t="s">
        <v>606</v>
      </c>
      <c r="B939" s="192" t="s">
        <v>607</v>
      </c>
      <c r="C939" s="367" t="s">
        <v>608</v>
      </c>
      <c r="D939" s="367"/>
      <c r="E939" s="367"/>
      <c r="F939" s="193" t="s">
        <v>388</v>
      </c>
      <c r="G939" s="194">
        <v>0.3</v>
      </c>
      <c r="H939" s="195">
        <v>1</v>
      </c>
      <c r="I939" s="235">
        <v>0.3</v>
      </c>
      <c r="J939" s="197"/>
      <c r="K939" s="194"/>
      <c r="L939" s="197"/>
      <c r="M939" s="194"/>
      <c r="N939" s="198"/>
      <c r="EZ939" s="189"/>
      <c r="FA939" s="190"/>
      <c r="FB939" s="190" t="s">
        <v>608</v>
      </c>
      <c r="FC939" s="190" t="s">
        <v>285</v>
      </c>
      <c r="FD939" s="190" t="s">
        <v>285</v>
      </c>
      <c r="FJ939" s="190"/>
      <c r="FL939" s="190"/>
    </row>
    <row r="940" spans="1:168" s="152" customFormat="1" ht="15" x14ac:dyDescent="0.25">
      <c r="A940" s="199"/>
      <c r="B940" s="200"/>
      <c r="C940" s="366" t="s">
        <v>452</v>
      </c>
      <c r="D940" s="366"/>
      <c r="E940" s="366"/>
      <c r="F940" s="366"/>
      <c r="G940" s="366"/>
      <c r="H940" s="366"/>
      <c r="I940" s="366"/>
      <c r="J940" s="366"/>
      <c r="K940" s="366"/>
      <c r="L940" s="366"/>
      <c r="M940" s="366"/>
      <c r="N940" s="368"/>
      <c r="EZ940" s="189"/>
      <c r="FA940" s="190"/>
      <c r="FB940" s="190"/>
      <c r="FC940" s="190"/>
      <c r="FD940" s="190"/>
      <c r="FE940" s="201" t="s">
        <v>452</v>
      </c>
      <c r="FJ940" s="190"/>
      <c r="FL940" s="190"/>
    </row>
    <row r="941" spans="1:168" s="152" customFormat="1" ht="68.25" x14ac:dyDescent="0.25">
      <c r="A941" s="202"/>
      <c r="B941" s="203" t="s">
        <v>343</v>
      </c>
      <c r="C941" s="361" t="s">
        <v>344</v>
      </c>
      <c r="D941" s="361"/>
      <c r="E941" s="361"/>
      <c r="F941" s="361"/>
      <c r="G941" s="361"/>
      <c r="H941" s="361"/>
      <c r="I941" s="361"/>
      <c r="J941" s="361"/>
      <c r="K941" s="361"/>
      <c r="L941" s="361"/>
      <c r="M941" s="361"/>
      <c r="N941" s="373"/>
      <c r="EZ941" s="189"/>
      <c r="FA941" s="190"/>
      <c r="FB941" s="190"/>
      <c r="FC941" s="190"/>
      <c r="FD941" s="190"/>
      <c r="FF941" s="201" t="s">
        <v>344</v>
      </c>
      <c r="FJ941" s="190"/>
      <c r="FL941" s="190"/>
    </row>
    <row r="942" spans="1:168" s="152" customFormat="1" ht="23.25" x14ac:dyDescent="0.25">
      <c r="A942" s="202"/>
      <c r="B942" s="203" t="s">
        <v>345</v>
      </c>
      <c r="C942" s="361" t="s">
        <v>346</v>
      </c>
      <c r="D942" s="361"/>
      <c r="E942" s="361"/>
      <c r="F942" s="361"/>
      <c r="G942" s="361"/>
      <c r="H942" s="361"/>
      <c r="I942" s="361"/>
      <c r="J942" s="361"/>
      <c r="K942" s="361"/>
      <c r="L942" s="361"/>
      <c r="M942" s="361"/>
      <c r="N942" s="373"/>
      <c r="EZ942" s="189"/>
      <c r="FA942" s="190"/>
      <c r="FB942" s="190"/>
      <c r="FC942" s="190"/>
      <c r="FD942" s="190"/>
      <c r="FF942" s="201" t="s">
        <v>346</v>
      </c>
      <c r="FJ942" s="190"/>
      <c r="FL942" s="190"/>
    </row>
    <row r="943" spans="1:168" s="152" customFormat="1" ht="15" x14ac:dyDescent="0.25">
      <c r="A943" s="204"/>
      <c r="B943" s="203" t="s">
        <v>339</v>
      </c>
      <c r="C943" s="366" t="s">
        <v>347</v>
      </c>
      <c r="D943" s="366"/>
      <c r="E943" s="366"/>
      <c r="F943" s="205"/>
      <c r="G943" s="206"/>
      <c r="H943" s="206"/>
      <c r="I943" s="206"/>
      <c r="J943" s="209">
        <v>492</v>
      </c>
      <c r="K943" s="208">
        <v>1.3225</v>
      </c>
      <c r="L943" s="209">
        <v>195.2</v>
      </c>
      <c r="M943" s="210">
        <v>49.45</v>
      </c>
      <c r="N943" s="211">
        <v>9652.64</v>
      </c>
      <c r="EZ943" s="189"/>
      <c r="FA943" s="190"/>
      <c r="FB943" s="190"/>
      <c r="FC943" s="190"/>
      <c r="FD943" s="190"/>
      <c r="FG943" s="201" t="s">
        <v>347</v>
      </c>
      <c r="FJ943" s="190"/>
      <c r="FL943" s="190"/>
    </row>
    <row r="944" spans="1:168" s="152" customFormat="1" ht="15" x14ac:dyDescent="0.25">
      <c r="A944" s="204"/>
      <c r="B944" s="203" t="s">
        <v>205</v>
      </c>
      <c r="C944" s="366" t="s">
        <v>348</v>
      </c>
      <c r="D944" s="366"/>
      <c r="E944" s="366"/>
      <c r="F944" s="205"/>
      <c r="G944" s="206"/>
      <c r="H944" s="206"/>
      <c r="I944" s="206"/>
      <c r="J944" s="207">
        <v>1392.98</v>
      </c>
      <c r="K944" s="208">
        <v>1.4375</v>
      </c>
      <c r="L944" s="209">
        <v>600.72</v>
      </c>
      <c r="M944" s="210">
        <v>14.53</v>
      </c>
      <c r="N944" s="211">
        <v>8728.4599999999991</v>
      </c>
      <c r="EZ944" s="189"/>
      <c r="FA944" s="190"/>
      <c r="FB944" s="190"/>
      <c r="FC944" s="190"/>
      <c r="FD944" s="190"/>
      <c r="FG944" s="201" t="s">
        <v>348</v>
      </c>
      <c r="FJ944" s="190"/>
      <c r="FL944" s="190"/>
    </row>
    <row r="945" spans="1:168" s="152" customFormat="1" ht="15" x14ac:dyDescent="0.25">
      <c r="A945" s="204"/>
      <c r="B945" s="203" t="s">
        <v>349</v>
      </c>
      <c r="C945" s="366" t="s">
        <v>350</v>
      </c>
      <c r="D945" s="366"/>
      <c r="E945" s="366"/>
      <c r="F945" s="205"/>
      <c r="G945" s="206"/>
      <c r="H945" s="206"/>
      <c r="I945" s="206"/>
      <c r="J945" s="209">
        <v>71.319999999999993</v>
      </c>
      <c r="K945" s="208">
        <v>1.4375</v>
      </c>
      <c r="L945" s="209">
        <v>30.76</v>
      </c>
      <c r="M945" s="210">
        <v>49.45</v>
      </c>
      <c r="N945" s="211">
        <v>1521.08</v>
      </c>
      <c r="EZ945" s="189"/>
      <c r="FA945" s="190"/>
      <c r="FB945" s="190"/>
      <c r="FC945" s="190"/>
      <c r="FD945" s="190"/>
      <c r="FG945" s="201" t="s">
        <v>350</v>
      </c>
      <c r="FJ945" s="190"/>
      <c r="FL945" s="190"/>
    </row>
    <row r="946" spans="1:168" s="152" customFormat="1" ht="15" x14ac:dyDescent="0.25">
      <c r="A946" s="204"/>
      <c r="B946" s="203" t="s">
        <v>351</v>
      </c>
      <c r="C946" s="366" t="s">
        <v>352</v>
      </c>
      <c r="D946" s="366"/>
      <c r="E946" s="366"/>
      <c r="F946" s="205"/>
      <c r="G946" s="206"/>
      <c r="H946" s="206"/>
      <c r="I946" s="206"/>
      <c r="J946" s="209">
        <v>186.57</v>
      </c>
      <c r="K946" s="206"/>
      <c r="L946" s="209">
        <v>55.97</v>
      </c>
      <c r="M946" s="210">
        <v>9.1199999999999992</v>
      </c>
      <c r="N946" s="212">
        <v>510.45</v>
      </c>
      <c r="EZ946" s="189"/>
      <c r="FA946" s="190"/>
      <c r="FB946" s="190"/>
      <c r="FC946" s="190"/>
      <c r="FD946" s="190"/>
      <c r="FG946" s="201" t="s">
        <v>352</v>
      </c>
      <c r="FJ946" s="190"/>
      <c r="FL946" s="190"/>
    </row>
    <row r="947" spans="1:168" s="152" customFormat="1" ht="15" x14ac:dyDescent="0.25">
      <c r="A947" s="213"/>
      <c r="B947" s="203"/>
      <c r="C947" s="366" t="s">
        <v>353</v>
      </c>
      <c r="D947" s="366"/>
      <c r="E947" s="366"/>
      <c r="F947" s="205" t="s">
        <v>354</v>
      </c>
      <c r="G947" s="210">
        <v>25.36</v>
      </c>
      <c r="H947" s="208">
        <v>1.3225</v>
      </c>
      <c r="I947" s="230">
        <v>10.061579999999999</v>
      </c>
      <c r="J947" s="215"/>
      <c r="K947" s="206"/>
      <c r="L947" s="215"/>
      <c r="M947" s="206"/>
      <c r="N947" s="216"/>
      <c r="EZ947" s="189"/>
      <c r="FA947" s="190"/>
      <c r="FB947" s="190"/>
      <c r="FC947" s="190"/>
      <c r="FD947" s="190"/>
      <c r="FH947" s="201" t="s">
        <v>353</v>
      </c>
      <c r="FJ947" s="190"/>
      <c r="FL947" s="190"/>
    </row>
    <row r="948" spans="1:168" s="152" customFormat="1" ht="15" x14ac:dyDescent="0.25">
      <c r="A948" s="213"/>
      <c r="B948" s="203"/>
      <c r="C948" s="366" t="s">
        <v>355</v>
      </c>
      <c r="D948" s="366"/>
      <c r="E948" s="366"/>
      <c r="F948" s="205" t="s">
        <v>354</v>
      </c>
      <c r="G948" s="210">
        <v>7.04</v>
      </c>
      <c r="H948" s="208">
        <v>1.4375</v>
      </c>
      <c r="I948" s="236">
        <v>3.036</v>
      </c>
      <c r="J948" s="215"/>
      <c r="K948" s="206"/>
      <c r="L948" s="215"/>
      <c r="M948" s="206"/>
      <c r="N948" s="216"/>
      <c r="EZ948" s="189"/>
      <c r="FA948" s="190"/>
      <c r="FB948" s="190"/>
      <c r="FC948" s="190"/>
      <c r="FD948" s="190"/>
      <c r="FH948" s="201" t="s">
        <v>355</v>
      </c>
      <c r="FJ948" s="190"/>
      <c r="FL948" s="190"/>
    </row>
    <row r="949" spans="1:168" s="152" customFormat="1" ht="15" x14ac:dyDescent="0.25">
      <c r="A949" s="199"/>
      <c r="B949" s="203"/>
      <c r="C949" s="369" t="s">
        <v>356</v>
      </c>
      <c r="D949" s="369"/>
      <c r="E949" s="369"/>
      <c r="F949" s="217"/>
      <c r="G949" s="218"/>
      <c r="H949" s="218"/>
      <c r="I949" s="218"/>
      <c r="J949" s="219">
        <v>2071.5500000000002</v>
      </c>
      <c r="K949" s="218"/>
      <c r="L949" s="220">
        <v>851.89</v>
      </c>
      <c r="M949" s="218"/>
      <c r="N949" s="221">
        <v>18891.55</v>
      </c>
      <c r="EZ949" s="189"/>
      <c r="FA949" s="190"/>
      <c r="FB949" s="190"/>
      <c r="FC949" s="190"/>
      <c r="FD949" s="190"/>
      <c r="FI949" s="201" t="s">
        <v>356</v>
      </c>
      <c r="FJ949" s="190"/>
      <c r="FL949" s="190"/>
    </row>
    <row r="950" spans="1:168" s="152" customFormat="1" ht="15" x14ac:dyDescent="0.25">
      <c r="A950" s="213"/>
      <c r="B950" s="203"/>
      <c r="C950" s="366" t="s">
        <v>357</v>
      </c>
      <c r="D950" s="366"/>
      <c r="E950" s="366"/>
      <c r="F950" s="205"/>
      <c r="G950" s="206"/>
      <c r="H950" s="206"/>
      <c r="I950" s="206"/>
      <c r="J950" s="215"/>
      <c r="K950" s="206"/>
      <c r="L950" s="209">
        <v>225.96</v>
      </c>
      <c r="M950" s="206"/>
      <c r="N950" s="211">
        <v>11173.72</v>
      </c>
      <c r="EZ950" s="189"/>
      <c r="FA950" s="190"/>
      <c r="FB950" s="190"/>
      <c r="FC950" s="190"/>
      <c r="FD950" s="190"/>
      <c r="FH950" s="201" t="s">
        <v>357</v>
      </c>
      <c r="FJ950" s="190"/>
      <c r="FL950" s="190"/>
    </row>
    <row r="951" spans="1:168" s="152" customFormat="1" ht="23.25" x14ac:dyDescent="0.25">
      <c r="A951" s="213"/>
      <c r="B951" s="203" t="s">
        <v>390</v>
      </c>
      <c r="C951" s="366" t="s">
        <v>391</v>
      </c>
      <c r="D951" s="366"/>
      <c r="E951" s="366"/>
      <c r="F951" s="205" t="s">
        <v>360</v>
      </c>
      <c r="G951" s="222">
        <v>97</v>
      </c>
      <c r="H951" s="206"/>
      <c r="I951" s="222">
        <v>97</v>
      </c>
      <c r="J951" s="215"/>
      <c r="K951" s="206"/>
      <c r="L951" s="209">
        <v>219.18</v>
      </c>
      <c r="M951" s="206"/>
      <c r="N951" s="211">
        <v>10838.51</v>
      </c>
      <c r="EZ951" s="189"/>
      <c r="FA951" s="190"/>
      <c r="FB951" s="190"/>
      <c r="FC951" s="190"/>
      <c r="FD951" s="190"/>
      <c r="FH951" s="201" t="s">
        <v>391</v>
      </c>
      <c r="FJ951" s="190"/>
      <c r="FL951" s="190"/>
    </row>
    <row r="952" spans="1:168" s="152" customFormat="1" ht="23.25" x14ac:dyDescent="0.25">
      <c r="A952" s="213"/>
      <c r="B952" s="203" t="s">
        <v>392</v>
      </c>
      <c r="C952" s="366" t="s">
        <v>393</v>
      </c>
      <c r="D952" s="366"/>
      <c r="E952" s="366"/>
      <c r="F952" s="205" t="s">
        <v>360</v>
      </c>
      <c r="G952" s="222">
        <v>51</v>
      </c>
      <c r="H952" s="206"/>
      <c r="I952" s="222">
        <v>51</v>
      </c>
      <c r="J952" s="215"/>
      <c r="K952" s="206"/>
      <c r="L952" s="209">
        <v>115.24</v>
      </c>
      <c r="M952" s="206"/>
      <c r="N952" s="211">
        <v>5698.6</v>
      </c>
      <c r="EZ952" s="189"/>
      <c r="FA952" s="190"/>
      <c r="FB952" s="190"/>
      <c r="FC952" s="190"/>
      <c r="FD952" s="190"/>
      <c r="FH952" s="201" t="s">
        <v>393</v>
      </c>
      <c r="FJ952" s="190"/>
      <c r="FL952" s="190"/>
    </row>
    <row r="953" spans="1:168" s="152" customFormat="1" ht="15" x14ac:dyDescent="0.25">
      <c r="A953" s="223"/>
      <c r="B953" s="224"/>
      <c r="C953" s="367" t="s">
        <v>363</v>
      </c>
      <c r="D953" s="367"/>
      <c r="E953" s="367"/>
      <c r="F953" s="193"/>
      <c r="G953" s="194"/>
      <c r="H953" s="194"/>
      <c r="I953" s="194"/>
      <c r="J953" s="197"/>
      <c r="K953" s="194"/>
      <c r="L953" s="228">
        <v>1186.31</v>
      </c>
      <c r="M953" s="218"/>
      <c r="N953" s="226">
        <v>35428.660000000003</v>
      </c>
      <c r="EZ953" s="189"/>
      <c r="FA953" s="190"/>
      <c r="FB953" s="190"/>
      <c r="FC953" s="190"/>
      <c r="FD953" s="190"/>
      <c r="FJ953" s="190" t="s">
        <v>363</v>
      </c>
      <c r="FL953" s="190"/>
    </row>
    <row r="954" spans="1:168" s="152" customFormat="1" ht="45" x14ac:dyDescent="0.25">
      <c r="A954" s="191" t="s">
        <v>609</v>
      </c>
      <c r="B954" s="192" t="s">
        <v>395</v>
      </c>
      <c r="C954" s="367" t="s">
        <v>396</v>
      </c>
      <c r="D954" s="367"/>
      <c r="E954" s="367"/>
      <c r="F954" s="193" t="s">
        <v>16</v>
      </c>
      <c r="G954" s="194">
        <v>10</v>
      </c>
      <c r="H954" s="195">
        <v>1</v>
      </c>
      <c r="I954" s="195">
        <v>10</v>
      </c>
      <c r="J954" s="228">
        <v>1480.17</v>
      </c>
      <c r="K954" s="227">
        <v>1.04236</v>
      </c>
      <c r="L954" s="228">
        <v>15428.7</v>
      </c>
      <c r="M954" s="229">
        <v>9.1199999999999992</v>
      </c>
      <c r="N954" s="226">
        <v>140709.74</v>
      </c>
      <c r="EZ954" s="189"/>
      <c r="FA954" s="190"/>
      <c r="FB954" s="190" t="s">
        <v>396</v>
      </c>
      <c r="FC954" s="190" t="s">
        <v>285</v>
      </c>
      <c r="FD954" s="190" t="s">
        <v>285</v>
      </c>
      <c r="FJ954" s="190"/>
      <c r="FL954" s="190"/>
    </row>
    <row r="955" spans="1:168" s="152" customFormat="1" ht="15" x14ac:dyDescent="0.25">
      <c r="A955" s="199"/>
      <c r="B955" s="200"/>
      <c r="C955" s="366" t="s">
        <v>397</v>
      </c>
      <c r="D955" s="366"/>
      <c r="E955" s="366"/>
      <c r="F955" s="366"/>
      <c r="G955" s="366"/>
      <c r="H955" s="366"/>
      <c r="I955" s="366"/>
      <c r="J955" s="366"/>
      <c r="K955" s="366"/>
      <c r="L955" s="366"/>
      <c r="M955" s="366"/>
      <c r="N955" s="368"/>
      <c r="EZ955" s="189"/>
      <c r="FA955" s="190"/>
      <c r="FB955" s="190"/>
      <c r="FC955" s="190"/>
      <c r="FD955" s="190"/>
      <c r="FJ955" s="190"/>
      <c r="FK955" s="201" t="s">
        <v>397</v>
      </c>
      <c r="FL955" s="190"/>
    </row>
    <row r="956" spans="1:168" s="152" customFormat="1" ht="15" x14ac:dyDescent="0.25">
      <c r="A956" s="202"/>
      <c r="B956" s="203"/>
      <c r="C956" s="361" t="s">
        <v>366</v>
      </c>
      <c r="D956" s="361"/>
      <c r="E956" s="361"/>
      <c r="F956" s="361"/>
      <c r="G956" s="361"/>
      <c r="H956" s="361"/>
      <c r="I956" s="361"/>
      <c r="J956" s="361"/>
      <c r="K956" s="361"/>
      <c r="L956" s="361"/>
      <c r="M956" s="361"/>
      <c r="N956" s="373"/>
      <c r="EZ956" s="189"/>
      <c r="FA956" s="190"/>
      <c r="FB956" s="190"/>
      <c r="FC956" s="190"/>
      <c r="FD956" s="190"/>
      <c r="FF956" s="201" t="s">
        <v>366</v>
      </c>
      <c r="FJ956" s="190"/>
      <c r="FL956" s="190"/>
    </row>
    <row r="957" spans="1:168" s="152" customFormat="1" ht="15" x14ac:dyDescent="0.25">
      <c r="A957" s="202"/>
      <c r="B957" s="203"/>
      <c r="C957" s="361" t="s">
        <v>367</v>
      </c>
      <c r="D957" s="361"/>
      <c r="E957" s="361"/>
      <c r="F957" s="361"/>
      <c r="G957" s="361"/>
      <c r="H957" s="361"/>
      <c r="I957" s="361"/>
      <c r="J957" s="361"/>
      <c r="K957" s="361"/>
      <c r="L957" s="361"/>
      <c r="M957" s="361"/>
      <c r="N957" s="373"/>
      <c r="EZ957" s="189"/>
      <c r="FA957" s="190"/>
      <c r="FB957" s="190"/>
      <c r="FC957" s="190"/>
      <c r="FD957" s="190"/>
      <c r="FF957" s="201" t="s">
        <v>367</v>
      </c>
      <c r="FJ957" s="190"/>
      <c r="FL957" s="190"/>
    </row>
    <row r="958" spans="1:168" s="152" customFormat="1" ht="15" x14ac:dyDescent="0.25">
      <c r="A958" s="223"/>
      <c r="B958" s="224"/>
      <c r="C958" s="367" t="s">
        <v>363</v>
      </c>
      <c r="D958" s="367"/>
      <c r="E958" s="367"/>
      <c r="F958" s="193"/>
      <c r="G958" s="194"/>
      <c r="H958" s="194"/>
      <c r="I958" s="194"/>
      <c r="J958" s="197"/>
      <c r="K958" s="194"/>
      <c r="L958" s="228">
        <v>15428.7</v>
      </c>
      <c r="M958" s="218"/>
      <c r="N958" s="226">
        <v>140709.74</v>
      </c>
      <c r="EZ958" s="189"/>
      <c r="FA958" s="190"/>
      <c r="FB958" s="190"/>
      <c r="FC958" s="190"/>
      <c r="FD958" s="190"/>
      <c r="FJ958" s="190" t="s">
        <v>363</v>
      </c>
      <c r="FL958" s="190"/>
    </row>
    <row r="959" spans="1:168" s="152" customFormat="1" ht="45" x14ac:dyDescent="0.25">
      <c r="A959" s="191" t="s">
        <v>610</v>
      </c>
      <c r="B959" s="192" t="s">
        <v>399</v>
      </c>
      <c r="C959" s="367" t="s">
        <v>400</v>
      </c>
      <c r="D959" s="367"/>
      <c r="E959" s="367"/>
      <c r="F959" s="193" t="s">
        <v>16</v>
      </c>
      <c r="G959" s="194">
        <v>10</v>
      </c>
      <c r="H959" s="195">
        <v>1</v>
      </c>
      <c r="I959" s="195">
        <v>10</v>
      </c>
      <c r="J959" s="225">
        <v>343.11</v>
      </c>
      <c r="K959" s="227">
        <v>1.04236</v>
      </c>
      <c r="L959" s="228">
        <v>3576.44</v>
      </c>
      <c r="M959" s="229">
        <v>9.1199999999999992</v>
      </c>
      <c r="N959" s="226">
        <v>32617.13</v>
      </c>
      <c r="EZ959" s="189"/>
      <c r="FA959" s="190"/>
      <c r="FB959" s="190" t="s">
        <v>400</v>
      </c>
      <c r="FC959" s="190" t="s">
        <v>285</v>
      </c>
      <c r="FD959" s="190" t="s">
        <v>285</v>
      </c>
      <c r="FJ959" s="190"/>
      <c r="FL959" s="190"/>
    </row>
    <row r="960" spans="1:168" s="152" customFormat="1" ht="15" x14ac:dyDescent="0.25">
      <c r="A960" s="199"/>
      <c r="B960" s="200"/>
      <c r="C960" s="366" t="s">
        <v>401</v>
      </c>
      <c r="D960" s="366"/>
      <c r="E960" s="366"/>
      <c r="F960" s="366"/>
      <c r="G960" s="366"/>
      <c r="H960" s="366"/>
      <c r="I960" s="366"/>
      <c r="J960" s="366"/>
      <c r="K960" s="366"/>
      <c r="L960" s="366"/>
      <c r="M960" s="366"/>
      <c r="N960" s="368"/>
      <c r="EZ960" s="189"/>
      <c r="FA960" s="190"/>
      <c r="FB960" s="190"/>
      <c r="FC960" s="190"/>
      <c r="FD960" s="190"/>
      <c r="FJ960" s="190"/>
      <c r="FK960" s="201" t="s">
        <v>401</v>
      </c>
      <c r="FL960" s="190"/>
    </row>
    <row r="961" spans="1:168" s="152" customFormat="1" ht="15" x14ac:dyDescent="0.25">
      <c r="A961" s="202"/>
      <c r="B961" s="203"/>
      <c r="C961" s="361" t="s">
        <v>366</v>
      </c>
      <c r="D961" s="361"/>
      <c r="E961" s="361"/>
      <c r="F961" s="361"/>
      <c r="G961" s="361"/>
      <c r="H961" s="361"/>
      <c r="I961" s="361"/>
      <c r="J961" s="361"/>
      <c r="K961" s="361"/>
      <c r="L961" s="361"/>
      <c r="M961" s="361"/>
      <c r="N961" s="373"/>
      <c r="EZ961" s="189"/>
      <c r="FA961" s="190"/>
      <c r="FB961" s="190"/>
      <c r="FC961" s="190"/>
      <c r="FD961" s="190"/>
      <c r="FF961" s="201" t="s">
        <v>366</v>
      </c>
      <c r="FJ961" s="190"/>
      <c r="FL961" s="190"/>
    </row>
    <row r="962" spans="1:168" s="152" customFormat="1" ht="15" x14ac:dyDescent="0.25">
      <c r="A962" s="202"/>
      <c r="B962" s="203"/>
      <c r="C962" s="361" t="s">
        <v>367</v>
      </c>
      <c r="D962" s="361"/>
      <c r="E962" s="361"/>
      <c r="F962" s="361"/>
      <c r="G962" s="361"/>
      <c r="H962" s="361"/>
      <c r="I962" s="361"/>
      <c r="J962" s="361"/>
      <c r="K962" s="361"/>
      <c r="L962" s="361"/>
      <c r="M962" s="361"/>
      <c r="N962" s="373"/>
      <c r="EZ962" s="189"/>
      <c r="FA962" s="190"/>
      <c r="FB962" s="190"/>
      <c r="FC962" s="190"/>
      <c r="FD962" s="190"/>
      <c r="FF962" s="201" t="s">
        <v>367</v>
      </c>
      <c r="FJ962" s="190"/>
      <c r="FL962" s="190"/>
    </row>
    <row r="963" spans="1:168" s="152" customFormat="1" ht="15" x14ac:dyDescent="0.25">
      <c r="A963" s="223"/>
      <c r="B963" s="224"/>
      <c r="C963" s="367" t="s">
        <v>363</v>
      </c>
      <c r="D963" s="367"/>
      <c r="E963" s="367"/>
      <c r="F963" s="193"/>
      <c r="G963" s="194"/>
      <c r="H963" s="194"/>
      <c r="I963" s="194"/>
      <c r="J963" s="197"/>
      <c r="K963" s="194"/>
      <c r="L963" s="228">
        <v>3576.44</v>
      </c>
      <c r="M963" s="218"/>
      <c r="N963" s="226">
        <v>32617.13</v>
      </c>
      <c r="EZ963" s="189"/>
      <c r="FA963" s="190"/>
      <c r="FB963" s="190"/>
      <c r="FC963" s="190"/>
      <c r="FD963" s="190"/>
      <c r="FJ963" s="190" t="s">
        <v>363</v>
      </c>
      <c r="FL963" s="190"/>
    </row>
    <row r="964" spans="1:168" s="152" customFormat="1" ht="57" x14ac:dyDescent="0.25">
      <c r="A964" s="191" t="s">
        <v>611</v>
      </c>
      <c r="B964" s="192" t="s">
        <v>612</v>
      </c>
      <c r="C964" s="367" t="s">
        <v>613</v>
      </c>
      <c r="D964" s="367"/>
      <c r="E964" s="367"/>
      <c r="F964" s="193" t="s">
        <v>16</v>
      </c>
      <c r="G964" s="194">
        <v>3</v>
      </c>
      <c r="H964" s="195">
        <v>1</v>
      </c>
      <c r="I964" s="195">
        <v>3</v>
      </c>
      <c r="J964" s="225">
        <v>363.94</v>
      </c>
      <c r="K964" s="227">
        <v>1.04236</v>
      </c>
      <c r="L964" s="228">
        <v>1138.07</v>
      </c>
      <c r="M964" s="229">
        <v>9.1199999999999992</v>
      </c>
      <c r="N964" s="226">
        <v>10379.200000000001</v>
      </c>
      <c r="EZ964" s="189"/>
      <c r="FA964" s="190"/>
      <c r="FB964" s="190" t="s">
        <v>613</v>
      </c>
      <c r="FC964" s="190" t="s">
        <v>285</v>
      </c>
      <c r="FD964" s="190" t="s">
        <v>285</v>
      </c>
      <c r="FJ964" s="190"/>
      <c r="FL964" s="190"/>
    </row>
    <row r="965" spans="1:168" s="152" customFormat="1" ht="15" x14ac:dyDescent="0.25">
      <c r="A965" s="199"/>
      <c r="B965" s="200"/>
      <c r="C965" s="366" t="s">
        <v>614</v>
      </c>
      <c r="D965" s="366"/>
      <c r="E965" s="366"/>
      <c r="F965" s="366"/>
      <c r="G965" s="366"/>
      <c r="H965" s="366"/>
      <c r="I965" s="366"/>
      <c r="J965" s="366"/>
      <c r="K965" s="366"/>
      <c r="L965" s="366"/>
      <c r="M965" s="366"/>
      <c r="N965" s="368"/>
      <c r="EZ965" s="189"/>
      <c r="FA965" s="190"/>
      <c r="FB965" s="190"/>
      <c r="FC965" s="190"/>
      <c r="FD965" s="190"/>
      <c r="FJ965" s="190"/>
      <c r="FK965" s="201" t="s">
        <v>614</v>
      </c>
      <c r="FL965" s="190"/>
    </row>
    <row r="966" spans="1:168" s="152" customFormat="1" ht="15" x14ac:dyDescent="0.25">
      <c r="A966" s="202"/>
      <c r="B966" s="203"/>
      <c r="C966" s="361" t="s">
        <v>366</v>
      </c>
      <c r="D966" s="361"/>
      <c r="E966" s="361"/>
      <c r="F966" s="361"/>
      <c r="G966" s="361"/>
      <c r="H966" s="361"/>
      <c r="I966" s="361"/>
      <c r="J966" s="361"/>
      <c r="K966" s="361"/>
      <c r="L966" s="361"/>
      <c r="M966" s="361"/>
      <c r="N966" s="373"/>
      <c r="EZ966" s="189"/>
      <c r="FA966" s="190"/>
      <c r="FB966" s="190"/>
      <c r="FC966" s="190"/>
      <c r="FD966" s="190"/>
      <c r="FF966" s="201" t="s">
        <v>366</v>
      </c>
      <c r="FJ966" s="190"/>
      <c r="FL966" s="190"/>
    </row>
    <row r="967" spans="1:168" s="152" customFormat="1" ht="15" x14ac:dyDescent="0.25">
      <c r="A967" s="202"/>
      <c r="B967" s="203"/>
      <c r="C967" s="361" t="s">
        <v>367</v>
      </c>
      <c r="D967" s="361"/>
      <c r="E967" s="361"/>
      <c r="F967" s="361"/>
      <c r="G967" s="361"/>
      <c r="H967" s="361"/>
      <c r="I967" s="361"/>
      <c r="J967" s="361"/>
      <c r="K967" s="361"/>
      <c r="L967" s="361"/>
      <c r="M967" s="361"/>
      <c r="N967" s="373"/>
      <c r="EZ967" s="189"/>
      <c r="FA967" s="190"/>
      <c r="FB967" s="190"/>
      <c r="FC967" s="190"/>
      <c r="FD967" s="190"/>
      <c r="FF967" s="201" t="s">
        <v>367</v>
      </c>
      <c r="FJ967" s="190"/>
      <c r="FL967" s="190"/>
    </row>
    <row r="968" spans="1:168" s="152" customFormat="1" ht="15" x14ac:dyDescent="0.25">
      <c r="A968" s="223"/>
      <c r="B968" s="224"/>
      <c r="C968" s="367" t="s">
        <v>363</v>
      </c>
      <c r="D968" s="367"/>
      <c r="E968" s="367"/>
      <c r="F968" s="193"/>
      <c r="G968" s="194"/>
      <c r="H968" s="194"/>
      <c r="I968" s="194"/>
      <c r="J968" s="197"/>
      <c r="K968" s="194"/>
      <c r="L968" s="228">
        <v>1138.07</v>
      </c>
      <c r="M968" s="218"/>
      <c r="N968" s="226">
        <v>10379.200000000001</v>
      </c>
      <c r="EZ968" s="189"/>
      <c r="FA968" s="190"/>
      <c r="FB968" s="190"/>
      <c r="FC968" s="190"/>
      <c r="FD968" s="190"/>
      <c r="FJ968" s="190" t="s">
        <v>363</v>
      </c>
      <c r="FL968" s="190"/>
    </row>
    <row r="969" spans="1:168" s="152" customFormat="1" ht="45" x14ac:dyDescent="0.25">
      <c r="A969" s="191" t="s">
        <v>615</v>
      </c>
      <c r="B969" s="192" t="s">
        <v>616</v>
      </c>
      <c r="C969" s="367" t="s">
        <v>617</v>
      </c>
      <c r="D969" s="367"/>
      <c r="E969" s="367"/>
      <c r="F969" s="193" t="s">
        <v>16</v>
      </c>
      <c r="G969" s="194">
        <v>3</v>
      </c>
      <c r="H969" s="195">
        <v>1</v>
      </c>
      <c r="I969" s="195">
        <v>3</v>
      </c>
      <c r="J969" s="225">
        <v>266.81</v>
      </c>
      <c r="K969" s="227">
        <v>1.04236</v>
      </c>
      <c r="L969" s="225">
        <v>834.34</v>
      </c>
      <c r="M969" s="229">
        <v>9.1199999999999992</v>
      </c>
      <c r="N969" s="226">
        <v>7609.18</v>
      </c>
      <c r="EZ969" s="189"/>
      <c r="FA969" s="190"/>
      <c r="FB969" s="190" t="s">
        <v>617</v>
      </c>
      <c r="FC969" s="190" t="s">
        <v>285</v>
      </c>
      <c r="FD969" s="190" t="s">
        <v>285</v>
      </c>
      <c r="FJ969" s="190"/>
      <c r="FL969" s="190"/>
    </row>
    <row r="970" spans="1:168" s="152" customFormat="1" ht="15" x14ac:dyDescent="0.25">
      <c r="A970" s="199"/>
      <c r="B970" s="200"/>
      <c r="C970" s="366" t="s">
        <v>618</v>
      </c>
      <c r="D970" s="366"/>
      <c r="E970" s="366"/>
      <c r="F970" s="366"/>
      <c r="G970" s="366"/>
      <c r="H970" s="366"/>
      <c r="I970" s="366"/>
      <c r="J970" s="366"/>
      <c r="K970" s="366"/>
      <c r="L970" s="366"/>
      <c r="M970" s="366"/>
      <c r="N970" s="368"/>
      <c r="EZ970" s="189"/>
      <c r="FA970" s="190"/>
      <c r="FB970" s="190"/>
      <c r="FC970" s="190"/>
      <c r="FD970" s="190"/>
      <c r="FJ970" s="190"/>
      <c r="FK970" s="201" t="s">
        <v>618</v>
      </c>
      <c r="FL970" s="190"/>
    </row>
    <row r="971" spans="1:168" s="152" customFormat="1" ht="15" x14ac:dyDescent="0.25">
      <c r="A971" s="202"/>
      <c r="B971" s="203"/>
      <c r="C971" s="361" t="s">
        <v>366</v>
      </c>
      <c r="D971" s="361"/>
      <c r="E971" s="361"/>
      <c r="F971" s="361"/>
      <c r="G971" s="361"/>
      <c r="H971" s="361"/>
      <c r="I971" s="361"/>
      <c r="J971" s="361"/>
      <c r="K971" s="361"/>
      <c r="L971" s="361"/>
      <c r="M971" s="361"/>
      <c r="N971" s="373"/>
      <c r="EZ971" s="189"/>
      <c r="FA971" s="190"/>
      <c r="FB971" s="190"/>
      <c r="FC971" s="190"/>
      <c r="FD971" s="190"/>
      <c r="FF971" s="201" t="s">
        <v>366</v>
      </c>
      <c r="FJ971" s="190"/>
      <c r="FL971" s="190"/>
    </row>
    <row r="972" spans="1:168" s="152" customFormat="1" ht="15" x14ac:dyDescent="0.25">
      <c r="A972" s="202"/>
      <c r="B972" s="203"/>
      <c r="C972" s="361" t="s">
        <v>367</v>
      </c>
      <c r="D972" s="361"/>
      <c r="E972" s="361"/>
      <c r="F972" s="361"/>
      <c r="G972" s="361"/>
      <c r="H972" s="361"/>
      <c r="I972" s="361"/>
      <c r="J972" s="361"/>
      <c r="K972" s="361"/>
      <c r="L972" s="361"/>
      <c r="M972" s="361"/>
      <c r="N972" s="373"/>
      <c r="EZ972" s="189"/>
      <c r="FA972" s="190"/>
      <c r="FB972" s="190"/>
      <c r="FC972" s="190"/>
      <c r="FD972" s="190"/>
      <c r="FF972" s="201" t="s">
        <v>367</v>
      </c>
      <c r="FJ972" s="190"/>
      <c r="FL972" s="190"/>
    </row>
    <row r="973" spans="1:168" s="152" customFormat="1" ht="15" x14ac:dyDescent="0.25">
      <c r="A973" s="223"/>
      <c r="B973" s="224"/>
      <c r="C973" s="367" t="s">
        <v>363</v>
      </c>
      <c r="D973" s="367"/>
      <c r="E973" s="367"/>
      <c r="F973" s="193"/>
      <c r="G973" s="194"/>
      <c r="H973" s="194"/>
      <c r="I973" s="194"/>
      <c r="J973" s="197"/>
      <c r="K973" s="194"/>
      <c r="L973" s="225">
        <v>834.34</v>
      </c>
      <c r="M973" s="218"/>
      <c r="N973" s="226">
        <v>7609.18</v>
      </c>
      <c r="EZ973" s="189"/>
      <c r="FA973" s="190"/>
      <c r="FB973" s="190"/>
      <c r="FC973" s="190"/>
      <c r="FD973" s="190"/>
      <c r="FJ973" s="190" t="s">
        <v>363</v>
      </c>
      <c r="FL973" s="190"/>
    </row>
    <row r="974" spans="1:168" s="152" customFormat="1" ht="57" x14ac:dyDescent="0.25">
      <c r="A974" s="191" t="s">
        <v>619</v>
      </c>
      <c r="B974" s="192" t="s">
        <v>620</v>
      </c>
      <c r="C974" s="367" t="s">
        <v>621</v>
      </c>
      <c r="D974" s="367"/>
      <c r="E974" s="367"/>
      <c r="F974" s="193" t="s">
        <v>16</v>
      </c>
      <c r="G974" s="194">
        <v>3</v>
      </c>
      <c r="H974" s="195">
        <v>1</v>
      </c>
      <c r="I974" s="195">
        <v>3</v>
      </c>
      <c r="J974" s="225">
        <v>366.96</v>
      </c>
      <c r="K974" s="227">
        <v>1.04236</v>
      </c>
      <c r="L974" s="228">
        <v>1147.51</v>
      </c>
      <c r="M974" s="229">
        <v>9.1199999999999992</v>
      </c>
      <c r="N974" s="226">
        <v>10465.290000000001</v>
      </c>
      <c r="EZ974" s="189"/>
      <c r="FA974" s="190"/>
      <c r="FB974" s="190" t="s">
        <v>621</v>
      </c>
      <c r="FC974" s="190" t="s">
        <v>285</v>
      </c>
      <c r="FD974" s="190" t="s">
        <v>285</v>
      </c>
      <c r="FJ974" s="190"/>
      <c r="FL974" s="190"/>
    </row>
    <row r="975" spans="1:168" s="152" customFormat="1" ht="15" x14ac:dyDescent="0.25">
      <c r="A975" s="199"/>
      <c r="B975" s="200"/>
      <c r="C975" s="366" t="s">
        <v>622</v>
      </c>
      <c r="D975" s="366"/>
      <c r="E975" s="366"/>
      <c r="F975" s="366"/>
      <c r="G975" s="366"/>
      <c r="H975" s="366"/>
      <c r="I975" s="366"/>
      <c r="J975" s="366"/>
      <c r="K975" s="366"/>
      <c r="L975" s="366"/>
      <c r="M975" s="366"/>
      <c r="N975" s="368"/>
      <c r="EZ975" s="189"/>
      <c r="FA975" s="190"/>
      <c r="FB975" s="190"/>
      <c r="FC975" s="190"/>
      <c r="FD975" s="190"/>
      <c r="FJ975" s="190"/>
      <c r="FK975" s="201" t="s">
        <v>622</v>
      </c>
      <c r="FL975" s="190"/>
    </row>
    <row r="976" spans="1:168" s="152" customFormat="1" ht="15" x14ac:dyDescent="0.25">
      <c r="A976" s="202"/>
      <c r="B976" s="203"/>
      <c r="C976" s="361" t="s">
        <v>366</v>
      </c>
      <c r="D976" s="361"/>
      <c r="E976" s="361"/>
      <c r="F976" s="361"/>
      <c r="G976" s="361"/>
      <c r="H976" s="361"/>
      <c r="I976" s="361"/>
      <c r="J976" s="361"/>
      <c r="K976" s="361"/>
      <c r="L976" s="361"/>
      <c r="M976" s="361"/>
      <c r="N976" s="373"/>
      <c r="EZ976" s="189"/>
      <c r="FA976" s="190"/>
      <c r="FB976" s="190"/>
      <c r="FC976" s="190"/>
      <c r="FD976" s="190"/>
      <c r="FF976" s="201" t="s">
        <v>366</v>
      </c>
      <c r="FJ976" s="190"/>
      <c r="FL976" s="190"/>
    </row>
    <row r="977" spans="1:168" s="152" customFormat="1" ht="15" x14ac:dyDescent="0.25">
      <c r="A977" s="202"/>
      <c r="B977" s="203"/>
      <c r="C977" s="361" t="s">
        <v>367</v>
      </c>
      <c r="D977" s="361"/>
      <c r="E977" s="361"/>
      <c r="F977" s="361"/>
      <c r="G977" s="361"/>
      <c r="H977" s="361"/>
      <c r="I977" s="361"/>
      <c r="J977" s="361"/>
      <c r="K977" s="361"/>
      <c r="L977" s="361"/>
      <c r="M977" s="361"/>
      <c r="N977" s="373"/>
      <c r="EZ977" s="189"/>
      <c r="FA977" s="190"/>
      <c r="FB977" s="190"/>
      <c r="FC977" s="190"/>
      <c r="FD977" s="190"/>
      <c r="FF977" s="201" t="s">
        <v>367</v>
      </c>
      <c r="FJ977" s="190"/>
      <c r="FL977" s="190"/>
    </row>
    <row r="978" spans="1:168" s="152" customFormat="1" ht="15" x14ac:dyDescent="0.25">
      <c r="A978" s="223"/>
      <c r="B978" s="224"/>
      <c r="C978" s="367" t="s">
        <v>363</v>
      </c>
      <c r="D978" s="367"/>
      <c r="E978" s="367"/>
      <c r="F978" s="193"/>
      <c r="G978" s="194"/>
      <c r="H978" s="194"/>
      <c r="I978" s="194"/>
      <c r="J978" s="197"/>
      <c r="K978" s="194"/>
      <c r="L978" s="228">
        <v>1147.51</v>
      </c>
      <c r="M978" s="218"/>
      <c r="N978" s="226">
        <v>10465.290000000001</v>
      </c>
      <c r="EZ978" s="189"/>
      <c r="FA978" s="190"/>
      <c r="FB978" s="190"/>
      <c r="FC978" s="190"/>
      <c r="FD978" s="190"/>
      <c r="FJ978" s="190" t="s">
        <v>363</v>
      </c>
      <c r="FL978" s="190"/>
    </row>
    <row r="979" spans="1:168" s="152" customFormat="1" ht="45" x14ac:dyDescent="0.25">
      <c r="A979" s="191" t="s">
        <v>623</v>
      </c>
      <c r="B979" s="192" t="s">
        <v>624</v>
      </c>
      <c r="C979" s="367" t="s">
        <v>625</v>
      </c>
      <c r="D979" s="367"/>
      <c r="E979" s="367"/>
      <c r="F979" s="193" t="s">
        <v>16</v>
      </c>
      <c r="G979" s="194">
        <v>3</v>
      </c>
      <c r="H979" s="195">
        <v>1</v>
      </c>
      <c r="I979" s="195">
        <v>3</v>
      </c>
      <c r="J979" s="225">
        <v>304.45999999999998</v>
      </c>
      <c r="K979" s="227">
        <v>1.04236</v>
      </c>
      <c r="L979" s="225">
        <v>952.07</v>
      </c>
      <c r="M979" s="229">
        <v>9.1199999999999992</v>
      </c>
      <c r="N979" s="226">
        <v>8682.8799999999992</v>
      </c>
      <c r="EZ979" s="189"/>
      <c r="FA979" s="190"/>
      <c r="FB979" s="190" t="s">
        <v>625</v>
      </c>
      <c r="FC979" s="190" t="s">
        <v>285</v>
      </c>
      <c r="FD979" s="190" t="s">
        <v>285</v>
      </c>
      <c r="FJ979" s="190"/>
      <c r="FL979" s="190"/>
    </row>
    <row r="980" spans="1:168" s="152" customFormat="1" ht="15" x14ac:dyDescent="0.25">
      <c r="A980" s="199"/>
      <c r="B980" s="200"/>
      <c r="C980" s="366" t="s">
        <v>626</v>
      </c>
      <c r="D980" s="366"/>
      <c r="E980" s="366"/>
      <c r="F980" s="366"/>
      <c r="G980" s="366"/>
      <c r="H980" s="366"/>
      <c r="I980" s="366"/>
      <c r="J980" s="366"/>
      <c r="K980" s="366"/>
      <c r="L980" s="366"/>
      <c r="M980" s="366"/>
      <c r="N980" s="368"/>
      <c r="EZ980" s="189"/>
      <c r="FA980" s="190"/>
      <c r="FB980" s="190"/>
      <c r="FC980" s="190"/>
      <c r="FD980" s="190"/>
      <c r="FJ980" s="190"/>
      <c r="FK980" s="201" t="s">
        <v>626</v>
      </c>
      <c r="FL980" s="190"/>
    </row>
    <row r="981" spans="1:168" s="152" customFormat="1" ht="15" x14ac:dyDescent="0.25">
      <c r="A981" s="202"/>
      <c r="B981" s="203"/>
      <c r="C981" s="361" t="s">
        <v>366</v>
      </c>
      <c r="D981" s="361"/>
      <c r="E981" s="361"/>
      <c r="F981" s="361"/>
      <c r="G981" s="361"/>
      <c r="H981" s="361"/>
      <c r="I981" s="361"/>
      <c r="J981" s="361"/>
      <c r="K981" s="361"/>
      <c r="L981" s="361"/>
      <c r="M981" s="361"/>
      <c r="N981" s="373"/>
      <c r="EZ981" s="189"/>
      <c r="FA981" s="190"/>
      <c r="FB981" s="190"/>
      <c r="FC981" s="190"/>
      <c r="FD981" s="190"/>
      <c r="FF981" s="201" t="s">
        <v>366</v>
      </c>
      <c r="FJ981" s="190"/>
      <c r="FL981" s="190"/>
    </row>
    <row r="982" spans="1:168" s="152" customFormat="1" ht="15" x14ac:dyDescent="0.25">
      <c r="A982" s="202"/>
      <c r="B982" s="203"/>
      <c r="C982" s="361" t="s">
        <v>367</v>
      </c>
      <c r="D982" s="361"/>
      <c r="E982" s="361"/>
      <c r="F982" s="361"/>
      <c r="G982" s="361"/>
      <c r="H982" s="361"/>
      <c r="I982" s="361"/>
      <c r="J982" s="361"/>
      <c r="K982" s="361"/>
      <c r="L982" s="361"/>
      <c r="M982" s="361"/>
      <c r="N982" s="373"/>
      <c r="EZ982" s="189"/>
      <c r="FA982" s="190"/>
      <c r="FB982" s="190"/>
      <c r="FC982" s="190"/>
      <c r="FD982" s="190"/>
      <c r="FF982" s="201" t="s">
        <v>367</v>
      </c>
      <c r="FJ982" s="190"/>
      <c r="FL982" s="190"/>
    </row>
    <row r="983" spans="1:168" s="152" customFormat="1" ht="15" x14ac:dyDescent="0.25">
      <c r="A983" s="223"/>
      <c r="B983" s="224"/>
      <c r="C983" s="367" t="s">
        <v>363</v>
      </c>
      <c r="D983" s="367"/>
      <c r="E983" s="367"/>
      <c r="F983" s="193"/>
      <c r="G983" s="194"/>
      <c r="H983" s="194"/>
      <c r="I983" s="194"/>
      <c r="J983" s="197"/>
      <c r="K983" s="194"/>
      <c r="L983" s="225">
        <v>952.07</v>
      </c>
      <c r="M983" s="218"/>
      <c r="N983" s="226">
        <v>8682.8799999999992</v>
      </c>
      <c r="EZ983" s="189"/>
      <c r="FA983" s="190"/>
      <c r="FB983" s="190"/>
      <c r="FC983" s="190"/>
      <c r="FD983" s="190"/>
      <c r="FJ983" s="190" t="s">
        <v>363</v>
      </c>
      <c r="FL983" s="190"/>
    </row>
    <row r="984" spans="1:168" s="152" customFormat="1" ht="34.5" x14ac:dyDescent="0.25">
      <c r="A984" s="191" t="s">
        <v>627</v>
      </c>
      <c r="B984" s="192" t="s">
        <v>340</v>
      </c>
      <c r="C984" s="367" t="s">
        <v>341</v>
      </c>
      <c r="D984" s="367"/>
      <c r="E984" s="367"/>
      <c r="F984" s="193" t="s">
        <v>195</v>
      </c>
      <c r="G984" s="194">
        <v>9.5000000000000001E-2</v>
      </c>
      <c r="H984" s="195">
        <v>1</v>
      </c>
      <c r="I984" s="232">
        <v>9.5000000000000001E-2</v>
      </c>
      <c r="J984" s="197"/>
      <c r="K984" s="194"/>
      <c r="L984" s="197"/>
      <c r="M984" s="194"/>
      <c r="N984" s="198"/>
      <c r="EZ984" s="189"/>
      <c r="FA984" s="190"/>
      <c r="FB984" s="190" t="s">
        <v>341</v>
      </c>
      <c r="FC984" s="190" t="s">
        <v>285</v>
      </c>
      <c r="FD984" s="190" t="s">
        <v>285</v>
      </c>
      <c r="FJ984" s="190"/>
      <c r="FL984" s="190"/>
    </row>
    <row r="985" spans="1:168" s="152" customFormat="1" ht="15" x14ac:dyDescent="0.25">
      <c r="A985" s="199"/>
      <c r="B985" s="200"/>
      <c r="C985" s="366" t="s">
        <v>628</v>
      </c>
      <c r="D985" s="366"/>
      <c r="E985" s="366"/>
      <c r="F985" s="366"/>
      <c r="G985" s="366"/>
      <c r="H985" s="366"/>
      <c r="I985" s="366"/>
      <c r="J985" s="366"/>
      <c r="K985" s="366"/>
      <c r="L985" s="366"/>
      <c r="M985" s="366"/>
      <c r="N985" s="368"/>
      <c r="EZ985" s="189"/>
      <c r="FA985" s="190"/>
      <c r="FB985" s="190"/>
      <c r="FC985" s="190"/>
      <c r="FD985" s="190"/>
      <c r="FE985" s="201" t="s">
        <v>628</v>
      </c>
      <c r="FJ985" s="190"/>
      <c r="FL985" s="190"/>
    </row>
    <row r="986" spans="1:168" s="152" customFormat="1" ht="68.25" x14ac:dyDescent="0.25">
      <c r="A986" s="202"/>
      <c r="B986" s="203" t="s">
        <v>343</v>
      </c>
      <c r="C986" s="361" t="s">
        <v>344</v>
      </c>
      <c r="D986" s="361"/>
      <c r="E986" s="361"/>
      <c r="F986" s="361"/>
      <c r="G986" s="361"/>
      <c r="H986" s="361"/>
      <c r="I986" s="361"/>
      <c r="J986" s="361"/>
      <c r="K986" s="361"/>
      <c r="L986" s="361"/>
      <c r="M986" s="361"/>
      <c r="N986" s="373"/>
      <c r="EZ986" s="189"/>
      <c r="FA986" s="190"/>
      <c r="FB986" s="190"/>
      <c r="FC986" s="190"/>
      <c r="FD986" s="190"/>
      <c r="FF986" s="201" t="s">
        <v>344</v>
      </c>
      <c r="FJ986" s="190"/>
      <c r="FL986" s="190"/>
    </row>
    <row r="987" spans="1:168" s="152" customFormat="1" ht="23.25" x14ac:dyDescent="0.25">
      <c r="A987" s="202"/>
      <c r="B987" s="203" t="s">
        <v>345</v>
      </c>
      <c r="C987" s="361" t="s">
        <v>346</v>
      </c>
      <c r="D987" s="361"/>
      <c r="E987" s="361"/>
      <c r="F987" s="361"/>
      <c r="G987" s="361"/>
      <c r="H987" s="361"/>
      <c r="I987" s="361"/>
      <c r="J987" s="361"/>
      <c r="K987" s="361"/>
      <c r="L987" s="361"/>
      <c r="M987" s="361"/>
      <c r="N987" s="373"/>
      <c r="EZ987" s="189"/>
      <c r="FA987" s="190"/>
      <c r="FB987" s="190"/>
      <c r="FC987" s="190"/>
      <c r="FD987" s="190"/>
      <c r="FF987" s="201" t="s">
        <v>346</v>
      </c>
      <c r="FJ987" s="190"/>
      <c r="FL987" s="190"/>
    </row>
    <row r="988" spans="1:168" s="152" customFormat="1" ht="15" x14ac:dyDescent="0.25">
      <c r="A988" s="204"/>
      <c r="B988" s="203" t="s">
        <v>339</v>
      </c>
      <c r="C988" s="366" t="s">
        <v>347</v>
      </c>
      <c r="D988" s="366"/>
      <c r="E988" s="366"/>
      <c r="F988" s="205"/>
      <c r="G988" s="206"/>
      <c r="H988" s="206"/>
      <c r="I988" s="206"/>
      <c r="J988" s="207">
        <v>4261.97</v>
      </c>
      <c r="K988" s="208">
        <v>1.3225</v>
      </c>
      <c r="L988" s="209">
        <v>535.46</v>
      </c>
      <c r="M988" s="210">
        <v>49.45</v>
      </c>
      <c r="N988" s="211">
        <v>26478.5</v>
      </c>
      <c r="EZ988" s="189"/>
      <c r="FA988" s="190"/>
      <c r="FB988" s="190"/>
      <c r="FC988" s="190"/>
      <c r="FD988" s="190"/>
      <c r="FG988" s="201" t="s">
        <v>347</v>
      </c>
      <c r="FJ988" s="190"/>
      <c r="FL988" s="190"/>
    </row>
    <row r="989" spans="1:168" s="152" customFormat="1" ht="15" x14ac:dyDescent="0.25">
      <c r="A989" s="204"/>
      <c r="B989" s="203" t="s">
        <v>205</v>
      </c>
      <c r="C989" s="366" t="s">
        <v>348</v>
      </c>
      <c r="D989" s="366"/>
      <c r="E989" s="366"/>
      <c r="F989" s="205"/>
      <c r="G989" s="206"/>
      <c r="H989" s="206"/>
      <c r="I989" s="206"/>
      <c r="J989" s="209">
        <v>140.49</v>
      </c>
      <c r="K989" s="208">
        <v>1.4375</v>
      </c>
      <c r="L989" s="209">
        <v>19.190000000000001</v>
      </c>
      <c r="M989" s="210">
        <v>14.53</v>
      </c>
      <c r="N989" s="212">
        <v>278.83</v>
      </c>
      <c r="EZ989" s="189"/>
      <c r="FA989" s="190"/>
      <c r="FB989" s="190"/>
      <c r="FC989" s="190"/>
      <c r="FD989" s="190"/>
      <c r="FG989" s="201" t="s">
        <v>348</v>
      </c>
      <c r="FJ989" s="190"/>
      <c r="FL989" s="190"/>
    </row>
    <row r="990" spans="1:168" s="152" customFormat="1" ht="15" x14ac:dyDescent="0.25">
      <c r="A990" s="204"/>
      <c r="B990" s="203" t="s">
        <v>349</v>
      </c>
      <c r="C990" s="366" t="s">
        <v>350</v>
      </c>
      <c r="D990" s="366"/>
      <c r="E990" s="366"/>
      <c r="F990" s="205"/>
      <c r="G990" s="206"/>
      <c r="H990" s="206"/>
      <c r="I990" s="206"/>
      <c r="J990" s="209">
        <v>9</v>
      </c>
      <c r="K990" s="208">
        <v>1.4375</v>
      </c>
      <c r="L990" s="209">
        <v>1.23</v>
      </c>
      <c r="M990" s="210">
        <v>49.45</v>
      </c>
      <c r="N990" s="212">
        <v>60.82</v>
      </c>
      <c r="EZ990" s="189"/>
      <c r="FA990" s="190"/>
      <c r="FB990" s="190"/>
      <c r="FC990" s="190"/>
      <c r="FD990" s="190"/>
      <c r="FG990" s="201" t="s">
        <v>350</v>
      </c>
      <c r="FJ990" s="190"/>
      <c r="FL990" s="190"/>
    </row>
    <row r="991" spans="1:168" s="152" customFormat="1" ht="15" x14ac:dyDescent="0.25">
      <c r="A991" s="204"/>
      <c r="B991" s="203" t="s">
        <v>351</v>
      </c>
      <c r="C991" s="366" t="s">
        <v>352</v>
      </c>
      <c r="D991" s="366"/>
      <c r="E991" s="366"/>
      <c r="F991" s="205"/>
      <c r="G991" s="206"/>
      <c r="H991" s="206"/>
      <c r="I991" s="206"/>
      <c r="J991" s="207">
        <v>2732.35</v>
      </c>
      <c r="K991" s="206"/>
      <c r="L991" s="209">
        <v>259.57</v>
      </c>
      <c r="M991" s="210">
        <v>9.1199999999999992</v>
      </c>
      <c r="N991" s="211">
        <v>2367.2800000000002</v>
      </c>
      <c r="EZ991" s="189"/>
      <c r="FA991" s="190"/>
      <c r="FB991" s="190"/>
      <c r="FC991" s="190"/>
      <c r="FD991" s="190"/>
      <c r="FG991" s="201" t="s">
        <v>352</v>
      </c>
      <c r="FJ991" s="190"/>
      <c r="FL991" s="190"/>
    </row>
    <row r="992" spans="1:168" s="152" customFormat="1" ht="15" x14ac:dyDescent="0.25">
      <c r="A992" s="213"/>
      <c r="B992" s="203"/>
      <c r="C992" s="366" t="s">
        <v>353</v>
      </c>
      <c r="D992" s="366"/>
      <c r="E992" s="366"/>
      <c r="F992" s="205" t="s">
        <v>354</v>
      </c>
      <c r="G992" s="210">
        <v>219.68</v>
      </c>
      <c r="H992" s="208">
        <v>1.3225</v>
      </c>
      <c r="I992" s="233">
        <v>27.600045999999999</v>
      </c>
      <c r="J992" s="215"/>
      <c r="K992" s="206"/>
      <c r="L992" s="215"/>
      <c r="M992" s="206"/>
      <c r="N992" s="216"/>
      <c r="EZ992" s="189"/>
      <c r="FA992" s="190"/>
      <c r="FB992" s="190"/>
      <c r="FC992" s="190"/>
      <c r="FD992" s="190"/>
      <c r="FH992" s="201" t="s">
        <v>353</v>
      </c>
      <c r="FJ992" s="190"/>
      <c r="FL992" s="190"/>
    </row>
    <row r="993" spans="1:168" s="152" customFormat="1" ht="15" x14ac:dyDescent="0.25">
      <c r="A993" s="213"/>
      <c r="B993" s="203"/>
      <c r="C993" s="366" t="s">
        <v>355</v>
      </c>
      <c r="D993" s="366"/>
      <c r="E993" s="366"/>
      <c r="F993" s="205" t="s">
        <v>354</v>
      </c>
      <c r="G993" s="210">
        <v>0.71</v>
      </c>
      <c r="H993" s="208">
        <v>1.4375</v>
      </c>
      <c r="I993" s="214">
        <v>9.6959400000000001E-2</v>
      </c>
      <c r="J993" s="215"/>
      <c r="K993" s="206"/>
      <c r="L993" s="215"/>
      <c r="M993" s="206"/>
      <c r="N993" s="216"/>
      <c r="EZ993" s="189"/>
      <c r="FA993" s="190"/>
      <c r="FB993" s="190"/>
      <c r="FC993" s="190"/>
      <c r="FD993" s="190"/>
      <c r="FH993" s="201" t="s">
        <v>355</v>
      </c>
      <c r="FJ993" s="190"/>
      <c r="FL993" s="190"/>
    </row>
    <row r="994" spans="1:168" s="152" customFormat="1" ht="15" x14ac:dyDescent="0.25">
      <c r="A994" s="199"/>
      <c r="B994" s="203"/>
      <c r="C994" s="369" t="s">
        <v>356</v>
      </c>
      <c r="D994" s="369"/>
      <c r="E994" s="369"/>
      <c r="F994" s="217"/>
      <c r="G994" s="218"/>
      <c r="H994" s="218"/>
      <c r="I994" s="218"/>
      <c r="J994" s="219">
        <v>7134.81</v>
      </c>
      <c r="K994" s="218"/>
      <c r="L994" s="220">
        <v>814.22</v>
      </c>
      <c r="M994" s="218"/>
      <c r="N994" s="221">
        <v>29124.61</v>
      </c>
      <c r="EZ994" s="189"/>
      <c r="FA994" s="190"/>
      <c r="FB994" s="190"/>
      <c r="FC994" s="190"/>
      <c r="FD994" s="190"/>
      <c r="FI994" s="201" t="s">
        <v>356</v>
      </c>
      <c r="FJ994" s="190"/>
      <c r="FL994" s="190"/>
    </row>
    <row r="995" spans="1:168" s="152" customFormat="1" ht="15" x14ac:dyDescent="0.25">
      <c r="A995" s="213"/>
      <c r="B995" s="203"/>
      <c r="C995" s="366" t="s">
        <v>357</v>
      </c>
      <c r="D995" s="366"/>
      <c r="E995" s="366"/>
      <c r="F995" s="205"/>
      <c r="G995" s="206"/>
      <c r="H995" s="206"/>
      <c r="I995" s="206"/>
      <c r="J995" s="215"/>
      <c r="K995" s="206"/>
      <c r="L995" s="209">
        <v>536.69000000000005</v>
      </c>
      <c r="M995" s="206"/>
      <c r="N995" s="211">
        <v>26539.32</v>
      </c>
      <c r="EZ995" s="189"/>
      <c r="FA995" s="190"/>
      <c r="FB995" s="190"/>
      <c r="FC995" s="190"/>
      <c r="FD995" s="190"/>
      <c r="FH995" s="201" t="s">
        <v>357</v>
      </c>
      <c r="FJ995" s="190"/>
      <c r="FL995" s="190"/>
    </row>
    <row r="996" spans="1:168" s="152" customFormat="1" ht="23.25" x14ac:dyDescent="0.25">
      <c r="A996" s="213"/>
      <c r="B996" s="203" t="s">
        <v>358</v>
      </c>
      <c r="C996" s="366" t="s">
        <v>359</v>
      </c>
      <c r="D996" s="366"/>
      <c r="E996" s="366"/>
      <c r="F996" s="205" t="s">
        <v>360</v>
      </c>
      <c r="G996" s="222">
        <v>126</v>
      </c>
      <c r="H996" s="206"/>
      <c r="I996" s="222">
        <v>126</v>
      </c>
      <c r="J996" s="215"/>
      <c r="K996" s="206"/>
      <c r="L996" s="209">
        <v>676.23</v>
      </c>
      <c r="M996" s="206"/>
      <c r="N996" s="211">
        <v>33439.54</v>
      </c>
      <c r="EZ996" s="189"/>
      <c r="FA996" s="190"/>
      <c r="FB996" s="190"/>
      <c r="FC996" s="190"/>
      <c r="FD996" s="190"/>
      <c r="FH996" s="201" t="s">
        <v>359</v>
      </c>
      <c r="FJ996" s="190"/>
      <c r="FL996" s="190"/>
    </row>
    <row r="997" spans="1:168" s="152" customFormat="1" ht="23.25" x14ac:dyDescent="0.25">
      <c r="A997" s="213"/>
      <c r="B997" s="203" t="s">
        <v>361</v>
      </c>
      <c r="C997" s="366" t="s">
        <v>362</v>
      </c>
      <c r="D997" s="366"/>
      <c r="E997" s="366"/>
      <c r="F997" s="205" t="s">
        <v>360</v>
      </c>
      <c r="G997" s="222">
        <v>68</v>
      </c>
      <c r="H997" s="206"/>
      <c r="I997" s="222">
        <v>68</v>
      </c>
      <c r="J997" s="215"/>
      <c r="K997" s="206"/>
      <c r="L997" s="209">
        <v>364.95</v>
      </c>
      <c r="M997" s="206"/>
      <c r="N997" s="211">
        <v>18046.740000000002</v>
      </c>
      <c r="EZ997" s="189"/>
      <c r="FA997" s="190"/>
      <c r="FB997" s="190"/>
      <c r="FC997" s="190"/>
      <c r="FD997" s="190"/>
      <c r="FH997" s="201" t="s">
        <v>362</v>
      </c>
      <c r="FJ997" s="190"/>
      <c r="FL997" s="190"/>
    </row>
    <row r="998" spans="1:168" s="152" customFormat="1" ht="15" x14ac:dyDescent="0.25">
      <c r="A998" s="223"/>
      <c r="B998" s="224"/>
      <c r="C998" s="367" t="s">
        <v>363</v>
      </c>
      <c r="D998" s="367"/>
      <c r="E998" s="367"/>
      <c r="F998" s="193"/>
      <c r="G998" s="194"/>
      <c r="H998" s="194"/>
      <c r="I998" s="194"/>
      <c r="J998" s="197"/>
      <c r="K998" s="194"/>
      <c r="L998" s="228">
        <v>1855.4</v>
      </c>
      <c r="M998" s="218"/>
      <c r="N998" s="226">
        <v>80610.89</v>
      </c>
      <c r="EZ998" s="189"/>
      <c r="FA998" s="190"/>
      <c r="FB998" s="190"/>
      <c r="FC998" s="190"/>
      <c r="FD998" s="190"/>
      <c r="FJ998" s="190" t="s">
        <v>363</v>
      </c>
      <c r="FL998" s="190"/>
    </row>
    <row r="999" spans="1:168" s="152" customFormat="1" ht="33.75" x14ac:dyDescent="0.25">
      <c r="A999" s="191" t="s">
        <v>629</v>
      </c>
      <c r="B999" s="192" t="s">
        <v>364</v>
      </c>
      <c r="C999" s="367" t="s">
        <v>18</v>
      </c>
      <c r="D999" s="367"/>
      <c r="E999" s="367"/>
      <c r="F999" s="193" t="s">
        <v>16</v>
      </c>
      <c r="G999" s="194">
        <v>90</v>
      </c>
      <c r="H999" s="195">
        <v>1</v>
      </c>
      <c r="I999" s="195">
        <v>90</v>
      </c>
      <c r="J999" s="225">
        <v>142.16999999999999</v>
      </c>
      <c r="K999" s="227">
        <v>1.04236</v>
      </c>
      <c r="L999" s="228">
        <v>13337.31</v>
      </c>
      <c r="M999" s="229">
        <v>9.1199999999999992</v>
      </c>
      <c r="N999" s="226">
        <v>121636.27</v>
      </c>
      <c r="EZ999" s="189"/>
      <c r="FA999" s="190"/>
      <c r="FB999" s="190" t="s">
        <v>18</v>
      </c>
      <c r="FC999" s="190" t="s">
        <v>285</v>
      </c>
      <c r="FD999" s="190" t="s">
        <v>285</v>
      </c>
      <c r="FJ999" s="190"/>
      <c r="FL999" s="190"/>
    </row>
    <row r="1000" spans="1:168" s="152" customFormat="1" ht="15" x14ac:dyDescent="0.25">
      <c r="A1000" s="199"/>
      <c r="B1000" s="200"/>
      <c r="C1000" s="366" t="s">
        <v>365</v>
      </c>
      <c r="D1000" s="366"/>
      <c r="E1000" s="366"/>
      <c r="F1000" s="366"/>
      <c r="G1000" s="366"/>
      <c r="H1000" s="366"/>
      <c r="I1000" s="366"/>
      <c r="J1000" s="366"/>
      <c r="K1000" s="366"/>
      <c r="L1000" s="366"/>
      <c r="M1000" s="366"/>
      <c r="N1000" s="368"/>
      <c r="EZ1000" s="189"/>
      <c r="FA1000" s="190"/>
      <c r="FB1000" s="190"/>
      <c r="FC1000" s="190"/>
      <c r="FD1000" s="190"/>
      <c r="FJ1000" s="190"/>
      <c r="FK1000" s="201" t="s">
        <v>365</v>
      </c>
      <c r="FL1000" s="190"/>
    </row>
    <row r="1001" spans="1:168" s="152" customFormat="1" ht="15" x14ac:dyDescent="0.25">
      <c r="A1001" s="202"/>
      <c r="B1001" s="203"/>
      <c r="C1001" s="361" t="s">
        <v>366</v>
      </c>
      <c r="D1001" s="361"/>
      <c r="E1001" s="361"/>
      <c r="F1001" s="361"/>
      <c r="G1001" s="361"/>
      <c r="H1001" s="361"/>
      <c r="I1001" s="361"/>
      <c r="J1001" s="361"/>
      <c r="K1001" s="361"/>
      <c r="L1001" s="361"/>
      <c r="M1001" s="361"/>
      <c r="N1001" s="373"/>
      <c r="EZ1001" s="189"/>
      <c r="FA1001" s="190"/>
      <c r="FB1001" s="190"/>
      <c r="FC1001" s="190"/>
      <c r="FD1001" s="190"/>
      <c r="FF1001" s="201" t="s">
        <v>366</v>
      </c>
      <c r="FJ1001" s="190"/>
      <c r="FL1001" s="190"/>
    </row>
    <row r="1002" spans="1:168" s="152" customFormat="1" ht="15" x14ac:dyDescent="0.25">
      <c r="A1002" s="202"/>
      <c r="B1002" s="203"/>
      <c r="C1002" s="361" t="s">
        <v>367</v>
      </c>
      <c r="D1002" s="361"/>
      <c r="E1002" s="361"/>
      <c r="F1002" s="361"/>
      <c r="G1002" s="361"/>
      <c r="H1002" s="361"/>
      <c r="I1002" s="361"/>
      <c r="J1002" s="361"/>
      <c r="K1002" s="361"/>
      <c r="L1002" s="361"/>
      <c r="M1002" s="361"/>
      <c r="N1002" s="373"/>
      <c r="EZ1002" s="189"/>
      <c r="FA1002" s="190"/>
      <c r="FB1002" s="190"/>
      <c r="FC1002" s="190"/>
      <c r="FD1002" s="190"/>
      <c r="FF1002" s="201" t="s">
        <v>367</v>
      </c>
      <c r="FJ1002" s="190"/>
      <c r="FL1002" s="190"/>
    </row>
    <row r="1003" spans="1:168" s="152" customFormat="1" ht="15" x14ac:dyDescent="0.25">
      <c r="A1003" s="223"/>
      <c r="B1003" s="224"/>
      <c r="C1003" s="367" t="s">
        <v>363</v>
      </c>
      <c r="D1003" s="367"/>
      <c r="E1003" s="367"/>
      <c r="F1003" s="193"/>
      <c r="G1003" s="194"/>
      <c r="H1003" s="194"/>
      <c r="I1003" s="194"/>
      <c r="J1003" s="197"/>
      <c r="K1003" s="194"/>
      <c r="L1003" s="228">
        <v>13337.31</v>
      </c>
      <c r="M1003" s="218"/>
      <c r="N1003" s="226">
        <v>121636.27</v>
      </c>
      <c r="EZ1003" s="189"/>
      <c r="FA1003" s="190"/>
      <c r="FB1003" s="190"/>
      <c r="FC1003" s="190"/>
      <c r="FD1003" s="190"/>
      <c r="FJ1003" s="190" t="s">
        <v>363</v>
      </c>
      <c r="FL1003" s="190"/>
    </row>
    <row r="1004" spans="1:168" s="152" customFormat="1" ht="45.75" x14ac:dyDescent="0.25">
      <c r="A1004" s="191" t="s">
        <v>630</v>
      </c>
      <c r="B1004" s="192" t="s">
        <v>631</v>
      </c>
      <c r="C1004" s="367" t="s">
        <v>632</v>
      </c>
      <c r="D1004" s="367"/>
      <c r="E1004" s="367"/>
      <c r="F1004" s="193" t="s">
        <v>600</v>
      </c>
      <c r="G1004" s="194">
        <v>6</v>
      </c>
      <c r="H1004" s="195">
        <v>1</v>
      </c>
      <c r="I1004" s="195">
        <v>6</v>
      </c>
      <c r="J1004" s="197"/>
      <c r="K1004" s="194"/>
      <c r="L1004" s="197"/>
      <c r="M1004" s="194"/>
      <c r="N1004" s="198"/>
      <c r="EZ1004" s="189"/>
      <c r="FA1004" s="190"/>
      <c r="FB1004" s="190" t="s">
        <v>632</v>
      </c>
      <c r="FC1004" s="190" t="s">
        <v>285</v>
      </c>
      <c r="FD1004" s="190" t="s">
        <v>285</v>
      </c>
      <c r="FJ1004" s="190"/>
      <c r="FL1004" s="190"/>
    </row>
    <row r="1005" spans="1:168" s="152" customFormat="1" ht="15" x14ac:dyDescent="0.25">
      <c r="A1005" s="199"/>
      <c r="B1005" s="200"/>
      <c r="C1005" s="366" t="s">
        <v>633</v>
      </c>
      <c r="D1005" s="366"/>
      <c r="E1005" s="366"/>
      <c r="F1005" s="366"/>
      <c r="G1005" s="366"/>
      <c r="H1005" s="366"/>
      <c r="I1005" s="366"/>
      <c r="J1005" s="366"/>
      <c r="K1005" s="366"/>
      <c r="L1005" s="366"/>
      <c r="M1005" s="366"/>
      <c r="N1005" s="368"/>
      <c r="EZ1005" s="189"/>
      <c r="FA1005" s="190"/>
      <c r="FB1005" s="190"/>
      <c r="FC1005" s="190"/>
      <c r="FD1005" s="190"/>
      <c r="FE1005" s="201" t="s">
        <v>633</v>
      </c>
      <c r="FJ1005" s="190"/>
      <c r="FL1005" s="190"/>
    </row>
    <row r="1006" spans="1:168" s="152" customFormat="1" ht="68.25" x14ac:dyDescent="0.25">
      <c r="A1006" s="202"/>
      <c r="B1006" s="203" t="s">
        <v>343</v>
      </c>
      <c r="C1006" s="361" t="s">
        <v>344</v>
      </c>
      <c r="D1006" s="361"/>
      <c r="E1006" s="361"/>
      <c r="F1006" s="361"/>
      <c r="G1006" s="361"/>
      <c r="H1006" s="361"/>
      <c r="I1006" s="361"/>
      <c r="J1006" s="361"/>
      <c r="K1006" s="361"/>
      <c r="L1006" s="361"/>
      <c r="M1006" s="361"/>
      <c r="N1006" s="373"/>
      <c r="EZ1006" s="189"/>
      <c r="FA1006" s="190"/>
      <c r="FB1006" s="190"/>
      <c r="FC1006" s="190"/>
      <c r="FD1006" s="190"/>
      <c r="FF1006" s="201" t="s">
        <v>344</v>
      </c>
      <c r="FJ1006" s="190"/>
      <c r="FL1006" s="190"/>
    </row>
    <row r="1007" spans="1:168" s="152" customFormat="1" ht="15" x14ac:dyDescent="0.25">
      <c r="A1007" s="204"/>
      <c r="B1007" s="203" t="s">
        <v>339</v>
      </c>
      <c r="C1007" s="366" t="s">
        <v>347</v>
      </c>
      <c r="D1007" s="366"/>
      <c r="E1007" s="366"/>
      <c r="F1007" s="205"/>
      <c r="G1007" s="206"/>
      <c r="H1007" s="206"/>
      <c r="I1007" s="206"/>
      <c r="J1007" s="209">
        <v>146.28</v>
      </c>
      <c r="K1007" s="210">
        <v>1.1499999999999999</v>
      </c>
      <c r="L1007" s="207">
        <v>1009.33</v>
      </c>
      <c r="M1007" s="210">
        <v>49.45</v>
      </c>
      <c r="N1007" s="211">
        <v>49911.37</v>
      </c>
      <c r="EZ1007" s="189"/>
      <c r="FA1007" s="190"/>
      <c r="FB1007" s="190"/>
      <c r="FC1007" s="190"/>
      <c r="FD1007" s="190"/>
      <c r="FG1007" s="201" t="s">
        <v>347</v>
      </c>
      <c r="FJ1007" s="190"/>
      <c r="FL1007" s="190"/>
    </row>
    <row r="1008" spans="1:168" s="152" customFormat="1" ht="15" x14ac:dyDescent="0.25">
      <c r="A1008" s="204"/>
      <c r="B1008" s="203" t="s">
        <v>205</v>
      </c>
      <c r="C1008" s="366" t="s">
        <v>348</v>
      </c>
      <c r="D1008" s="366"/>
      <c r="E1008" s="366"/>
      <c r="F1008" s="205"/>
      <c r="G1008" s="206"/>
      <c r="H1008" s="206"/>
      <c r="I1008" s="206"/>
      <c r="J1008" s="209">
        <v>7.8</v>
      </c>
      <c r="K1008" s="210">
        <v>1.1499999999999999</v>
      </c>
      <c r="L1008" s="209">
        <v>53.82</v>
      </c>
      <c r="M1008" s="210">
        <v>14.53</v>
      </c>
      <c r="N1008" s="212">
        <v>782</v>
      </c>
      <c r="EZ1008" s="189"/>
      <c r="FA1008" s="190"/>
      <c r="FB1008" s="190"/>
      <c r="FC1008" s="190"/>
      <c r="FD1008" s="190"/>
      <c r="FG1008" s="201" t="s">
        <v>348</v>
      </c>
      <c r="FJ1008" s="190"/>
      <c r="FL1008" s="190"/>
    </row>
    <row r="1009" spans="1:168" s="152" customFormat="1" ht="15" x14ac:dyDescent="0.25">
      <c r="A1009" s="213"/>
      <c r="B1009" s="203"/>
      <c r="C1009" s="366" t="s">
        <v>353</v>
      </c>
      <c r="D1009" s="366"/>
      <c r="E1009" s="366"/>
      <c r="F1009" s="205" t="s">
        <v>354</v>
      </c>
      <c r="G1009" s="210">
        <v>7.54</v>
      </c>
      <c r="H1009" s="210">
        <v>1.1499999999999999</v>
      </c>
      <c r="I1009" s="236">
        <v>52.026000000000003</v>
      </c>
      <c r="J1009" s="215"/>
      <c r="K1009" s="206"/>
      <c r="L1009" s="215"/>
      <c r="M1009" s="206"/>
      <c r="N1009" s="216"/>
      <c r="EZ1009" s="189"/>
      <c r="FA1009" s="190"/>
      <c r="FB1009" s="190"/>
      <c r="FC1009" s="190"/>
      <c r="FD1009" s="190"/>
      <c r="FH1009" s="201" t="s">
        <v>353</v>
      </c>
      <c r="FJ1009" s="190"/>
      <c r="FL1009" s="190"/>
    </row>
    <row r="1010" spans="1:168" s="152" customFormat="1" ht="15" x14ac:dyDescent="0.25">
      <c r="A1010" s="199"/>
      <c r="B1010" s="203"/>
      <c r="C1010" s="369" t="s">
        <v>356</v>
      </c>
      <c r="D1010" s="369"/>
      <c r="E1010" s="369"/>
      <c r="F1010" s="217"/>
      <c r="G1010" s="218"/>
      <c r="H1010" s="218"/>
      <c r="I1010" s="218"/>
      <c r="J1010" s="220">
        <v>154.08000000000001</v>
      </c>
      <c r="K1010" s="218"/>
      <c r="L1010" s="219">
        <v>1063.1500000000001</v>
      </c>
      <c r="M1010" s="218"/>
      <c r="N1010" s="221">
        <v>50693.37</v>
      </c>
      <c r="EZ1010" s="189"/>
      <c r="FA1010" s="190"/>
      <c r="FB1010" s="190"/>
      <c r="FC1010" s="190"/>
      <c r="FD1010" s="190"/>
      <c r="FI1010" s="201" t="s">
        <v>356</v>
      </c>
      <c r="FJ1010" s="190"/>
      <c r="FL1010" s="190"/>
    </row>
    <row r="1011" spans="1:168" s="152" customFormat="1" ht="15" x14ac:dyDescent="0.25">
      <c r="A1011" s="213"/>
      <c r="B1011" s="203"/>
      <c r="C1011" s="366" t="s">
        <v>357</v>
      </c>
      <c r="D1011" s="366"/>
      <c r="E1011" s="366"/>
      <c r="F1011" s="205"/>
      <c r="G1011" s="206"/>
      <c r="H1011" s="206"/>
      <c r="I1011" s="206"/>
      <c r="J1011" s="215"/>
      <c r="K1011" s="206"/>
      <c r="L1011" s="207">
        <v>1009.33</v>
      </c>
      <c r="M1011" s="206"/>
      <c r="N1011" s="211">
        <v>49911.37</v>
      </c>
      <c r="EZ1011" s="189"/>
      <c r="FA1011" s="190"/>
      <c r="FB1011" s="190"/>
      <c r="FC1011" s="190"/>
      <c r="FD1011" s="190"/>
      <c r="FH1011" s="201" t="s">
        <v>357</v>
      </c>
      <c r="FJ1011" s="190"/>
      <c r="FL1011" s="190"/>
    </row>
    <row r="1012" spans="1:168" s="152" customFormat="1" ht="45.75" x14ac:dyDescent="0.25">
      <c r="A1012" s="213"/>
      <c r="B1012" s="203" t="s">
        <v>407</v>
      </c>
      <c r="C1012" s="366" t="s">
        <v>408</v>
      </c>
      <c r="D1012" s="366"/>
      <c r="E1012" s="366"/>
      <c r="F1012" s="205" t="s">
        <v>360</v>
      </c>
      <c r="G1012" s="222">
        <v>103</v>
      </c>
      <c r="H1012" s="206"/>
      <c r="I1012" s="222">
        <v>103</v>
      </c>
      <c r="J1012" s="215"/>
      <c r="K1012" s="206"/>
      <c r="L1012" s="207">
        <v>1039.6099999999999</v>
      </c>
      <c r="M1012" s="206"/>
      <c r="N1012" s="211">
        <v>51408.71</v>
      </c>
      <c r="EZ1012" s="189"/>
      <c r="FA1012" s="190"/>
      <c r="FB1012" s="190"/>
      <c r="FC1012" s="190"/>
      <c r="FD1012" s="190"/>
      <c r="FH1012" s="201" t="s">
        <v>408</v>
      </c>
      <c r="FJ1012" s="190"/>
      <c r="FL1012" s="190"/>
    </row>
    <row r="1013" spans="1:168" s="152" customFormat="1" ht="45.75" x14ac:dyDescent="0.25">
      <c r="A1013" s="213"/>
      <c r="B1013" s="203" t="s">
        <v>409</v>
      </c>
      <c r="C1013" s="366" t="s">
        <v>410</v>
      </c>
      <c r="D1013" s="366"/>
      <c r="E1013" s="366"/>
      <c r="F1013" s="205" t="s">
        <v>360</v>
      </c>
      <c r="G1013" s="222">
        <v>59</v>
      </c>
      <c r="H1013" s="206"/>
      <c r="I1013" s="222">
        <v>59</v>
      </c>
      <c r="J1013" s="215"/>
      <c r="K1013" s="206"/>
      <c r="L1013" s="209">
        <v>595.5</v>
      </c>
      <c r="M1013" s="206"/>
      <c r="N1013" s="211">
        <v>29447.71</v>
      </c>
      <c r="EZ1013" s="189"/>
      <c r="FA1013" s="190"/>
      <c r="FB1013" s="190"/>
      <c r="FC1013" s="190"/>
      <c r="FD1013" s="190"/>
      <c r="FH1013" s="201" t="s">
        <v>410</v>
      </c>
      <c r="FJ1013" s="190"/>
      <c r="FL1013" s="190"/>
    </row>
    <row r="1014" spans="1:168" s="152" customFormat="1" ht="15" x14ac:dyDescent="0.25">
      <c r="A1014" s="223"/>
      <c r="B1014" s="224"/>
      <c r="C1014" s="367" t="s">
        <v>363</v>
      </c>
      <c r="D1014" s="367"/>
      <c r="E1014" s="367"/>
      <c r="F1014" s="193"/>
      <c r="G1014" s="194"/>
      <c r="H1014" s="194"/>
      <c r="I1014" s="194"/>
      <c r="J1014" s="197"/>
      <c r="K1014" s="194"/>
      <c r="L1014" s="228">
        <v>2698.26</v>
      </c>
      <c r="M1014" s="218"/>
      <c r="N1014" s="226">
        <v>131549.79</v>
      </c>
      <c r="EZ1014" s="189"/>
      <c r="FA1014" s="190"/>
      <c r="FB1014" s="190"/>
      <c r="FC1014" s="190"/>
      <c r="FD1014" s="190"/>
      <c r="FJ1014" s="190" t="s">
        <v>363</v>
      </c>
      <c r="FL1014" s="190"/>
    </row>
    <row r="1015" spans="1:168" s="152" customFormat="1" ht="34.5" x14ac:dyDescent="0.25">
      <c r="A1015" s="191" t="s">
        <v>634</v>
      </c>
      <c r="B1015" s="192" t="s">
        <v>635</v>
      </c>
      <c r="C1015" s="367" t="s">
        <v>636</v>
      </c>
      <c r="D1015" s="367"/>
      <c r="E1015" s="367"/>
      <c r="F1015" s="193" t="s">
        <v>600</v>
      </c>
      <c r="G1015" s="194">
        <v>6</v>
      </c>
      <c r="H1015" s="195">
        <v>1</v>
      </c>
      <c r="I1015" s="195">
        <v>6</v>
      </c>
      <c r="J1015" s="197"/>
      <c r="K1015" s="194"/>
      <c r="L1015" s="197"/>
      <c r="M1015" s="194"/>
      <c r="N1015" s="198"/>
      <c r="EZ1015" s="189"/>
      <c r="FA1015" s="190"/>
      <c r="FB1015" s="190" t="s">
        <v>636</v>
      </c>
      <c r="FC1015" s="190" t="s">
        <v>285</v>
      </c>
      <c r="FD1015" s="190" t="s">
        <v>285</v>
      </c>
      <c r="FJ1015" s="190"/>
      <c r="FL1015" s="190"/>
    </row>
    <row r="1016" spans="1:168" s="152" customFormat="1" ht="15" x14ac:dyDescent="0.25">
      <c r="A1016" s="199"/>
      <c r="B1016" s="200"/>
      <c r="C1016" s="366" t="s">
        <v>633</v>
      </c>
      <c r="D1016" s="366"/>
      <c r="E1016" s="366"/>
      <c r="F1016" s="366"/>
      <c r="G1016" s="366"/>
      <c r="H1016" s="366"/>
      <c r="I1016" s="366"/>
      <c r="J1016" s="366"/>
      <c r="K1016" s="366"/>
      <c r="L1016" s="366"/>
      <c r="M1016" s="366"/>
      <c r="N1016" s="368"/>
      <c r="EZ1016" s="189"/>
      <c r="FA1016" s="190"/>
      <c r="FB1016" s="190"/>
      <c r="FC1016" s="190"/>
      <c r="FD1016" s="190"/>
      <c r="FE1016" s="201" t="s">
        <v>633</v>
      </c>
      <c r="FJ1016" s="190"/>
      <c r="FL1016" s="190"/>
    </row>
    <row r="1017" spans="1:168" s="152" customFormat="1" ht="68.25" x14ac:dyDescent="0.25">
      <c r="A1017" s="202"/>
      <c r="B1017" s="203" t="s">
        <v>343</v>
      </c>
      <c r="C1017" s="361" t="s">
        <v>344</v>
      </c>
      <c r="D1017" s="361"/>
      <c r="E1017" s="361"/>
      <c r="F1017" s="361"/>
      <c r="G1017" s="361"/>
      <c r="H1017" s="361"/>
      <c r="I1017" s="361"/>
      <c r="J1017" s="361"/>
      <c r="K1017" s="361"/>
      <c r="L1017" s="361"/>
      <c r="M1017" s="361"/>
      <c r="N1017" s="373"/>
      <c r="EZ1017" s="189"/>
      <c r="FA1017" s="190"/>
      <c r="FB1017" s="190"/>
      <c r="FC1017" s="190"/>
      <c r="FD1017" s="190"/>
      <c r="FF1017" s="201" t="s">
        <v>344</v>
      </c>
      <c r="FJ1017" s="190"/>
      <c r="FL1017" s="190"/>
    </row>
    <row r="1018" spans="1:168" s="152" customFormat="1" ht="15" x14ac:dyDescent="0.25">
      <c r="A1018" s="204"/>
      <c r="B1018" s="203" t="s">
        <v>339</v>
      </c>
      <c r="C1018" s="366" t="s">
        <v>347</v>
      </c>
      <c r="D1018" s="366"/>
      <c r="E1018" s="366"/>
      <c r="F1018" s="205"/>
      <c r="G1018" s="206"/>
      <c r="H1018" s="206"/>
      <c r="I1018" s="206"/>
      <c r="J1018" s="209">
        <v>146.28</v>
      </c>
      <c r="K1018" s="210">
        <v>1.1499999999999999</v>
      </c>
      <c r="L1018" s="207">
        <v>1009.33</v>
      </c>
      <c r="M1018" s="210">
        <v>49.45</v>
      </c>
      <c r="N1018" s="211">
        <v>49911.37</v>
      </c>
      <c r="EZ1018" s="189"/>
      <c r="FA1018" s="190"/>
      <c r="FB1018" s="190"/>
      <c r="FC1018" s="190"/>
      <c r="FD1018" s="190"/>
      <c r="FG1018" s="201" t="s">
        <v>347</v>
      </c>
      <c r="FJ1018" s="190"/>
      <c r="FL1018" s="190"/>
    </row>
    <row r="1019" spans="1:168" s="152" customFormat="1" ht="15" x14ac:dyDescent="0.25">
      <c r="A1019" s="204"/>
      <c r="B1019" s="203" t="s">
        <v>205</v>
      </c>
      <c r="C1019" s="366" t="s">
        <v>348</v>
      </c>
      <c r="D1019" s="366"/>
      <c r="E1019" s="366"/>
      <c r="F1019" s="205"/>
      <c r="G1019" s="206"/>
      <c r="H1019" s="206"/>
      <c r="I1019" s="206"/>
      <c r="J1019" s="209">
        <v>0.65</v>
      </c>
      <c r="K1019" s="210">
        <v>1.1499999999999999</v>
      </c>
      <c r="L1019" s="209">
        <v>4.49</v>
      </c>
      <c r="M1019" s="210">
        <v>14.53</v>
      </c>
      <c r="N1019" s="212">
        <v>65.239999999999995</v>
      </c>
      <c r="EZ1019" s="189"/>
      <c r="FA1019" s="190"/>
      <c r="FB1019" s="190"/>
      <c r="FC1019" s="190"/>
      <c r="FD1019" s="190"/>
      <c r="FG1019" s="201" t="s">
        <v>348</v>
      </c>
      <c r="FJ1019" s="190"/>
      <c r="FL1019" s="190"/>
    </row>
    <row r="1020" spans="1:168" s="152" customFormat="1" ht="15" x14ac:dyDescent="0.25">
      <c r="A1020" s="213"/>
      <c r="B1020" s="203"/>
      <c r="C1020" s="366" t="s">
        <v>353</v>
      </c>
      <c r="D1020" s="366"/>
      <c r="E1020" s="366"/>
      <c r="F1020" s="205" t="s">
        <v>354</v>
      </c>
      <c r="G1020" s="210">
        <v>0.71</v>
      </c>
      <c r="H1020" s="210">
        <v>1.1499999999999999</v>
      </c>
      <c r="I1020" s="236">
        <v>4.899</v>
      </c>
      <c r="J1020" s="215"/>
      <c r="K1020" s="206"/>
      <c r="L1020" s="215"/>
      <c r="M1020" s="206"/>
      <c r="N1020" s="216"/>
      <c r="EZ1020" s="189"/>
      <c r="FA1020" s="190"/>
      <c r="FB1020" s="190"/>
      <c r="FC1020" s="190"/>
      <c r="FD1020" s="190"/>
      <c r="FH1020" s="201" t="s">
        <v>353</v>
      </c>
      <c r="FJ1020" s="190"/>
      <c r="FL1020" s="190"/>
    </row>
    <row r="1021" spans="1:168" s="152" customFormat="1" ht="15" x14ac:dyDescent="0.25">
      <c r="A1021" s="199"/>
      <c r="B1021" s="203"/>
      <c r="C1021" s="369" t="s">
        <v>356</v>
      </c>
      <c r="D1021" s="369"/>
      <c r="E1021" s="369"/>
      <c r="F1021" s="217"/>
      <c r="G1021" s="218"/>
      <c r="H1021" s="218"/>
      <c r="I1021" s="218"/>
      <c r="J1021" s="220">
        <v>146.93</v>
      </c>
      <c r="K1021" s="218"/>
      <c r="L1021" s="219">
        <v>1013.82</v>
      </c>
      <c r="M1021" s="218"/>
      <c r="N1021" s="221">
        <v>49976.61</v>
      </c>
      <c r="EZ1021" s="189"/>
      <c r="FA1021" s="190"/>
      <c r="FB1021" s="190"/>
      <c r="FC1021" s="190"/>
      <c r="FD1021" s="190"/>
      <c r="FI1021" s="201" t="s">
        <v>356</v>
      </c>
      <c r="FJ1021" s="190"/>
      <c r="FL1021" s="190"/>
    </row>
    <row r="1022" spans="1:168" s="152" customFormat="1" ht="15" x14ac:dyDescent="0.25">
      <c r="A1022" s="213"/>
      <c r="B1022" s="203"/>
      <c r="C1022" s="366" t="s">
        <v>357</v>
      </c>
      <c r="D1022" s="366"/>
      <c r="E1022" s="366"/>
      <c r="F1022" s="205"/>
      <c r="G1022" s="206"/>
      <c r="H1022" s="206"/>
      <c r="I1022" s="206"/>
      <c r="J1022" s="215"/>
      <c r="K1022" s="206"/>
      <c r="L1022" s="207">
        <v>1009.33</v>
      </c>
      <c r="M1022" s="206"/>
      <c r="N1022" s="211">
        <v>49911.37</v>
      </c>
      <c r="EZ1022" s="189"/>
      <c r="FA1022" s="190"/>
      <c r="FB1022" s="190"/>
      <c r="FC1022" s="190"/>
      <c r="FD1022" s="190"/>
      <c r="FH1022" s="201" t="s">
        <v>357</v>
      </c>
      <c r="FJ1022" s="190"/>
      <c r="FL1022" s="190"/>
    </row>
    <row r="1023" spans="1:168" s="152" customFormat="1" ht="45.75" x14ac:dyDescent="0.25">
      <c r="A1023" s="213"/>
      <c r="B1023" s="203" t="s">
        <v>407</v>
      </c>
      <c r="C1023" s="366" t="s">
        <v>408</v>
      </c>
      <c r="D1023" s="366"/>
      <c r="E1023" s="366"/>
      <c r="F1023" s="205" t="s">
        <v>360</v>
      </c>
      <c r="G1023" s="222">
        <v>103</v>
      </c>
      <c r="H1023" s="206"/>
      <c r="I1023" s="222">
        <v>103</v>
      </c>
      <c r="J1023" s="215"/>
      <c r="K1023" s="206"/>
      <c r="L1023" s="207">
        <v>1039.6099999999999</v>
      </c>
      <c r="M1023" s="206"/>
      <c r="N1023" s="211">
        <v>51408.71</v>
      </c>
      <c r="EZ1023" s="189"/>
      <c r="FA1023" s="190"/>
      <c r="FB1023" s="190"/>
      <c r="FC1023" s="190"/>
      <c r="FD1023" s="190"/>
      <c r="FH1023" s="201" t="s">
        <v>408</v>
      </c>
      <c r="FJ1023" s="190"/>
      <c r="FL1023" s="190"/>
    </row>
    <row r="1024" spans="1:168" s="152" customFormat="1" ht="45.75" x14ac:dyDescent="0.25">
      <c r="A1024" s="213"/>
      <c r="B1024" s="203" t="s">
        <v>409</v>
      </c>
      <c r="C1024" s="366" t="s">
        <v>410</v>
      </c>
      <c r="D1024" s="366"/>
      <c r="E1024" s="366"/>
      <c r="F1024" s="205" t="s">
        <v>360</v>
      </c>
      <c r="G1024" s="222">
        <v>59</v>
      </c>
      <c r="H1024" s="206"/>
      <c r="I1024" s="222">
        <v>59</v>
      </c>
      <c r="J1024" s="215"/>
      <c r="K1024" s="206"/>
      <c r="L1024" s="209">
        <v>595.5</v>
      </c>
      <c r="M1024" s="206"/>
      <c r="N1024" s="211">
        <v>29447.71</v>
      </c>
      <c r="EZ1024" s="189"/>
      <c r="FA1024" s="190"/>
      <c r="FB1024" s="190"/>
      <c r="FC1024" s="190"/>
      <c r="FD1024" s="190"/>
      <c r="FH1024" s="201" t="s">
        <v>410</v>
      </c>
      <c r="FJ1024" s="190"/>
      <c r="FL1024" s="190"/>
    </row>
    <row r="1025" spans="1:168" s="152" customFormat="1" ht="15" x14ac:dyDescent="0.25">
      <c r="A1025" s="223"/>
      <c r="B1025" s="224"/>
      <c r="C1025" s="367" t="s">
        <v>363</v>
      </c>
      <c r="D1025" s="367"/>
      <c r="E1025" s="367"/>
      <c r="F1025" s="193"/>
      <c r="G1025" s="194"/>
      <c r="H1025" s="194"/>
      <c r="I1025" s="194"/>
      <c r="J1025" s="197"/>
      <c r="K1025" s="194"/>
      <c r="L1025" s="228">
        <v>2648.93</v>
      </c>
      <c r="M1025" s="218"/>
      <c r="N1025" s="226">
        <v>130833.03</v>
      </c>
      <c r="EZ1025" s="189"/>
      <c r="FA1025" s="190"/>
      <c r="FB1025" s="190"/>
      <c r="FC1025" s="190"/>
      <c r="FD1025" s="190"/>
      <c r="FJ1025" s="190" t="s">
        <v>363</v>
      </c>
      <c r="FL1025" s="190"/>
    </row>
    <row r="1026" spans="1:168" s="152" customFormat="1" ht="23.25" x14ac:dyDescent="0.25">
      <c r="A1026" s="191" t="s">
        <v>637</v>
      </c>
      <c r="B1026" s="192" t="s">
        <v>638</v>
      </c>
      <c r="C1026" s="367" t="s">
        <v>639</v>
      </c>
      <c r="D1026" s="367"/>
      <c r="E1026" s="367"/>
      <c r="F1026" s="193" t="s">
        <v>600</v>
      </c>
      <c r="G1026" s="194">
        <v>6</v>
      </c>
      <c r="H1026" s="195">
        <v>1</v>
      </c>
      <c r="I1026" s="195">
        <v>6</v>
      </c>
      <c r="J1026" s="225">
        <v>272</v>
      </c>
      <c r="K1026" s="194"/>
      <c r="L1026" s="228">
        <v>1632</v>
      </c>
      <c r="M1026" s="229">
        <v>9.1199999999999992</v>
      </c>
      <c r="N1026" s="226">
        <v>14883.84</v>
      </c>
      <c r="EZ1026" s="189"/>
      <c r="FA1026" s="190"/>
      <c r="FB1026" s="190" t="s">
        <v>639</v>
      </c>
      <c r="FC1026" s="190" t="s">
        <v>285</v>
      </c>
      <c r="FD1026" s="190" t="s">
        <v>285</v>
      </c>
      <c r="FJ1026" s="190"/>
      <c r="FL1026" s="190"/>
    </row>
    <row r="1027" spans="1:168" s="152" customFormat="1" ht="15" x14ac:dyDescent="0.25">
      <c r="A1027" s="199"/>
      <c r="B1027" s="200"/>
      <c r="C1027" s="366" t="s">
        <v>633</v>
      </c>
      <c r="D1027" s="366"/>
      <c r="E1027" s="366"/>
      <c r="F1027" s="366"/>
      <c r="G1027" s="366"/>
      <c r="H1027" s="366"/>
      <c r="I1027" s="366"/>
      <c r="J1027" s="366"/>
      <c r="K1027" s="366"/>
      <c r="L1027" s="366"/>
      <c r="M1027" s="366"/>
      <c r="N1027" s="368"/>
      <c r="EZ1027" s="189"/>
      <c r="FA1027" s="190"/>
      <c r="FB1027" s="190"/>
      <c r="FC1027" s="190"/>
      <c r="FD1027" s="190"/>
      <c r="FE1027" s="201" t="s">
        <v>633</v>
      </c>
      <c r="FJ1027" s="190"/>
      <c r="FL1027" s="190"/>
    </row>
    <row r="1028" spans="1:168" s="152" customFormat="1" ht="15" x14ac:dyDescent="0.25">
      <c r="A1028" s="223"/>
      <c r="B1028" s="224"/>
      <c r="C1028" s="367" t="s">
        <v>363</v>
      </c>
      <c r="D1028" s="367"/>
      <c r="E1028" s="367"/>
      <c r="F1028" s="193"/>
      <c r="G1028" s="194"/>
      <c r="H1028" s="194"/>
      <c r="I1028" s="194"/>
      <c r="J1028" s="197"/>
      <c r="K1028" s="194"/>
      <c r="L1028" s="228">
        <v>1632</v>
      </c>
      <c r="M1028" s="218"/>
      <c r="N1028" s="226">
        <v>14883.84</v>
      </c>
      <c r="EZ1028" s="189"/>
      <c r="FA1028" s="190"/>
      <c r="FB1028" s="190"/>
      <c r="FC1028" s="190"/>
      <c r="FD1028" s="190"/>
      <c r="FJ1028" s="190" t="s">
        <v>363</v>
      </c>
      <c r="FL1028" s="190"/>
    </row>
    <row r="1029" spans="1:168" s="152" customFormat="1" ht="33.75" x14ac:dyDescent="0.25">
      <c r="A1029" s="191" t="s">
        <v>640</v>
      </c>
      <c r="B1029" s="192" t="s">
        <v>641</v>
      </c>
      <c r="C1029" s="367" t="s">
        <v>137</v>
      </c>
      <c r="D1029" s="367"/>
      <c r="E1029" s="367"/>
      <c r="F1029" s="193" t="s">
        <v>16</v>
      </c>
      <c r="G1029" s="194">
        <v>5</v>
      </c>
      <c r="H1029" s="195">
        <v>1</v>
      </c>
      <c r="I1029" s="195">
        <v>5</v>
      </c>
      <c r="J1029" s="225">
        <v>108.92</v>
      </c>
      <c r="K1029" s="227">
        <v>1.04236</v>
      </c>
      <c r="L1029" s="225">
        <v>567.66999999999996</v>
      </c>
      <c r="M1029" s="229">
        <v>9.1199999999999992</v>
      </c>
      <c r="N1029" s="226">
        <v>5177.1499999999996</v>
      </c>
      <c r="EZ1029" s="189"/>
      <c r="FA1029" s="190"/>
      <c r="FB1029" s="190" t="s">
        <v>137</v>
      </c>
      <c r="FC1029" s="190" t="s">
        <v>285</v>
      </c>
      <c r="FD1029" s="190" t="s">
        <v>285</v>
      </c>
      <c r="FJ1029" s="190"/>
      <c r="FL1029" s="190"/>
    </row>
    <row r="1030" spans="1:168" s="152" customFormat="1" ht="15" x14ac:dyDescent="0.25">
      <c r="A1030" s="199"/>
      <c r="B1030" s="200"/>
      <c r="C1030" s="366" t="s">
        <v>642</v>
      </c>
      <c r="D1030" s="366"/>
      <c r="E1030" s="366"/>
      <c r="F1030" s="366"/>
      <c r="G1030" s="366"/>
      <c r="H1030" s="366"/>
      <c r="I1030" s="366"/>
      <c r="J1030" s="366"/>
      <c r="K1030" s="366"/>
      <c r="L1030" s="366"/>
      <c r="M1030" s="366"/>
      <c r="N1030" s="368"/>
      <c r="EZ1030" s="189"/>
      <c r="FA1030" s="190"/>
      <c r="FB1030" s="190"/>
      <c r="FC1030" s="190"/>
      <c r="FD1030" s="190"/>
      <c r="FJ1030" s="190"/>
      <c r="FK1030" s="201" t="s">
        <v>642</v>
      </c>
      <c r="FL1030" s="190"/>
    </row>
    <row r="1031" spans="1:168" s="152" customFormat="1" ht="15" x14ac:dyDescent="0.25">
      <c r="A1031" s="202"/>
      <c r="B1031" s="203"/>
      <c r="C1031" s="361" t="s">
        <v>366</v>
      </c>
      <c r="D1031" s="361"/>
      <c r="E1031" s="361"/>
      <c r="F1031" s="361"/>
      <c r="G1031" s="361"/>
      <c r="H1031" s="361"/>
      <c r="I1031" s="361"/>
      <c r="J1031" s="361"/>
      <c r="K1031" s="361"/>
      <c r="L1031" s="361"/>
      <c r="M1031" s="361"/>
      <c r="N1031" s="373"/>
      <c r="EZ1031" s="189"/>
      <c r="FA1031" s="190"/>
      <c r="FB1031" s="190"/>
      <c r="FC1031" s="190"/>
      <c r="FD1031" s="190"/>
      <c r="FF1031" s="201" t="s">
        <v>366</v>
      </c>
      <c r="FJ1031" s="190"/>
      <c r="FL1031" s="190"/>
    </row>
    <row r="1032" spans="1:168" s="152" customFormat="1" ht="15" x14ac:dyDescent="0.25">
      <c r="A1032" s="202"/>
      <c r="B1032" s="203"/>
      <c r="C1032" s="361" t="s">
        <v>367</v>
      </c>
      <c r="D1032" s="361"/>
      <c r="E1032" s="361"/>
      <c r="F1032" s="361"/>
      <c r="G1032" s="361"/>
      <c r="H1032" s="361"/>
      <c r="I1032" s="361"/>
      <c r="J1032" s="361"/>
      <c r="K1032" s="361"/>
      <c r="L1032" s="361"/>
      <c r="M1032" s="361"/>
      <c r="N1032" s="373"/>
      <c r="EZ1032" s="189"/>
      <c r="FA1032" s="190"/>
      <c r="FB1032" s="190"/>
      <c r="FC1032" s="190"/>
      <c r="FD1032" s="190"/>
      <c r="FF1032" s="201" t="s">
        <v>367</v>
      </c>
      <c r="FJ1032" s="190"/>
      <c r="FL1032" s="190"/>
    </row>
    <row r="1033" spans="1:168" s="152" customFormat="1" ht="15" x14ac:dyDescent="0.25">
      <c r="A1033" s="223"/>
      <c r="B1033" s="224"/>
      <c r="C1033" s="367" t="s">
        <v>363</v>
      </c>
      <c r="D1033" s="367"/>
      <c r="E1033" s="367"/>
      <c r="F1033" s="193"/>
      <c r="G1033" s="194"/>
      <c r="H1033" s="194"/>
      <c r="I1033" s="194"/>
      <c r="J1033" s="197"/>
      <c r="K1033" s="194"/>
      <c r="L1033" s="225">
        <v>567.66999999999996</v>
      </c>
      <c r="M1033" s="218"/>
      <c r="N1033" s="226">
        <v>5177.1499999999996</v>
      </c>
      <c r="EZ1033" s="189"/>
      <c r="FA1033" s="190"/>
      <c r="FB1033" s="190"/>
      <c r="FC1033" s="190"/>
      <c r="FD1033" s="190"/>
      <c r="FJ1033" s="190" t="s">
        <v>363</v>
      </c>
      <c r="FL1033" s="190"/>
    </row>
    <row r="1034" spans="1:168" s="152" customFormat="1" ht="34.5" x14ac:dyDescent="0.25">
      <c r="A1034" s="191" t="s">
        <v>643</v>
      </c>
      <c r="B1034" s="192" t="s">
        <v>577</v>
      </c>
      <c r="C1034" s="367" t="s">
        <v>644</v>
      </c>
      <c r="D1034" s="367"/>
      <c r="E1034" s="367"/>
      <c r="F1034" s="193" t="s">
        <v>195</v>
      </c>
      <c r="G1034" s="194">
        <v>0.5706</v>
      </c>
      <c r="H1034" s="195">
        <v>1</v>
      </c>
      <c r="I1034" s="196">
        <v>0.5706</v>
      </c>
      <c r="J1034" s="197"/>
      <c r="K1034" s="194"/>
      <c r="L1034" s="197"/>
      <c r="M1034" s="194"/>
      <c r="N1034" s="198"/>
      <c r="EZ1034" s="189"/>
      <c r="FA1034" s="190"/>
      <c r="FB1034" s="190" t="s">
        <v>644</v>
      </c>
      <c r="FC1034" s="190" t="s">
        <v>285</v>
      </c>
      <c r="FD1034" s="190" t="s">
        <v>285</v>
      </c>
      <c r="FJ1034" s="190"/>
      <c r="FL1034" s="190"/>
    </row>
    <row r="1035" spans="1:168" s="152" customFormat="1" ht="15" x14ac:dyDescent="0.25">
      <c r="A1035" s="199"/>
      <c r="B1035" s="200"/>
      <c r="C1035" s="366" t="s">
        <v>645</v>
      </c>
      <c r="D1035" s="366"/>
      <c r="E1035" s="366"/>
      <c r="F1035" s="366"/>
      <c r="G1035" s="366"/>
      <c r="H1035" s="366"/>
      <c r="I1035" s="366"/>
      <c r="J1035" s="366"/>
      <c r="K1035" s="366"/>
      <c r="L1035" s="366"/>
      <c r="M1035" s="366"/>
      <c r="N1035" s="368"/>
      <c r="EZ1035" s="189"/>
      <c r="FA1035" s="190"/>
      <c r="FB1035" s="190"/>
      <c r="FC1035" s="190"/>
      <c r="FD1035" s="190"/>
      <c r="FE1035" s="201" t="s">
        <v>645</v>
      </c>
      <c r="FJ1035" s="190"/>
      <c r="FL1035" s="190"/>
    </row>
    <row r="1036" spans="1:168" s="152" customFormat="1" ht="68.25" x14ac:dyDescent="0.25">
      <c r="A1036" s="202"/>
      <c r="B1036" s="203" t="s">
        <v>343</v>
      </c>
      <c r="C1036" s="361" t="s">
        <v>344</v>
      </c>
      <c r="D1036" s="361"/>
      <c r="E1036" s="361"/>
      <c r="F1036" s="361"/>
      <c r="G1036" s="361"/>
      <c r="H1036" s="361"/>
      <c r="I1036" s="361"/>
      <c r="J1036" s="361"/>
      <c r="K1036" s="361"/>
      <c r="L1036" s="361"/>
      <c r="M1036" s="361"/>
      <c r="N1036" s="373"/>
      <c r="EZ1036" s="189"/>
      <c r="FA1036" s="190"/>
      <c r="FB1036" s="190"/>
      <c r="FC1036" s="190"/>
      <c r="FD1036" s="190"/>
      <c r="FF1036" s="201" t="s">
        <v>344</v>
      </c>
      <c r="FJ1036" s="190"/>
      <c r="FL1036" s="190"/>
    </row>
    <row r="1037" spans="1:168" s="152" customFormat="1" ht="23.25" x14ac:dyDescent="0.25">
      <c r="A1037" s="202"/>
      <c r="B1037" s="203" t="s">
        <v>345</v>
      </c>
      <c r="C1037" s="361" t="s">
        <v>346</v>
      </c>
      <c r="D1037" s="361"/>
      <c r="E1037" s="361"/>
      <c r="F1037" s="361"/>
      <c r="G1037" s="361"/>
      <c r="H1037" s="361"/>
      <c r="I1037" s="361"/>
      <c r="J1037" s="361"/>
      <c r="K1037" s="361"/>
      <c r="L1037" s="361"/>
      <c r="M1037" s="361"/>
      <c r="N1037" s="373"/>
      <c r="EZ1037" s="189"/>
      <c r="FA1037" s="190"/>
      <c r="FB1037" s="190"/>
      <c r="FC1037" s="190"/>
      <c r="FD1037" s="190"/>
      <c r="FF1037" s="201" t="s">
        <v>346</v>
      </c>
      <c r="FJ1037" s="190"/>
      <c r="FL1037" s="190"/>
    </row>
    <row r="1038" spans="1:168" s="152" customFormat="1" ht="15" x14ac:dyDescent="0.25">
      <c r="A1038" s="204"/>
      <c r="B1038" s="203" t="s">
        <v>339</v>
      </c>
      <c r="C1038" s="366" t="s">
        <v>347</v>
      </c>
      <c r="D1038" s="366"/>
      <c r="E1038" s="366"/>
      <c r="F1038" s="205"/>
      <c r="G1038" s="206"/>
      <c r="H1038" s="206"/>
      <c r="I1038" s="206"/>
      <c r="J1038" s="209">
        <v>901.75</v>
      </c>
      <c r="K1038" s="208">
        <v>1.3225</v>
      </c>
      <c r="L1038" s="209">
        <v>680.48</v>
      </c>
      <c r="M1038" s="210">
        <v>49.45</v>
      </c>
      <c r="N1038" s="211">
        <v>33649.74</v>
      </c>
      <c r="EZ1038" s="189"/>
      <c r="FA1038" s="190"/>
      <c r="FB1038" s="190"/>
      <c r="FC1038" s="190"/>
      <c r="FD1038" s="190"/>
      <c r="FG1038" s="201" t="s">
        <v>347</v>
      </c>
      <c r="FJ1038" s="190"/>
      <c r="FL1038" s="190"/>
    </row>
    <row r="1039" spans="1:168" s="152" customFormat="1" ht="15" x14ac:dyDescent="0.25">
      <c r="A1039" s="204"/>
      <c r="B1039" s="203" t="s">
        <v>205</v>
      </c>
      <c r="C1039" s="366" t="s">
        <v>348</v>
      </c>
      <c r="D1039" s="366"/>
      <c r="E1039" s="366"/>
      <c r="F1039" s="205"/>
      <c r="G1039" s="206"/>
      <c r="H1039" s="206"/>
      <c r="I1039" s="206"/>
      <c r="J1039" s="209">
        <v>494.67</v>
      </c>
      <c r="K1039" s="208">
        <v>1.4375</v>
      </c>
      <c r="L1039" s="209">
        <v>405.75</v>
      </c>
      <c r="M1039" s="210">
        <v>14.53</v>
      </c>
      <c r="N1039" s="211">
        <v>5895.55</v>
      </c>
      <c r="EZ1039" s="189"/>
      <c r="FA1039" s="190"/>
      <c r="FB1039" s="190"/>
      <c r="FC1039" s="190"/>
      <c r="FD1039" s="190"/>
      <c r="FG1039" s="201" t="s">
        <v>348</v>
      </c>
      <c r="FJ1039" s="190"/>
      <c r="FL1039" s="190"/>
    </row>
    <row r="1040" spans="1:168" s="152" customFormat="1" ht="15" x14ac:dyDescent="0.25">
      <c r="A1040" s="204"/>
      <c r="B1040" s="203" t="s">
        <v>349</v>
      </c>
      <c r="C1040" s="366" t="s">
        <v>350</v>
      </c>
      <c r="D1040" s="366"/>
      <c r="E1040" s="366"/>
      <c r="F1040" s="205"/>
      <c r="G1040" s="206"/>
      <c r="H1040" s="206"/>
      <c r="I1040" s="206"/>
      <c r="J1040" s="209">
        <v>31.38</v>
      </c>
      <c r="K1040" s="208">
        <v>1.4375</v>
      </c>
      <c r="L1040" s="209">
        <v>25.74</v>
      </c>
      <c r="M1040" s="210">
        <v>49.45</v>
      </c>
      <c r="N1040" s="211">
        <v>1272.8399999999999</v>
      </c>
      <c r="EZ1040" s="189"/>
      <c r="FA1040" s="190"/>
      <c r="FB1040" s="190"/>
      <c r="FC1040" s="190"/>
      <c r="FD1040" s="190"/>
      <c r="FG1040" s="201" t="s">
        <v>350</v>
      </c>
      <c r="FJ1040" s="190"/>
      <c r="FL1040" s="190"/>
    </row>
    <row r="1041" spans="1:168" s="152" customFormat="1" ht="15" x14ac:dyDescent="0.25">
      <c r="A1041" s="204"/>
      <c r="B1041" s="203" t="s">
        <v>351</v>
      </c>
      <c r="C1041" s="366" t="s">
        <v>352</v>
      </c>
      <c r="D1041" s="366"/>
      <c r="E1041" s="366"/>
      <c r="F1041" s="205"/>
      <c r="G1041" s="206"/>
      <c r="H1041" s="206"/>
      <c r="I1041" s="206"/>
      <c r="J1041" s="209">
        <v>52.95</v>
      </c>
      <c r="K1041" s="206"/>
      <c r="L1041" s="209">
        <v>30.21</v>
      </c>
      <c r="M1041" s="210">
        <v>9.1199999999999992</v>
      </c>
      <c r="N1041" s="212">
        <v>275.52</v>
      </c>
      <c r="EZ1041" s="189"/>
      <c r="FA1041" s="190"/>
      <c r="FB1041" s="190"/>
      <c r="FC1041" s="190"/>
      <c r="FD1041" s="190"/>
      <c r="FG1041" s="201" t="s">
        <v>352</v>
      </c>
      <c r="FJ1041" s="190"/>
      <c r="FL1041" s="190"/>
    </row>
    <row r="1042" spans="1:168" s="152" customFormat="1" ht="15" x14ac:dyDescent="0.25">
      <c r="A1042" s="213"/>
      <c r="B1042" s="203"/>
      <c r="C1042" s="366" t="s">
        <v>353</v>
      </c>
      <c r="D1042" s="366"/>
      <c r="E1042" s="366"/>
      <c r="F1042" s="205" t="s">
        <v>354</v>
      </c>
      <c r="G1042" s="210">
        <v>46.48</v>
      </c>
      <c r="H1042" s="208">
        <v>1.3225</v>
      </c>
      <c r="I1042" s="214">
        <v>35.074667900000001</v>
      </c>
      <c r="J1042" s="215"/>
      <c r="K1042" s="206"/>
      <c r="L1042" s="215"/>
      <c r="M1042" s="206"/>
      <c r="N1042" s="216"/>
      <c r="EZ1042" s="189"/>
      <c r="FA1042" s="190"/>
      <c r="FB1042" s="190"/>
      <c r="FC1042" s="190"/>
      <c r="FD1042" s="190"/>
      <c r="FH1042" s="201" t="s">
        <v>353</v>
      </c>
      <c r="FJ1042" s="190"/>
      <c r="FL1042" s="190"/>
    </row>
    <row r="1043" spans="1:168" s="152" customFormat="1" ht="15" x14ac:dyDescent="0.25">
      <c r="A1043" s="213"/>
      <c r="B1043" s="203"/>
      <c r="C1043" s="366" t="s">
        <v>355</v>
      </c>
      <c r="D1043" s="366"/>
      <c r="E1043" s="366"/>
      <c r="F1043" s="205" t="s">
        <v>354</v>
      </c>
      <c r="G1043" s="231">
        <v>2.5</v>
      </c>
      <c r="H1043" s="208">
        <v>1.4375</v>
      </c>
      <c r="I1043" s="214">
        <v>2.0505938000000001</v>
      </c>
      <c r="J1043" s="215"/>
      <c r="K1043" s="206"/>
      <c r="L1043" s="215"/>
      <c r="M1043" s="206"/>
      <c r="N1043" s="216"/>
      <c r="EZ1043" s="189"/>
      <c r="FA1043" s="190"/>
      <c r="FB1043" s="190"/>
      <c r="FC1043" s="190"/>
      <c r="FD1043" s="190"/>
      <c r="FH1043" s="201" t="s">
        <v>355</v>
      </c>
      <c r="FJ1043" s="190"/>
      <c r="FL1043" s="190"/>
    </row>
    <row r="1044" spans="1:168" s="152" customFormat="1" ht="15" x14ac:dyDescent="0.25">
      <c r="A1044" s="199"/>
      <c r="B1044" s="203"/>
      <c r="C1044" s="369" t="s">
        <v>356</v>
      </c>
      <c r="D1044" s="369"/>
      <c r="E1044" s="369"/>
      <c r="F1044" s="217"/>
      <c r="G1044" s="218"/>
      <c r="H1044" s="218"/>
      <c r="I1044" s="218"/>
      <c r="J1044" s="219">
        <v>1449.37</v>
      </c>
      <c r="K1044" s="218"/>
      <c r="L1044" s="219">
        <v>1116.44</v>
      </c>
      <c r="M1044" s="218"/>
      <c r="N1044" s="221">
        <v>39820.81</v>
      </c>
      <c r="EZ1044" s="189"/>
      <c r="FA1044" s="190"/>
      <c r="FB1044" s="190"/>
      <c r="FC1044" s="190"/>
      <c r="FD1044" s="190"/>
      <c r="FI1044" s="201" t="s">
        <v>356</v>
      </c>
      <c r="FJ1044" s="190"/>
      <c r="FL1044" s="190"/>
    </row>
    <row r="1045" spans="1:168" s="152" customFormat="1" ht="15" x14ac:dyDescent="0.25">
      <c r="A1045" s="213"/>
      <c r="B1045" s="203"/>
      <c r="C1045" s="366" t="s">
        <v>357</v>
      </c>
      <c r="D1045" s="366"/>
      <c r="E1045" s="366"/>
      <c r="F1045" s="205"/>
      <c r="G1045" s="206"/>
      <c r="H1045" s="206"/>
      <c r="I1045" s="206"/>
      <c r="J1045" s="215"/>
      <c r="K1045" s="206"/>
      <c r="L1045" s="209">
        <v>706.22</v>
      </c>
      <c r="M1045" s="206"/>
      <c r="N1045" s="211">
        <v>34922.58</v>
      </c>
      <c r="EZ1045" s="189"/>
      <c r="FA1045" s="190"/>
      <c r="FB1045" s="190"/>
      <c r="FC1045" s="190"/>
      <c r="FD1045" s="190"/>
      <c r="FH1045" s="201" t="s">
        <v>357</v>
      </c>
      <c r="FJ1045" s="190"/>
      <c r="FL1045" s="190"/>
    </row>
    <row r="1046" spans="1:168" s="152" customFormat="1" ht="23.25" x14ac:dyDescent="0.25">
      <c r="A1046" s="213"/>
      <c r="B1046" s="203" t="s">
        <v>390</v>
      </c>
      <c r="C1046" s="366" t="s">
        <v>391</v>
      </c>
      <c r="D1046" s="366"/>
      <c r="E1046" s="366"/>
      <c r="F1046" s="205" t="s">
        <v>360</v>
      </c>
      <c r="G1046" s="222">
        <v>97</v>
      </c>
      <c r="H1046" s="206"/>
      <c r="I1046" s="222">
        <v>97</v>
      </c>
      <c r="J1046" s="215"/>
      <c r="K1046" s="206"/>
      <c r="L1046" s="209">
        <v>685.03</v>
      </c>
      <c r="M1046" s="206"/>
      <c r="N1046" s="211">
        <v>33874.9</v>
      </c>
      <c r="EZ1046" s="189"/>
      <c r="FA1046" s="190"/>
      <c r="FB1046" s="190"/>
      <c r="FC1046" s="190"/>
      <c r="FD1046" s="190"/>
      <c r="FH1046" s="201" t="s">
        <v>391</v>
      </c>
      <c r="FJ1046" s="190"/>
      <c r="FL1046" s="190"/>
    </row>
    <row r="1047" spans="1:168" s="152" customFormat="1" ht="23.25" x14ac:dyDescent="0.25">
      <c r="A1047" s="213"/>
      <c r="B1047" s="203" t="s">
        <v>392</v>
      </c>
      <c r="C1047" s="366" t="s">
        <v>393</v>
      </c>
      <c r="D1047" s="366"/>
      <c r="E1047" s="366"/>
      <c r="F1047" s="205" t="s">
        <v>360</v>
      </c>
      <c r="G1047" s="222">
        <v>51</v>
      </c>
      <c r="H1047" s="206"/>
      <c r="I1047" s="222">
        <v>51</v>
      </c>
      <c r="J1047" s="215"/>
      <c r="K1047" s="206"/>
      <c r="L1047" s="209">
        <v>360.17</v>
      </c>
      <c r="M1047" s="206"/>
      <c r="N1047" s="211">
        <v>17810.52</v>
      </c>
      <c r="EZ1047" s="189"/>
      <c r="FA1047" s="190"/>
      <c r="FB1047" s="190"/>
      <c r="FC1047" s="190"/>
      <c r="FD1047" s="190"/>
      <c r="FH1047" s="201" t="s">
        <v>393</v>
      </c>
      <c r="FJ1047" s="190"/>
      <c r="FL1047" s="190"/>
    </row>
    <row r="1048" spans="1:168" s="152" customFormat="1" ht="15" x14ac:dyDescent="0.25">
      <c r="A1048" s="223"/>
      <c r="B1048" s="224"/>
      <c r="C1048" s="367" t="s">
        <v>363</v>
      </c>
      <c r="D1048" s="367"/>
      <c r="E1048" s="367"/>
      <c r="F1048" s="193"/>
      <c r="G1048" s="194"/>
      <c r="H1048" s="194"/>
      <c r="I1048" s="194"/>
      <c r="J1048" s="197"/>
      <c r="K1048" s="194"/>
      <c r="L1048" s="228">
        <v>2161.64</v>
      </c>
      <c r="M1048" s="218"/>
      <c r="N1048" s="226">
        <v>91506.23</v>
      </c>
      <c r="EZ1048" s="189"/>
      <c r="FA1048" s="190"/>
      <c r="FB1048" s="190"/>
      <c r="FC1048" s="190"/>
      <c r="FD1048" s="190"/>
      <c r="FJ1048" s="190" t="s">
        <v>363</v>
      </c>
      <c r="FL1048" s="190"/>
    </row>
    <row r="1049" spans="1:168" s="152" customFormat="1" ht="45" x14ac:dyDescent="0.25">
      <c r="A1049" s="191" t="s">
        <v>646</v>
      </c>
      <c r="B1049" s="192" t="s">
        <v>581</v>
      </c>
      <c r="C1049" s="367" t="s">
        <v>582</v>
      </c>
      <c r="D1049" s="367"/>
      <c r="E1049" s="367"/>
      <c r="F1049" s="193" t="s">
        <v>16</v>
      </c>
      <c r="G1049" s="194">
        <v>60</v>
      </c>
      <c r="H1049" s="195">
        <v>1</v>
      </c>
      <c r="I1049" s="195">
        <v>60</v>
      </c>
      <c r="J1049" s="228">
        <v>2498.17</v>
      </c>
      <c r="K1049" s="227">
        <v>1.04236</v>
      </c>
      <c r="L1049" s="228">
        <v>156239.54999999999</v>
      </c>
      <c r="M1049" s="229">
        <v>9.1199999999999992</v>
      </c>
      <c r="N1049" s="226">
        <v>1424904.7</v>
      </c>
      <c r="EZ1049" s="189"/>
      <c r="FA1049" s="190"/>
      <c r="FB1049" s="190" t="s">
        <v>582</v>
      </c>
      <c r="FC1049" s="190" t="s">
        <v>285</v>
      </c>
      <c r="FD1049" s="190" t="s">
        <v>285</v>
      </c>
      <c r="FJ1049" s="190"/>
      <c r="FL1049" s="190"/>
    </row>
    <row r="1050" spans="1:168" s="152" customFormat="1" ht="15" x14ac:dyDescent="0.25">
      <c r="A1050" s="199"/>
      <c r="B1050" s="200"/>
      <c r="C1050" s="366" t="s">
        <v>583</v>
      </c>
      <c r="D1050" s="366"/>
      <c r="E1050" s="366"/>
      <c r="F1050" s="366"/>
      <c r="G1050" s="366"/>
      <c r="H1050" s="366"/>
      <c r="I1050" s="366"/>
      <c r="J1050" s="366"/>
      <c r="K1050" s="366"/>
      <c r="L1050" s="366"/>
      <c r="M1050" s="366"/>
      <c r="N1050" s="368"/>
      <c r="EZ1050" s="189"/>
      <c r="FA1050" s="190"/>
      <c r="FB1050" s="190"/>
      <c r="FC1050" s="190"/>
      <c r="FD1050" s="190"/>
      <c r="FJ1050" s="190"/>
      <c r="FK1050" s="201" t="s">
        <v>583</v>
      </c>
      <c r="FL1050" s="190"/>
    </row>
    <row r="1051" spans="1:168" s="152" customFormat="1" ht="15" x14ac:dyDescent="0.25">
      <c r="A1051" s="202"/>
      <c r="B1051" s="203"/>
      <c r="C1051" s="361" t="s">
        <v>366</v>
      </c>
      <c r="D1051" s="361"/>
      <c r="E1051" s="361"/>
      <c r="F1051" s="361"/>
      <c r="G1051" s="361"/>
      <c r="H1051" s="361"/>
      <c r="I1051" s="361"/>
      <c r="J1051" s="361"/>
      <c r="K1051" s="361"/>
      <c r="L1051" s="361"/>
      <c r="M1051" s="361"/>
      <c r="N1051" s="373"/>
      <c r="EZ1051" s="189"/>
      <c r="FA1051" s="190"/>
      <c r="FB1051" s="190"/>
      <c r="FC1051" s="190"/>
      <c r="FD1051" s="190"/>
      <c r="FF1051" s="201" t="s">
        <v>366</v>
      </c>
      <c r="FJ1051" s="190"/>
      <c r="FL1051" s="190"/>
    </row>
    <row r="1052" spans="1:168" s="152" customFormat="1" ht="15" x14ac:dyDescent="0.25">
      <c r="A1052" s="202"/>
      <c r="B1052" s="203"/>
      <c r="C1052" s="361" t="s">
        <v>367</v>
      </c>
      <c r="D1052" s="361"/>
      <c r="E1052" s="361"/>
      <c r="F1052" s="361"/>
      <c r="G1052" s="361"/>
      <c r="H1052" s="361"/>
      <c r="I1052" s="361"/>
      <c r="J1052" s="361"/>
      <c r="K1052" s="361"/>
      <c r="L1052" s="361"/>
      <c r="M1052" s="361"/>
      <c r="N1052" s="373"/>
      <c r="EZ1052" s="189"/>
      <c r="FA1052" s="190"/>
      <c r="FB1052" s="190"/>
      <c r="FC1052" s="190"/>
      <c r="FD1052" s="190"/>
      <c r="FF1052" s="201" t="s">
        <v>367</v>
      </c>
      <c r="FJ1052" s="190"/>
      <c r="FL1052" s="190"/>
    </row>
    <row r="1053" spans="1:168" s="152" customFormat="1" ht="15" x14ac:dyDescent="0.25">
      <c r="A1053" s="223"/>
      <c r="B1053" s="224"/>
      <c r="C1053" s="367" t="s">
        <v>363</v>
      </c>
      <c r="D1053" s="367"/>
      <c r="E1053" s="367"/>
      <c r="F1053" s="193"/>
      <c r="G1053" s="194"/>
      <c r="H1053" s="194"/>
      <c r="I1053" s="194"/>
      <c r="J1053" s="197"/>
      <c r="K1053" s="194"/>
      <c r="L1053" s="228">
        <v>156239.54999999999</v>
      </c>
      <c r="M1053" s="218"/>
      <c r="N1053" s="226">
        <v>1424904.7</v>
      </c>
      <c r="EZ1053" s="189"/>
      <c r="FA1053" s="190"/>
      <c r="FB1053" s="190"/>
      <c r="FC1053" s="190"/>
      <c r="FD1053" s="190"/>
      <c r="FJ1053" s="190" t="s">
        <v>363</v>
      </c>
      <c r="FL1053" s="190"/>
    </row>
    <row r="1054" spans="1:168" s="152" customFormat="1" ht="23.25" x14ac:dyDescent="0.25">
      <c r="A1054" s="191" t="s">
        <v>647</v>
      </c>
      <c r="B1054" s="192" t="s">
        <v>521</v>
      </c>
      <c r="C1054" s="367" t="s">
        <v>522</v>
      </c>
      <c r="D1054" s="367"/>
      <c r="E1054" s="367"/>
      <c r="F1054" s="193" t="s">
        <v>195</v>
      </c>
      <c r="G1054" s="194">
        <v>4.3E-3</v>
      </c>
      <c r="H1054" s="195">
        <v>1</v>
      </c>
      <c r="I1054" s="196">
        <v>4.3E-3</v>
      </c>
      <c r="J1054" s="228">
        <v>15441.79</v>
      </c>
      <c r="K1054" s="194"/>
      <c r="L1054" s="225">
        <v>66.400000000000006</v>
      </c>
      <c r="M1054" s="229">
        <v>9.1199999999999992</v>
      </c>
      <c r="N1054" s="237">
        <v>605.57000000000005</v>
      </c>
      <c r="EZ1054" s="189"/>
      <c r="FA1054" s="190"/>
      <c r="FB1054" s="190" t="s">
        <v>522</v>
      </c>
      <c r="FC1054" s="190" t="s">
        <v>285</v>
      </c>
      <c r="FD1054" s="190" t="s">
        <v>285</v>
      </c>
      <c r="FJ1054" s="190"/>
      <c r="FL1054" s="190"/>
    </row>
    <row r="1055" spans="1:168" s="152" customFormat="1" ht="15" x14ac:dyDescent="0.25">
      <c r="A1055" s="199"/>
      <c r="B1055" s="200"/>
      <c r="C1055" s="366" t="s">
        <v>523</v>
      </c>
      <c r="D1055" s="366"/>
      <c r="E1055" s="366"/>
      <c r="F1055" s="366"/>
      <c r="G1055" s="366"/>
      <c r="H1055" s="366"/>
      <c r="I1055" s="366"/>
      <c r="J1055" s="366"/>
      <c r="K1055" s="366"/>
      <c r="L1055" s="366"/>
      <c r="M1055" s="366"/>
      <c r="N1055" s="368"/>
      <c r="EZ1055" s="189"/>
      <c r="FA1055" s="190"/>
      <c r="FB1055" s="190"/>
      <c r="FC1055" s="190"/>
      <c r="FD1055" s="190"/>
      <c r="FE1055" s="201" t="s">
        <v>523</v>
      </c>
      <c r="FJ1055" s="190"/>
      <c r="FL1055" s="190"/>
    </row>
    <row r="1056" spans="1:168" s="152" customFormat="1" ht="15" x14ac:dyDescent="0.25">
      <c r="A1056" s="223"/>
      <c r="B1056" s="224"/>
      <c r="C1056" s="367" t="s">
        <v>363</v>
      </c>
      <c r="D1056" s="367"/>
      <c r="E1056" s="367"/>
      <c r="F1056" s="193"/>
      <c r="G1056" s="194"/>
      <c r="H1056" s="194"/>
      <c r="I1056" s="194"/>
      <c r="J1056" s="197"/>
      <c r="K1056" s="194"/>
      <c r="L1056" s="225">
        <v>66.400000000000006</v>
      </c>
      <c r="M1056" s="218"/>
      <c r="N1056" s="237">
        <v>605.57000000000005</v>
      </c>
      <c r="EZ1056" s="189"/>
      <c r="FA1056" s="190"/>
      <c r="FB1056" s="190"/>
      <c r="FC1056" s="190"/>
      <c r="FD1056" s="190"/>
      <c r="FJ1056" s="190" t="s">
        <v>363</v>
      </c>
      <c r="FL1056" s="190"/>
    </row>
    <row r="1057" spans="1:168" s="152" customFormat="1" ht="23.25" x14ac:dyDescent="0.25">
      <c r="A1057" s="191" t="s">
        <v>648</v>
      </c>
      <c r="B1057" s="192" t="s">
        <v>525</v>
      </c>
      <c r="C1057" s="367" t="s">
        <v>526</v>
      </c>
      <c r="D1057" s="367"/>
      <c r="E1057" s="367"/>
      <c r="F1057" s="193" t="s">
        <v>195</v>
      </c>
      <c r="G1057" s="194">
        <v>6.4000000000000003E-3</v>
      </c>
      <c r="H1057" s="195">
        <v>1</v>
      </c>
      <c r="I1057" s="196">
        <v>6.4000000000000003E-3</v>
      </c>
      <c r="J1057" s="228">
        <v>10080.84</v>
      </c>
      <c r="K1057" s="194"/>
      <c r="L1057" s="225">
        <v>64.52</v>
      </c>
      <c r="M1057" s="229">
        <v>9.1199999999999992</v>
      </c>
      <c r="N1057" s="237">
        <v>588.41999999999996</v>
      </c>
      <c r="EZ1057" s="189"/>
      <c r="FA1057" s="190"/>
      <c r="FB1057" s="190" t="s">
        <v>526</v>
      </c>
      <c r="FC1057" s="190" t="s">
        <v>285</v>
      </c>
      <c r="FD1057" s="190" t="s">
        <v>285</v>
      </c>
      <c r="FJ1057" s="190"/>
      <c r="FL1057" s="190"/>
    </row>
    <row r="1058" spans="1:168" s="152" customFormat="1" ht="15" x14ac:dyDescent="0.25">
      <c r="A1058" s="199"/>
      <c r="B1058" s="200"/>
      <c r="C1058" s="366" t="s">
        <v>527</v>
      </c>
      <c r="D1058" s="366"/>
      <c r="E1058" s="366"/>
      <c r="F1058" s="366"/>
      <c r="G1058" s="366"/>
      <c r="H1058" s="366"/>
      <c r="I1058" s="366"/>
      <c r="J1058" s="366"/>
      <c r="K1058" s="366"/>
      <c r="L1058" s="366"/>
      <c r="M1058" s="366"/>
      <c r="N1058" s="368"/>
      <c r="EZ1058" s="189"/>
      <c r="FA1058" s="190"/>
      <c r="FB1058" s="190"/>
      <c r="FC1058" s="190"/>
      <c r="FD1058" s="190"/>
      <c r="FE1058" s="201" t="s">
        <v>527</v>
      </c>
      <c r="FJ1058" s="190"/>
      <c r="FL1058" s="190"/>
    </row>
    <row r="1059" spans="1:168" s="152" customFormat="1" ht="15" x14ac:dyDescent="0.25">
      <c r="A1059" s="223"/>
      <c r="B1059" s="224"/>
      <c r="C1059" s="367" t="s">
        <v>363</v>
      </c>
      <c r="D1059" s="367"/>
      <c r="E1059" s="367"/>
      <c r="F1059" s="193"/>
      <c r="G1059" s="194"/>
      <c r="H1059" s="194"/>
      <c r="I1059" s="194"/>
      <c r="J1059" s="197"/>
      <c r="K1059" s="194"/>
      <c r="L1059" s="225">
        <v>64.52</v>
      </c>
      <c r="M1059" s="218"/>
      <c r="N1059" s="237">
        <v>588.41999999999996</v>
      </c>
      <c r="EZ1059" s="189"/>
      <c r="FA1059" s="190"/>
      <c r="FB1059" s="190"/>
      <c r="FC1059" s="190"/>
      <c r="FD1059" s="190"/>
      <c r="FJ1059" s="190" t="s">
        <v>363</v>
      </c>
      <c r="FL1059" s="190"/>
    </row>
    <row r="1060" spans="1:168" s="152" customFormat="1" ht="34.5" x14ac:dyDescent="0.25">
      <c r="A1060" s="191" t="s">
        <v>649</v>
      </c>
      <c r="B1060" s="192" t="s">
        <v>340</v>
      </c>
      <c r="C1060" s="367" t="s">
        <v>341</v>
      </c>
      <c r="D1060" s="367"/>
      <c r="E1060" s="367"/>
      <c r="F1060" s="193" t="s">
        <v>195</v>
      </c>
      <c r="G1060" s="194">
        <v>4.3E-3</v>
      </c>
      <c r="H1060" s="195">
        <v>1</v>
      </c>
      <c r="I1060" s="196">
        <v>4.3E-3</v>
      </c>
      <c r="J1060" s="197"/>
      <c r="K1060" s="194"/>
      <c r="L1060" s="197"/>
      <c r="M1060" s="194"/>
      <c r="N1060" s="198"/>
      <c r="EZ1060" s="189"/>
      <c r="FA1060" s="190"/>
      <c r="FB1060" s="190" t="s">
        <v>341</v>
      </c>
      <c r="FC1060" s="190" t="s">
        <v>285</v>
      </c>
      <c r="FD1060" s="190" t="s">
        <v>285</v>
      </c>
      <c r="FJ1060" s="190"/>
      <c r="FL1060" s="190"/>
    </row>
    <row r="1061" spans="1:168" s="152" customFormat="1" ht="15" x14ac:dyDescent="0.25">
      <c r="A1061" s="199"/>
      <c r="B1061" s="200"/>
      <c r="C1061" s="366" t="s">
        <v>650</v>
      </c>
      <c r="D1061" s="366"/>
      <c r="E1061" s="366"/>
      <c r="F1061" s="366"/>
      <c r="G1061" s="366"/>
      <c r="H1061" s="366"/>
      <c r="I1061" s="366"/>
      <c r="J1061" s="366"/>
      <c r="K1061" s="366"/>
      <c r="L1061" s="366"/>
      <c r="M1061" s="366"/>
      <c r="N1061" s="368"/>
      <c r="EZ1061" s="189"/>
      <c r="FA1061" s="190"/>
      <c r="FB1061" s="190"/>
      <c r="FC1061" s="190"/>
      <c r="FD1061" s="190"/>
      <c r="FE1061" s="201" t="s">
        <v>650</v>
      </c>
      <c r="FJ1061" s="190"/>
      <c r="FL1061" s="190"/>
    </row>
    <row r="1062" spans="1:168" s="152" customFormat="1" ht="68.25" x14ac:dyDescent="0.25">
      <c r="A1062" s="202"/>
      <c r="B1062" s="203" t="s">
        <v>343</v>
      </c>
      <c r="C1062" s="361" t="s">
        <v>344</v>
      </c>
      <c r="D1062" s="361"/>
      <c r="E1062" s="361"/>
      <c r="F1062" s="361"/>
      <c r="G1062" s="361"/>
      <c r="H1062" s="361"/>
      <c r="I1062" s="361"/>
      <c r="J1062" s="361"/>
      <c r="K1062" s="361"/>
      <c r="L1062" s="361"/>
      <c r="M1062" s="361"/>
      <c r="N1062" s="373"/>
      <c r="EZ1062" s="189"/>
      <c r="FA1062" s="190"/>
      <c r="FB1062" s="190"/>
      <c r="FC1062" s="190"/>
      <c r="FD1062" s="190"/>
      <c r="FF1062" s="201" t="s">
        <v>344</v>
      </c>
      <c r="FJ1062" s="190"/>
      <c r="FL1062" s="190"/>
    </row>
    <row r="1063" spans="1:168" s="152" customFormat="1" ht="23.25" x14ac:dyDescent="0.25">
      <c r="A1063" s="202"/>
      <c r="B1063" s="203" t="s">
        <v>345</v>
      </c>
      <c r="C1063" s="361" t="s">
        <v>346</v>
      </c>
      <c r="D1063" s="361"/>
      <c r="E1063" s="361"/>
      <c r="F1063" s="361"/>
      <c r="G1063" s="361"/>
      <c r="H1063" s="361"/>
      <c r="I1063" s="361"/>
      <c r="J1063" s="361"/>
      <c r="K1063" s="361"/>
      <c r="L1063" s="361"/>
      <c r="M1063" s="361"/>
      <c r="N1063" s="373"/>
      <c r="EZ1063" s="189"/>
      <c r="FA1063" s="190"/>
      <c r="FB1063" s="190"/>
      <c r="FC1063" s="190"/>
      <c r="FD1063" s="190"/>
      <c r="FF1063" s="201" t="s">
        <v>346</v>
      </c>
      <c r="FJ1063" s="190"/>
      <c r="FL1063" s="190"/>
    </row>
    <row r="1064" spans="1:168" s="152" customFormat="1" ht="15" x14ac:dyDescent="0.25">
      <c r="A1064" s="204"/>
      <c r="B1064" s="203" t="s">
        <v>339</v>
      </c>
      <c r="C1064" s="366" t="s">
        <v>347</v>
      </c>
      <c r="D1064" s="366"/>
      <c r="E1064" s="366"/>
      <c r="F1064" s="205"/>
      <c r="G1064" s="206"/>
      <c r="H1064" s="206"/>
      <c r="I1064" s="206"/>
      <c r="J1064" s="207">
        <v>4261.97</v>
      </c>
      <c r="K1064" s="208">
        <v>1.3225</v>
      </c>
      <c r="L1064" s="209">
        <v>24.24</v>
      </c>
      <c r="M1064" s="210">
        <v>49.45</v>
      </c>
      <c r="N1064" s="211">
        <v>1198.67</v>
      </c>
      <c r="EZ1064" s="189"/>
      <c r="FA1064" s="190"/>
      <c r="FB1064" s="190"/>
      <c r="FC1064" s="190"/>
      <c r="FD1064" s="190"/>
      <c r="FG1064" s="201" t="s">
        <v>347</v>
      </c>
      <c r="FJ1064" s="190"/>
      <c r="FL1064" s="190"/>
    </row>
    <row r="1065" spans="1:168" s="152" customFormat="1" ht="15" x14ac:dyDescent="0.25">
      <c r="A1065" s="204"/>
      <c r="B1065" s="203" t="s">
        <v>205</v>
      </c>
      <c r="C1065" s="366" t="s">
        <v>348</v>
      </c>
      <c r="D1065" s="366"/>
      <c r="E1065" s="366"/>
      <c r="F1065" s="205"/>
      <c r="G1065" s="206"/>
      <c r="H1065" s="206"/>
      <c r="I1065" s="206"/>
      <c r="J1065" s="209">
        <v>140.49</v>
      </c>
      <c r="K1065" s="208">
        <v>1.4375</v>
      </c>
      <c r="L1065" s="209">
        <v>0.87</v>
      </c>
      <c r="M1065" s="210">
        <v>14.53</v>
      </c>
      <c r="N1065" s="212">
        <v>12.64</v>
      </c>
      <c r="EZ1065" s="189"/>
      <c r="FA1065" s="190"/>
      <c r="FB1065" s="190"/>
      <c r="FC1065" s="190"/>
      <c r="FD1065" s="190"/>
      <c r="FG1065" s="201" t="s">
        <v>348</v>
      </c>
      <c r="FJ1065" s="190"/>
      <c r="FL1065" s="190"/>
    </row>
    <row r="1066" spans="1:168" s="152" customFormat="1" ht="15" x14ac:dyDescent="0.25">
      <c r="A1066" s="204"/>
      <c r="B1066" s="203" t="s">
        <v>349</v>
      </c>
      <c r="C1066" s="366" t="s">
        <v>350</v>
      </c>
      <c r="D1066" s="366"/>
      <c r="E1066" s="366"/>
      <c r="F1066" s="205"/>
      <c r="G1066" s="206"/>
      <c r="H1066" s="206"/>
      <c r="I1066" s="206"/>
      <c r="J1066" s="209">
        <v>9</v>
      </c>
      <c r="K1066" s="208">
        <v>1.4375</v>
      </c>
      <c r="L1066" s="209">
        <v>0.06</v>
      </c>
      <c r="M1066" s="210">
        <v>49.45</v>
      </c>
      <c r="N1066" s="212">
        <v>2.97</v>
      </c>
      <c r="EZ1066" s="189"/>
      <c r="FA1066" s="190"/>
      <c r="FB1066" s="190"/>
      <c r="FC1066" s="190"/>
      <c r="FD1066" s="190"/>
      <c r="FG1066" s="201" t="s">
        <v>350</v>
      </c>
      <c r="FJ1066" s="190"/>
      <c r="FL1066" s="190"/>
    </row>
    <row r="1067" spans="1:168" s="152" customFormat="1" ht="15" x14ac:dyDescent="0.25">
      <c r="A1067" s="204"/>
      <c r="B1067" s="203" t="s">
        <v>351</v>
      </c>
      <c r="C1067" s="366" t="s">
        <v>352</v>
      </c>
      <c r="D1067" s="366"/>
      <c r="E1067" s="366"/>
      <c r="F1067" s="205"/>
      <c r="G1067" s="206"/>
      <c r="H1067" s="206"/>
      <c r="I1067" s="206"/>
      <c r="J1067" s="207">
        <v>2732.35</v>
      </c>
      <c r="K1067" s="206"/>
      <c r="L1067" s="209">
        <v>11.75</v>
      </c>
      <c r="M1067" s="210">
        <v>9.1199999999999992</v>
      </c>
      <c r="N1067" s="212">
        <v>107.16</v>
      </c>
      <c r="EZ1067" s="189"/>
      <c r="FA1067" s="190"/>
      <c r="FB1067" s="190"/>
      <c r="FC1067" s="190"/>
      <c r="FD1067" s="190"/>
      <c r="FG1067" s="201" t="s">
        <v>352</v>
      </c>
      <c r="FJ1067" s="190"/>
      <c r="FL1067" s="190"/>
    </row>
    <row r="1068" spans="1:168" s="152" customFormat="1" ht="15" x14ac:dyDescent="0.25">
      <c r="A1068" s="213"/>
      <c r="B1068" s="203"/>
      <c r="C1068" s="366" t="s">
        <v>353</v>
      </c>
      <c r="D1068" s="366"/>
      <c r="E1068" s="366"/>
      <c r="F1068" s="205" t="s">
        <v>354</v>
      </c>
      <c r="G1068" s="210">
        <v>219.68</v>
      </c>
      <c r="H1068" s="208">
        <v>1.3225</v>
      </c>
      <c r="I1068" s="214">
        <v>1.2492652</v>
      </c>
      <c r="J1068" s="215"/>
      <c r="K1068" s="206"/>
      <c r="L1068" s="215"/>
      <c r="M1068" s="206"/>
      <c r="N1068" s="216"/>
      <c r="EZ1068" s="189"/>
      <c r="FA1068" s="190"/>
      <c r="FB1068" s="190"/>
      <c r="FC1068" s="190"/>
      <c r="FD1068" s="190"/>
      <c r="FH1068" s="201" t="s">
        <v>353</v>
      </c>
      <c r="FJ1068" s="190"/>
      <c r="FL1068" s="190"/>
    </row>
    <row r="1069" spans="1:168" s="152" customFormat="1" ht="15" x14ac:dyDescent="0.25">
      <c r="A1069" s="213"/>
      <c r="B1069" s="203"/>
      <c r="C1069" s="366" t="s">
        <v>355</v>
      </c>
      <c r="D1069" s="366"/>
      <c r="E1069" s="366"/>
      <c r="F1069" s="205" t="s">
        <v>354</v>
      </c>
      <c r="G1069" s="210">
        <v>0.71</v>
      </c>
      <c r="H1069" s="208">
        <v>1.4375</v>
      </c>
      <c r="I1069" s="214">
        <v>4.3886999999999997E-3</v>
      </c>
      <c r="J1069" s="215"/>
      <c r="K1069" s="206"/>
      <c r="L1069" s="215"/>
      <c r="M1069" s="206"/>
      <c r="N1069" s="216"/>
      <c r="EZ1069" s="189"/>
      <c r="FA1069" s="190"/>
      <c r="FB1069" s="190"/>
      <c r="FC1069" s="190"/>
      <c r="FD1069" s="190"/>
      <c r="FH1069" s="201" t="s">
        <v>355</v>
      </c>
      <c r="FJ1069" s="190"/>
      <c r="FL1069" s="190"/>
    </row>
    <row r="1070" spans="1:168" s="152" customFormat="1" ht="15" x14ac:dyDescent="0.25">
      <c r="A1070" s="199"/>
      <c r="B1070" s="203"/>
      <c r="C1070" s="369" t="s">
        <v>356</v>
      </c>
      <c r="D1070" s="369"/>
      <c r="E1070" s="369"/>
      <c r="F1070" s="217"/>
      <c r="G1070" s="218"/>
      <c r="H1070" s="218"/>
      <c r="I1070" s="218"/>
      <c r="J1070" s="219">
        <v>7134.81</v>
      </c>
      <c r="K1070" s="218"/>
      <c r="L1070" s="220">
        <v>36.86</v>
      </c>
      <c r="M1070" s="218"/>
      <c r="N1070" s="221">
        <v>1318.47</v>
      </c>
      <c r="EZ1070" s="189"/>
      <c r="FA1070" s="190"/>
      <c r="FB1070" s="190"/>
      <c r="FC1070" s="190"/>
      <c r="FD1070" s="190"/>
      <c r="FI1070" s="201" t="s">
        <v>356</v>
      </c>
      <c r="FJ1070" s="190"/>
      <c r="FL1070" s="190"/>
    </row>
    <row r="1071" spans="1:168" s="152" customFormat="1" ht="15" x14ac:dyDescent="0.25">
      <c r="A1071" s="213"/>
      <c r="B1071" s="203"/>
      <c r="C1071" s="366" t="s">
        <v>357</v>
      </c>
      <c r="D1071" s="366"/>
      <c r="E1071" s="366"/>
      <c r="F1071" s="205"/>
      <c r="G1071" s="206"/>
      <c r="H1071" s="206"/>
      <c r="I1071" s="206"/>
      <c r="J1071" s="215"/>
      <c r="K1071" s="206"/>
      <c r="L1071" s="209">
        <v>24.3</v>
      </c>
      <c r="M1071" s="206"/>
      <c r="N1071" s="211">
        <v>1201.6400000000001</v>
      </c>
      <c r="EZ1071" s="189"/>
      <c r="FA1071" s="190"/>
      <c r="FB1071" s="190"/>
      <c r="FC1071" s="190"/>
      <c r="FD1071" s="190"/>
      <c r="FH1071" s="201" t="s">
        <v>357</v>
      </c>
      <c r="FJ1071" s="190"/>
      <c r="FL1071" s="190"/>
    </row>
    <row r="1072" spans="1:168" s="152" customFormat="1" ht="23.25" x14ac:dyDescent="0.25">
      <c r="A1072" s="213"/>
      <c r="B1072" s="203" t="s">
        <v>358</v>
      </c>
      <c r="C1072" s="366" t="s">
        <v>359</v>
      </c>
      <c r="D1072" s="366"/>
      <c r="E1072" s="366"/>
      <c r="F1072" s="205" t="s">
        <v>360</v>
      </c>
      <c r="G1072" s="222">
        <v>126</v>
      </c>
      <c r="H1072" s="206"/>
      <c r="I1072" s="222">
        <v>126</v>
      </c>
      <c r="J1072" s="215"/>
      <c r="K1072" s="206"/>
      <c r="L1072" s="209">
        <v>30.62</v>
      </c>
      <c r="M1072" s="206"/>
      <c r="N1072" s="211">
        <v>1514.07</v>
      </c>
      <c r="EZ1072" s="189"/>
      <c r="FA1072" s="190"/>
      <c r="FB1072" s="190"/>
      <c r="FC1072" s="190"/>
      <c r="FD1072" s="190"/>
      <c r="FH1072" s="201" t="s">
        <v>359</v>
      </c>
      <c r="FJ1072" s="190"/>
      <c r="FL1072" s="190"/>
    </row>
    <row r="1073" spans="1:168" s="152" customFormat="1" ht="23.25" x14ac:dyDescent="0.25">
      <c r="A1073" s="213"/>
      <c r="B1073" s="203" t="s">
        <v>361</v>
      </c>
      <c r="C1073" s="366" t="s">
        <v>362</v>
      </c>
      <c r="D1073" s="366"/>
      <c r="E1073" s="366"/>
      <c r="F1073" s="205" t="s">
        <v>360</v>
      </c>
      <c r="G1073" s="222">
        <v>68</v>
      </c>
      <c r="H1073" s="206"/>
      <c r="I1073" s="222">
        <v>68</v>
      </c>
      <c r="J1073" s="215"/>
      <c r="K1073" s="206"/>
      <c r="L1073" s="209">
        <v>16.52</v>
      </c>
      <c r="M1073" s="206"/>
      <c r="N1073" s="212">
        <v>817.12</v>
      </c>
      <c r="EZ1073" s="189"/>
      <c r="FA1073" s="190"/>
      <c r="FB1073" s="190"/>
      <c r="FC1073" s="190"/>
      <c r="FD1073" s="190"/>
      <c r="FH1073" s="201" t="s">
        <v>362</v>
      </c>
      <c r="FJ1073" s="190"/>
      <c r="FL1073" s="190"/>
    </row>
    <row r="1074" spans="1:168" s="152" customFormat="1" ht="15" x14ac:dyDescent="0.25">
      <c r="A1074" s="223"/>
      <c r="B1074" s="224"/>
      <c r="C1074" s="367" t="s">
        <v>363</v>
      </c>
      <c r="D1074" s="367"/>
      <c r="E1074" s="367"/>
      <c r="F1074" s="193"/>
      <c r="G1074" s="194"/>
      <c r="H1074" s="194"/>
      <c r="I1074" s="194"/>
      <c r="J1074" s="197"/>
      <c r="K1074" s="194"/>
      <c r="L1074" s="225">
        <v>84</v>
      </c>
      <c r="M1074" s="218"/>
      <c r="N1074" s="226">
        <v>3649.66</v>
      </c>
      <c r="EZ1074" s="189"/>
      <c r="FA1074" s="190"/>
      <c r="FB1074" s="190"/>
      <c r="FC1074" s="190"/>
      <c r="FD1074" s="190"/>
      <c r="FJ1074" s="190" t="s">
        <v>363</v>
      </c>
      <c r="FL1074" s="190"/>
    </row>
    <row r="1075" spans="1:168" s="152" customFormat="1" ht="33.75" x14ac:dyDescent="0.25">
      <c r="A1075" s="191" t="s">
        <v>651</v>
      </c>
      <c r="B1075" s="192" t="s">
        <v>440</v>
      </c>
      <c r="C1075" s="367" t="s">
        <v>43</v>
      </c>
      <c r="D1075" s="367"/>
      <c r="E1075" s="367"/>
      <c r="F1075" s="193" t="s">
        <v>16</v>
      </c>
      <c r="G1075" s="194">
        <v>8</v>
      </c>
      <c r="H1075" s="195">
        <v>1</v>
      </c>
      <c r="I1075" s="195">
        <v>8</v>
      </c>
      <c r="J1075" s="225">
        <v>87.35</v>
      </c>
      <c r="K1075" s="227">
        <v>1.04236</v>
      </c>
      <c r="L1075" s="225">
        <v>728.4</v>
      </c>
      <c r="M1075" s="229">
        <v>9.1199999999999992</v>
      </c>
      <c r="N1075" s="226">
        <v>6643.01</v>
      </c>
      <c r="EZ1075" s="189"/>
      <c r="FA1075" s="190"/>
      <c r="FB1075" s="190" t="s">
        <v>43</v>
      </c>
      <c r="FC1075" s="190" t="s">
        <v>285</v>
      </c>
      <c r="FD1075" s="190" t="s">
        <v>285</v>
      </c>
      <c r="FJ1075" s="190"/>
      <c r="FL1075" s="190"/>
    </row>
    <row r="1076" spans="1:168" s="152" customFormat="1" ht="15" x14ac:dyDescent="0.25">
      <c r="A1076" s="199"/>
      <c r="B1076" s="200"/>
      <c r="C1076" s="366" t="s">
        <v>441</v>
      </c>
      <c r="D1076" s="366"/>
      <c r="E1076" s="366"/>
      <c r="F1076" s="366"/>
      <c r="G1076" s="366"/>
      <c r="H1076" s="366"/>
      <c r="I1076" s="366"/>
      <c r="J1076" s="366"/>
      <c r="K1076" s="366"/>
      <c r="L1076" s="366"/>
      <c r="M1076" s="366"/>
      <c r="N1076" s="368"/>
      <c r="EZ1076" s="189"/>
      <c r="FA1076" s="190"/>
      <c r="FB1076" s="190"/>
      <c r="FC1076" s="190"/>
      <c r="FD1076" s="190"/>
      <c r="FJ1076" s="190"/>
      <c r="FK1076" s="201" t="s">
        <v>441</v>
      </c>
      <c r="FL1076" s="190"/>
    </row>
    <row r="1077" spans="1:168" s="152" customFormat="1" ht="15" x14ac:dyDescent="0.25">
      <c r="A1077" s="202"/>
      <c r="B1077" s="203"/>
      <c r="C1077" s="361" t="s">
        <v>366</v>
      </c>
      <c r="D1077" s="361"/>
      <c r="E1077" s="361"/>
      <c r="F1077" s="361"/>
      <c r="G1077" s="361"/>
      <c r="H1077" s="361"/>
      <c r="I1077" s="361"/>
      <c r="J1077" s="361"/>
      <c r="K1077" s="361"/>
      <c r="L1077" s="361"/>
      <c r="M1077" s="361"/>
      <c r="N1077" s="373"/>
      <c r="EZ1077" s="189"/>
      <c r="FA1077" s="190"/>
      <c r="FB1077" s="190"/>
      <c r="FC1077" s="190"/>
      <c r="FD1077" s="190"/>
      <c r="FF1077" s="201" t="s">
        <v>366</v>
      </c>
      <c r="FJ1077" s="190"/>
      <c r="FL1077" s="190"/>
    </row>
    <row r="1078" spans="1:168" s="152" customFormat="1" ht="15" x14ac:dyDescent="0.25">
      <c r="A1078" s="202"/>
      <c r="B1078" s="203"/>
      <c r="C1078" s="361" t="s">
        <v>367</v>
      </c>
      <c r="D1078" s="361"/>
      <c r="E1078" s="361"/>
      <c r="F1078" s="361"/>
      <c r="G1078" s="361"/>
      <c r="H1078" s="361"/>
      <c r="I1078" s="361"/>
      <c r="J1078" s="361"/>
      <c r="K1078" s="361"/>
      <c r="L1078" s="361"/>
      <c r="M1078" s="361"/>
      <c r="N1078" s="373"/>
      <c r="EZ1078" s="189"/>
      <c r="FA1078" s="190"/>
      <c r="FB1078" s="190"/>
      <c r="FC1078" s="190"/>
      <c r="FD1078" s="190"/>
      <c r="FF1078" s="201" t="s">
        <v>367</v>
      </c>
      <c r="FJ1078" s="190"/>
      <c r="FL1078" s="190"/>
    </row>
    <row r="1079" spans="1:168" s="152" customFormat="1" ht="15" x14ac:dyDescent="0.25">
      <c r="A1079" s="223"/>
      <c r="B1079" s="224"/>
      <c r="C1079" s="367" t="s">
        <v>363</v>
      </c>
      <c r="D1079" s="367"/>
      <c r="E1079" s="367"/>
      <c r="F1079" s="193"/>
      <c r="G1079" s="194"/>
      <c r="H1079" s="194"/>
      <c r="I1079" s="194"/>
      <c r="J1079" s="197"/>
      <c r="K1079" s="194"/>
      <c r="L1079" s="225">
        <v>728.4</v>
      </c>
      <c r="M1079" s="218"/>
      <c r="N1079" s="226">
        <v>6643.01</v>
      </c>
      <c r="EZ1079" s="189"/>
      <c r="FA1079" s="190"/>
      <c r="FB1079" s="190"/>
      <c r="FC1079" s="190"/>
      <c r="FD1079" s="190"/>
      <c r="FJ1079" s="190" t="s">
        <v>363</v>
      </c>
      <c r="FL1079" s="190"/>
    </row>
    <row r="1080" spans="1:168" s="152" customFormat="1" ht="34.5" x14ac:dyDescent="0.25">
      <c r="A1080" s="191" t="s">
        <v>652</v>
      </c>
      <c r="B1080" s="192" t="s">
        <v>430</v>
      </c>
      <c r="C1080" s="367" t="s">
        <v>431</v>
      </c>
      <c r="D1080" s="367"/>
      <c r="E1080" s="367"/>
      <c r="F1080" s="193" t="s">
        <v>195</v>
      </c>
      <c r="G1080" s="194">
        <v>3.3099999999999997E-2</v>
      </c>
      <c r="H1080" s="195">
        <v>1</v>
      </c>
      <c r="I1080" s="196">
        <v>3.3099999999999997E-2</v>
      </c>
      <c r="J1080" s="197"/>
      <c r="K1080" s="194"/>
      <c r="L1080" s="197"/>
      <c r="M1080" s="194"/>
      <c r="N1080" s="198"/>
      <c r="EZ1080" s="189"/>
      <c r="FA1080" s="190"/>
      <c r="FB1080" s="190" t="s">
        <v>431</v>
      </c>
      <c r="FC1080" s="190" t="s">
        <v>285</v>
      </c>
      <c r="FD1080" s="190" t="s">
        <v>285</v>
      </c>
      <c r="FJ1080" s="190"/>
      <c r="FL1080" s="190"/>
    </row>
    <row r="1081" spans="1:168" s="152" customFormat="1" ht="15" x14ac:dyDescent="0.25">
      <c r="A1081" s="199"/>
      <c r="B1081" s="200"/>
      <c r="C1081" s="366" t="s">
        <v>653</v>
      </c>
      <c r="D1081" s="366"/>
      <c r="E1081" s="366"/>
      <c r="F1081" s="366"/>
      <c r="G1081" s="366"/>
      <c r="H1081" s="366"/>
      <c r="I1081" s="366"/>
      <c r="J1081" s="366"/>
      <c r="K1081" s="366"/>
      <c r="L1081" s="366"/>
      <c r="M1081" s="366"/>
      <c r="N1081" s="368"/>
      <c r="EZ1081" s="189"/>
      <c r="FA1081" s="190"/>
      <c r="FB1081" s="190"/>
      <c r="FC1081" s="190"/>
      <c r="FD1081" s="190"/>
      <c r="FE1081" s="201" t="s">
        <v>653</v>
      </c>
      <c r="FJ1081" s="190"/>
      <c r="FL1081" s="190"/>
    </row>
    <row r="1082" spans="1:168" s="152" customFormat="1" ht="68.25" x14ac:dyDescent="0.25">
      <c r="A1082" s="202"/>
      <c r="B1082" s="203" t="s">
        <v>343</v>
      </c>
      <c r="C1082" s="361" t="s">
        <v>344</v>
      </c>
      <c r="D1082" s="361"/>
      <c r="E1082" s="361"/>
      <c r="F1082" s="361"/>
      <c r="G1082" s="361"/>
      <c r="H1082" s="361"/>
      <c r="I1082" s="361"/>
      <c r="J1082" s="361"/>
      <c r="K1082" s="361"/>
      <c r="L1082" s="361"/>
      <c r="M1082" s="361"/>
      <c r="N1082" s="373"/>
      <c r="EZ1082" s="189"/>
      <c r="FA1082" s="190"/>
      <c r="FB1082" s="190"/>
      <c r="FC1082" s="190"/>
      <c r="FD1082" s="190"/>
      <c r="FF1082" s="201" t="s">
        <v>344</v>
      </c>
      <c r="FJ1082" s="190"/>
      <c r="FL1082" s="190"/>
    </row>
    <row r="1083" spans="1:168" s="152" customFormat="1" ht="23.25" x14ac:dyDescent="0.25">
      <c r="A1083" s="202"/>
      <c r="B1083" s="203" t="s">
        <v>345</v>
      </c>
      <c r="C1083" s="361" t="s">
        <v>346</v>
      </c>
      <c r="D1083" s="361"/>
      <c r="E1083" s="361"/>
      <c r="F1083" s="361"/>
      <c r="G1083" s="361"/>
      <c r="H1083" s="361"/>
      <c r="I1083" s="361"/>
      <c r="J1083" s="361"/>
      <c r="K1083" s="361"/>
      <c r="L1083" s="361"/>
      <c r="M1083" s="361"/>
      <c r="N1083" s="373"/>
      <c r="EZ1083" s="189"/>
      <c r="FA1083" s="190"/>
      <c r="FB1083" s="190"/>
      <c r="FC1083" s="190"/>
      <c r="FD1083" s="190"/>
      <c r="FF1083" s="201" t="s">
        <v>346</v>
      </c>
      <c r="FJ1083" s="190"/>
      <c r="FL1083" s="190"/>
    </row>
    <row r="1084" spans="1:168" s="152" customFormat="1" ht="15" x14ac:dyDescent="0.25">
      <c r="A1084" s="204"/>
      <c r="B1084" s="203" t="s">
        <v>339</v>
      </c>
      <c r="C1084" s="366" t="s">
        <v>347</v>
      </c>
      <c r="D1084" s="366"/>
      <c r="E1084" s="366"/>
      <c r="F1084" s="205"/>
      <c r="G1084" s="206"/>
      <c r="H1084" s="206"/>
      <c r="I1084" s="206"/>
      <c r="J1084" s="207">
        <v>1047.6400000000001</v>
      </c>
      <c r="K1084" s="208">
        <v>1.3225</v>
      </c>
      <c r="L1084" s="209">
        <v>45.86</v>
      </c>
      <c r="M1084" s="210">
        <v>49.45</v>
      </c>
      <c r="N1084" s="211">
        <v>2267.7800000000002</v>
      </c>
      <c r="EZ1084" s="189"/>
      <c r="FA1084" s="190"/>
      <c r="FB1084" s="190"/>
      <c r="FC1084" s="190"/>
      <c r="FD1084" s="190"/>
      <c r="FG1084" s="201" t="s">
        <v>347</v>
      </c>
      <c r="FJ1084" s="190"/>
      <c r="FL1084" s="190"/>
    </row>
    <row r="1085" spans="1:168" s="152" customFormat="1" ht="15" x14ac:dyDescent="0.25">
      <c r="A1085" s="204"/>
      <c r="B1085" s="203" t="s">
        <v>205</v>
      </c>
      <c r="C1085" s="366" t="s">
        <v>348</v>
      </c>
      <c r="D1085" s="366"/>
      <c r="E1085" s="366"/>
      <c r="F1085" s="205"/>
      <c r="G1085" s="206"/>
      <c r="H1085" s="206"/>
      <c r="I1085" s="206"/>
      <c r="J1085" s="209">
        <v>494.67</v>
      </c>
      <c r="K1085" s="208">
        <v>1.4375</v>
      </c>
      <c r="L1085" s="209">
        <v>23.54</v>
      </c>
      <c r="M1085" s="210">
        <v>14.53</v>
      </c>
      <c r="N1085" s="212">
        <v>342.04</v>
      </c>
      <c r="EZ1085" s="189"/>
      <c r="FA1085" s="190"/>
      <c r="FB1085" s="190"/>
      <c r="FC1085" s="190"/>
      <c r="FD1085" s="190"/>
      <c r="FG1085" s="201" t="s">
        <v>348</v>
      </c>
      <c r="FJ1085" s="190"/>
      <c r="FL1085" s="190"/>
    </row>
    <row r="1086" spans="1:168" s="152" customFormat="1" ht="15" x14ac:dyDescent="0.25">
      <c r="A1086" s="204"/>
      <c r="B1086" s="203" t="s">
        <v>349</v>
      </c>
      <c r="C1086" s="366" t="s">
        <v>350</v>
      </c>
      <c r="D1086" s="366"/>
      <c r="E1086" s="366"/>
      <c r="F1086" s="205"/>
      <c r="G1086" s="206"/>
      <c r="H1086" s="206"/>
      <c r="I1086" s="206"/>
      <c r="J1086" s="209">
        <v>31.38</v>
      </c>
      <c r="K1086" s="208">
        <v>1.4375</v>
      </c>
      <c r="L1086" s="209">
        <v>1.49</v>
      </c>
      <c r="M1086" s="210">
        <v>49.45</v>
      </c>
      <c r="N1086" s="212">
        <v>73.680000000000007</v>
      </c>
      <c r="EZ1086" s="189"/>
      <c r="FA1086" s="190"/>
      <c r="FB1086" s="190"/>
      <c r="FC1086" s="190"/>
      <c r="FD1086" s="190"/>
      <c r="FG1086" s="201" t="s">
        <v>350</v>
      </c>
      <c r="FJ1086" s="190"/>
      <c r="FL1086" s="190"/>
    </row>
    <row r="1087" spans="1:168" s="152" customFormat="1" ht="15" x14ac:dyDescent="0.25">
      <c r="A1087" s="204"/>
      <c r="B1087" s="203" t="s">
        <v>351</v>
      </c>
      <c r="C1087" s="366" t="s">
        <v>352</v>
      </c>
      <c r="D1087" s="366"/>
      <c r="E1087" s="366"/>
      <c r="F1087" s="205"/>
      <c r="G1087" s="206"/>
      <c r="H1087" s="206"/>
      <c r="I1087" s="206"/>
      <c r="J1087" s="209">
        <v>68.63</v>
      </c>
      <c r="K1087" s="206"/>
      <c r="L1087" s="209">
        <v>2.27</v>
      </c>
      <c r="M1087" s="210">
        <v>9.1199999999999992</v>
      </c>
      <c r="N1087" s="212">
        <v>20.7</v>
      </c>
      <c r="EZ1087" s="189"/>
      <c r="FA1087" s="190"/>
      <c r="FB1087" s="190"/>
      <c r="FC1087" s="190"/>
      <c r="FD1087" s="190"/>
      <c r="FG1087" s="201" t="s">
        <v>352</v>
      </c>
      <c r="FJ1087" s="190"/>
      <c r="FL1087" s="190"/>
    </row>
    <row r="1088" spans="1:168" s="152" customFormat="1" ht="15" x14ac:dyDescent="0.25">
      <c r="A1088" s="213"/>
      <c r="B1088" s="203"/>
      <c r="C1088" s="366" t="s">
        <v>353</v>
      </c>
      <c r="D1088" s="366"/>
      <c r="E1088" s="366"/>
      <c r="F1088" s="205" t="s">
        <v>354</v>
      </c>
      <c r="G1088" s="222">
        <v>54</v>
      </c>
      <c r="H1088" s="208">
        <v>1.3225</v>
      </c>
      <c r="I1088" s="214">
        <v>2.3638365000000001</v>
      </c>
      <c r="J1088" s="215"/>
      <c r="K1088" s="206"/>
      <c r="L1088" s="215"/>
      <c r="M1088" s="206"/>
      <c r="N1088" s="216"/>
      <c r="EZ1088" s="189"/>
      <c r="FA1088" s="190"/>
      <c r="FB1088" s="190"/>
      <c r="FC1088" s="190"/>
      <c r="FD1088" s="190"/>
      <c r="FH1088" s="201" t="s">
        <v>353</v>
      </c>
      <c r="FJ1088" s="190"/>
      <c r="FL1088" s="190"/>
    </row>
    <row r="1089" spans="1:168" s="152" customFormat="1" ht="15" x14ac:dyDescent="0.25">
      <c r="A1089" s="213"/>
      <c r="B1089" s="203"/>
      <c r="C1089" s="366" t="s">
        <v>355</v>
      </c>
      <c r="D1089" s="366"/>
      <c r="E1089" s="366"/>
      <c r="F1089" s="205" t="s">
        <v>354</v>
      </c>
      <c r="G1089" s="231">
        <v>2.5</v>
      </c>
      <c r="H1089" s="208">
        <v>1.4375</v>
      </c>
      <c r="I1089" s="214">
        <v>0.11895310000000001</v>
      </c>
      <c r="J1089" s="215"/>
      <c r="K1089" s="206"/>
      <c r="L1089" s="215"/>
      <c r="M1089" s="206"/>
      <c r="N1089" s="216"/>
      <c r="EZ1089" s="189"/>
      <c r="FA1089" s="190"/>
      <c r="FB1089" s="190"/>
      <c r="FC1089" s="190"/>
      <c r="FD1089" s="190"/>
      <c r="FH1089" s="201" t="s">
        <v>355</v>
      </c>
      <c r="FJ1089" s="190"/>
      <c r="FL1089" s="190"/>
    </row>
    <row r="1090" spans="1:168" s="152" customFormat="1" ht="15" x14ac:dyDescent="0.25">
      <c r="A1090" s="199"/>
      <c r="B1090" s="203"/>
      <c r="C1090" s="369" t="s">
        <v>356</v>
      </c>
      <c r="D1090" s="369"/>
      <c r="E1090" s="369"/>
      <c r="F1090" s="217"/>
      <c r="G1090" s="218"/>
      <c r="H1090" s="218"/>
      <c r="I1090" s="218"/>
      <c r="J1090" s="219">
        <v>1610.94</v>
      </c>
      <c r="K1090" s="218"/>
      <c r="L1090" s="220">
        <v>71.67</v>
      </c>
      <c r="M1090" s="218"/>
      <c r="N1090" s="221">
        <v>2630.52</v>
      </c>
      <c r="EZ1090" s="189"/>
      <c r="FA1090" s="190"/>
      <c r="FB1090" s="190"/>
      <c r="FC1090" s="190"/>
      <c r="FD1090" s="190"/>
      <c r="FI1090" s="201" t="s">
        <v>356</v>
      </c>
      <c r="FJ1090" s="190"/>
      <c r="FL1090" s="190"/>
    </row>
    <row r="1091" spans="1:168" s="152" customFormat="1" ht="15" x14ac:dyDescent="0.25">
      <c r="A1091" s="213"/>
      <c r="B1091" s="203"/>
      <c r="C1091" s="366" t="s">
        <v>357</v>
      </c>
      <c r="D1091" s="366"/>
      <c r="E1091" s="366"/>
      <c r="F1091" s="205"/>
      <c r="G1091" s="206"/>
      <c r="H1091" s="206"/>
      <c r="I1091" s="206"/>
      <c r="J1091" s="215"/>
      <c r="K1091" s="206"/>
      <c r="L1091" s="209">
        <v>47.35</v>
      </c>
      <c r="M1091" s="206"/>
      <c r="N1091" s="211">
        <v>2341.46</v>
      </c>
      <c r="EZ1091" s="189"/>
      <c r="FA1091" s="190"/>
      <c r="FB1091" s="190"/>
      <c r="FC1091" s="190"/>
      <c r="FD1091" s="190"/>
      <c r="FH1091" s="201" t="s">
        <v>357</v>
      </c>
      <c r="FJ1091" s="190"/>
      <c r="FL1091" s="190"/>
    </row>
    <row r="1092" spans="1:168" s="152" customFormat="1" ht="23.25" x14ac:dyDescent="0.25">
      <c r="A1092" s="213"/>
      <c r="B1092" s="203" t="s">
        <v>390</v>
      </c>
      <c r="C1092" s="366" t="s">
        <v>391</v>
      </c>
      <c r="D1092" s="366"/>
      <c r="E1092" s="366"/>
      <c r="F1092" s="205" t="s">
        <v>360</v>
      </c>
      <c r="G1092" s="222">
        <v>97</v>
      </c>
      <c r="H1092" s="206"/>
      <c r="I1092" s="222">
        <v>97</v>
      </c>
      <c r="J1092" s="215"/>
      <c r="K1092" s="206"/>
      <c r="L1092" s="209">
        <v>45.93</v>
      </c>
      <c r="M1092" s="206"/>
      <c r="N1092" s="211">
        <v>2271.2199999999998</v>
      </c>
      <c r="EZ1092" s="189"/>
      <c r="FA1092" s="190"/>
      <c r="FB1092" s="190"/>
      <c r="FC1092" s="190"/>
      <c r="FD1092" s="190"/>
      <c r="FH1092" s="201" t="s">
        <v>391</v>
      </c>
      <c r="FJ1092" s="190"/>
      <c r="FL1092" s="190"/>
    </row>
    <row r="1093" spans="1:168" s="152" customFormat="1" ht="23.25" x14ac:dyDescent="0.25">
      <c r="A1093" s="213"/>
      <c r="B1093" s="203" t="s">
        <v>392</v>
      </c>
      <c r="C1093" s="366" t="s">
        <v>393</v>
      </c>
      <c r="D1093" s="366"/>
      <c r="E1093" s="366"/>
      <c r="F1093" s="205" t="s">
        <v>360</v>
      </c>
      <c r="G1093" s="222">
        <v>51</v>
      </c>
      <c r="H1093" s="206"/>
      <c r="I1093" s="222">
        <v>51</v>
      </c>
      <c r="J1093" s="215"/>
      <c r="K1093" s="206"/>
      <c r="L1093" s="209">
        <v>24.15</v>
      </c>
      <c r="M1093" s="206"/>
      <c r="N1093" s="211">
        <v>1194.1400000000001</v>
      </c>
      <c r="EZ1093" s="189"/>
      <c r="FA1093" s="190"/>
      <c r="FB1093" s="190"/>
      <c r="FC1093" s="190"/>
      <c r="FD1093" s="190"/>
      <c r="FH1093" s="201" t="s">
        <v>393</v>
      </c>
      <c r="FJ1093" s="190"/>
      <c r="FL1093" s="190"/>
    </row>
    <row r="1094" spans="1:168" s="152" customFormat="1" ht="15" x14ac:dyDescent="0.25">
      <c r="A1094" s="223"/>
      <c r="B1094" s="224"/>
      <c r="C1094" s="367" t="s">
        <v>363</v>
      </c>
      <c r="D1094" s="367"/>
      <c r="E1094" s="367"/>
      <c r="F1094" s="193"/>
      <c r="G1094" s="194"/>
      <c r="H1094" s="194"/>
      <c r="I1094" s="194"/>
      <c r="J1094" s="197"/>
      <c r="K1094" s="194"/>
      <c r="L1094" s="225">
        <v>141.75</v>
      </c>
      <c r="M1094" s="218"/>
      <c r="N1094" s="226">
        <v>6095.88</v>
      </c>
      <c r="EZ1094" s="189"/>
      <c r="FA1094" s="190"/>
      <c r="FB1094" s="190"/>
      <c r="FC1094" s="190"/>
      <c r="FD1094" s="190"/>
      <c r="FJ1094" s="190" t="s">
        <v>363</v>
      </c>
      <c r="FL1094" s="190"/>
    </row>
    <row r="1095" spans="1:168" s="152" customFormat="1" ht="45" x14ac:dyDescent="0.25">
      <c r="A1095" s="191" t="s">
        <v>654</v>
      </c>
      <c r="B1095" s="192" t="s">
        <v>655</v>
      </c>
      <c r="C1095" s="367" t="s">
        <v>435</v>
      </c>
      <c r="D1095" s="367"/>
      <c r="E1095" s="367"/>
      <c r="F1095" s="193" t="s">
        <v>16</v>
      </c>
      <c r="G1095" s="194">
        <v>4</v>
      </c>
      <c r="H1095" s="195">
        <v>1</v>
      </c>
      <c r="I1095" s="195">
        <v>4</v>
      </c>
      <c r="J1095" s="225">
        <v>463.27</v>
      </c>
      <c r="K1095" s="227">
        <v>1.04236</v>
      </c>
      <c r="L1095" s="228">
        <v>1931.58</v>
      </c>
      <c r="M1095" s="229">
        <v>9.1199999999999992</v>
      </c>
      <c r="N1095" s="226">
        <v>17616.009999999998</v>
      </c>
      <c r="EZ1095" s="189"/>
      <c r="FA1095" s="190"/>
      <c r="FB1095" s="190" t="s">
        <v>435</v>
      </c>
      <c r="FC1095" s="190" t="s">
        <v>285</v>
      </c>
      <c r="FD1095" s="190" t="s">
        <v>285</v>
      </c>
      <c r="FJ1095" s="190"/>
      <c r="FL1095" s="190"/>
    </row>
    <row r="1096" spans="1:168" s="152" customFormat="1" ht="15" x14ac:dyDescent="0.25">
      <c r="A1096" s="199"/>
      <c r="B1096" s="200"/>
      <c r="C1096" s="366" t="s">
        <v>436</v>
      </c>
      <c r="D1096" s="366"/>
      <c r="E1096" s="366"/>
      <c r="F1096" s="366"/>
      <c r="G1096" s="366"/>
      <c r="H1096" s="366"/>
      <c r="I1096" s="366"/>
      <c r="J1096" s="366"/>
      <c r="K1096" s="366"/>
      <c r="L1096" s="366"/>
      <c r="M1096" s="366"/>
      <c r="N1096" s="368"/>
      <c r="EZ1096" s="189"/>
      <c r="FA1096" s="190"/>
      <c r="FB1096" s="190"/>
      <c r="FC1096" s="190"/>
      <c r="FD1096" s="190"/>
      <c r="FJ1096" s="190"/>
      <c r="FK1096" s="201" t="s">
        <v>436</v>
      </c>
      <c r="FL1096" s="190"/>
    </row>
    <row r="1097" spans="1:168" s="152" customFormat="1" ht="15" x14ac:dyDescent="0.25">
      <c r="A1097" s="202"/>
      <c r="B1097" s="203"/>
      <c r="C1097" s="361" t="s">
        <v>366</v>
      </c>
      <c r="D1097" s="361"/>
      <c r="E1097" s="361"/>
      <c r="F1097" s="361"/>
      <c r="G1097" s="361"/>
      <c r="H1097" s="361"/>
      <c r="I1097" s="361"/>
      <c r="J1097" s="361"/>
      <c r="K1097" s="361"/>
      <c r="L1097" s="361"/>
      <c r="M1097" s="361"/>
      <c r="N1097" s="373"/>
      <c r="EZ1097" s="189"/>
      <c r="FA1097" s="190"/>
      <c r="FB1097" s="190"/>
      <c r="FC1097" s="190"/>
      <c r="FD1097" s="190"/>
      <c r="FF1097" s="201" t="s">
        <v>366</v>
      </c>
      <c r="FJ1097" s="190"/>
      <c r="FL1097" s="190"/>
    </row>
    <row r="1098" spans="1:168" s="152" customFormat="1" ht="15" x14ac:dyDescent="0.25">
      <c r="A1098" s="202"/>
      <c r="B1098" s="203"/>
      <c r="C1098" s="361" t="s">
        <v>367</v>
      </c>
      <c r="D1098" s="361"/>
      <c r="E1098" s="361"/>
      <c r="F1098" s="361"/>
      <c r="G1098" s="361"/>
      <c r="H1098" s="361"/>
      <c r="I1098" s="361"/>
      <c r="J1098" s="361"/>
      <c r="K1098" s="361"/>
      <c r="L1098" s="361"/>
      <c r="M1098" s="361"/>
      <c r="N1098" s="373"/>
      <c r="EZ1098" s="189"/>
      <c r="FA1098" s="190"/>
      <c r="FB1098" s="190"/>
      <c r="FC1098" s="190"/>
      <c r="FD1098" s="190"/>
      <c r="FF1098" s="201" t="s">
        <v>367</v>
      </c>
      <c r="FJ1098" s="190"/>
      <c r="FL1098" s="190"/>
    </row>
    <row r="1099" spans="1:168" s="152" customFormat="1" ht="15" x14ac:dyDescent="0.25">
      <c r="A1099" s="223"/>
      <c r="B1099" s="224"/>
      <c r="C1099" s="367" t="s">
        <v>363</v>
      </c>
      <c r="D1099" s="367"/>
      <c r="E1099" s="367"/>
      <c r="F1099" s="193"/>
      <c r="G1099" s="194"/>
      <c r="H1099" s="194"/>
      <c r="I1099" s="194"/>
      <c r="J1099" s="197"/>
      <c r="K1099" s="194"/>
      <c r="L1099" s="228">
        <v>1931.58</v>
      </c>
      <c r="M1099" s="218"/>
      <c r="N1099" s="226">
        <v>17616.009999999998</v>
      </c>
      <c r="EZ1099" s="189"/>
      <c r="FA1099" s="190"/>
      <c r="FB1099" s="190"/>
      <c r="FC1099" s="190"/>
      <c r="FD1099" s="190"/>
      <c r="FJ1099" s="190" t="s">
        <v>363</v>
      </c>
      <c r="FL1099" s="190"/>
    </row>
    <row r="1100" spans="1:168" s="152" customFormat="1" ht="45.75" x14ac:dyDescent="0.25">
      <c r="A1100" s="191" t="s">
        <v>656</v>
      </c>
      <c r="B1100" s="192" t="s">
        <v>430</v>
      </c>
      <c r="C1100" s="367" t="s">
        <v>657</v>
      </c>
      <c r="D1100" s="367"/>
      <c r="E1100" s="367"/>
      <c r="F1100" s="193" t="s">
        <v>195</v>
      </c>
      <c r="G1100" s="194">
        <v>2.2100000000000002E-2</v>
      </c>
      <c r="H1100" s="195">
        <v>1</v>
      </c>
      <c r="I1100" s="196">
        <v>2.2100000000000002E-2</v>
      </c>
      <c r="J1100" s="197"/>
      <c r="K1100" s="194"/>
      <c r="L1100" s="197"/>
      <c r="M1100" s="194"/>
      <c r="N1100" s="198"/>
      <c r="EZ1100" s="189"/>
      <c r="FA1100" s="190"/>
      <c r="FB1100" s="190" t="s">
        <v>657</v>
      </c>
      <c r="FC1100" s="190" t="s">
        <v>285</v>
      </c>
      <c r="FD1100" s="190" t="s">
        <v>285</v>
      </c>
      <c r="FJ1100" s="190"/>
      <c r="FL1100" s="190"/>
    </row>
    <row r="1101" spans="1:168" s="152" customFormat="1" ht="15" x14ac:dyDescent="0.25">
      <c r="A1101" s="199"/>
      <c r="B1101" s="200"/>
      <c r="C1101" s="366" t="s">
        <v>658</v>
      </c>
      <c r="D1101" s="366"/>
      <c r="E1101" s="366"/>
      <c r="F1101" s="366"/>
      <c r="G1101" s="366"/>
      <c r="H1101" s="366"/>
      <c r="I1101" s="366"/>
      <c r="J1101" s="366"/>
      <c r="K1101" s="366"/>
      <c r="L1101" s="366"/>
      <c r="M1101" s="366"/>
      <c r="N1101" s="368"/>
      <c r="EZ1101" s="189"/>
      <c r="FA1101" s="190"/>
      <c r="FB1101" s="190"/>
      <c r="FC1101" s="190"/>
      <c r="FD1101" s="190"/>
      <c r="FE1101" s="201" t="s">
        <v>658</v>
      </c>
      <c r="FJ1101" s="190"/>
      <c r="FL1101" s="190"/>
    </row>
    <row r="1102" spans="1:168" s="152" customFormat="1" ht="68.25" x14ac:dyDescent="0.25">
      <c r="A1102" s="202"/>
      <c r="B1102" s="203" t="s">
        <v>343</v>
      </c>
      <c r="C1102" s="361" t="s">
        <v>344</v>
      </c>
      <c r="D1102" s="361"/>
      <c r="E1102" s="361"/>
      <c r="F1102" s="361"/>
      <c r="G1102" s="361"/>
      <c r="H1102" s="361"/>
      <c r="I1102" s="361"/>
      <c r="J1102" s="361"/>
      <c r="K1102" s="361"/>
      <c r="L1102" s="361"/>
      <c r="M1102" s="361"/>
      <c r="N1102" s="373"/>
      <c r="EZ1102" s="189"/>
      <c r="FA1102" s="190"/>
      <c r="FB1102" s="190"/>
      <c r="FC1102" s="190"/>
      <c r="FD1102" s="190"/>
      <c r="FF1102" s="201" t="s">
        <v>344</v>
      </c>
      <c r="FJ1102" s="190"/>
      <c r="FL1102" s="190"/>
    </row>
    <row r="1103" spans="1:168" s="152" customFormat="1" ht="15" x14ac:dyDescent="0.25">
      <c r="A1103" s="202"/>
      <c r="B1103" s="203" t="s">
        <v>473</v>
      </c>
      <c r="C1103" s="361" t="s">
        <v>474</v>
      </c>
      <c r="D1103" s="361"/>
      <c r="E1103" s="361"/>
      <c r="F1103" s="361"/>
      <c r="G1103" s="361"/>
      <c r="H1103" s="361"/>
      <c r="I1103" s="361"/>
      <c r="J1103" s="361"/>
      <c r="K1103" s="361"/>
      <c r="L1103" s="361"/>
      <c r="M1103" s="361"/>
      <c r="N1103" s="373"/>
      <c r="EZ1103" s="189"/>
      <c r="FA1103" s="190"/>
      <c r="FB1103" s="190"/>
      <c r="FC1103" s="190"/>
      <c r="FD1103" s="190"/>
      <c r="FF1103" s="201" t="s">
        <v>474</v>
      </c>
      <c r="FJ1103" s="190"/>
      <c r="FL1103" s="190"/>
    </row>
    <row r="1104" spans="1:168" s="152" customFormat="1" ht="23.25" x14ac:dyDescent="0.25">
      <c r="A1104" s="202"/>
      <c r="B1104" s="203" t="s">
        <v>345</v>
      </c>
      <c r="C1104" s="361" t="s">
        <v>346</v>
      </c>
      <c r="D1104" s="361"/>
      <c r="E1104" s="361"/>
      <c r="F1104" s="361"/>
      <c r="G1104" s="361"/>
      <c r="H1104" s="361"/>
      <c r="I1104" s="361"/>
      <c r="J1104" s="361"/>
      <c r="K1104" s="361"/>
      <c r="L1104" s="361"/>
      <c r="M1104" s="361"/>
      <c r="N1104" s="373"/>
      <c r="EZ1104" s="189"/>
      <c r="FA1104" s="190"/>
      <c r="FB1104" s="190"/>
      <c r="FC1104" s="190"/>
      <c r="FD1104" s="190"/>
      <c r="FF1104" s="201" t="s">
        <v>346</v>
      </c>
      <c r="FJ1104" s="190"/>
      <c r="FL1104" s="190"/>
    </row>
    <row r="1105" spans="1:168" s="152" customFormat="1" ht="15" x14ac:dyDescent="0.25">
      <c r="A1105" s="204"/>
      <c r="B1105" s="203" t="s">
        <v>339</v>
      </c>
      <c r="C1105" s="366" t="s">
        <v>347</v>
      </c>
      <c r="D1105" s="366"/>
      <c r="E1105" s="366"/>
      <c r="F1105" s="205"/>
      <c r="G1105" s="206"/>
      <c r="H1105" s="206"/>
      <c r="I1105" s="206"/>
      <c r="J1105" s="207">
        <v>1047.6400000000001</v>
      </c>
      <c r="K1105" s="230">
        <v>1.45475</v>
      </c>
      <c r="L1105" s="209">
        <v>33.68</v>
      </c>
      <c r="M1105" s="210">
        <v>49.45</v>
      </c>
      <c r="N1105" s="211">
        <v>1665.48</v>
      </c>
      <c r="EZ1105" s="189"/>
      <c r="FA1105" s="190"/>
      <c r="FB1105" s="190"/>
      <c r="FC1105" s="190"/>
      <c r="FD1105" s="190"/>
      <c r="FG1105" s="201" t="s">
        <v>347</v>
      </c>
      <c r="FJ1105" s="190"/>
      <c r="FL1105" s="190"/>
    </row>
    <row r="1106" spans="1:168" s="152" customFormat="1" ht="15" x14ac:dyDescent="0.25">
      <c r="A1106" s="204"/>
      <c r="B1106" s="203" t="s">
        <v>205</v>
      </c>
      <c r="C1106" s="366" t="s">
        <v>348</v>
      </c>
      <c r="D1106" s="366"/>
      <c r="E1106" s="366"/>
      <c r="F1106" s="205"/>
      <c r="G1106" s="206"/>
      <c r="H1106" s="206"/>
      <c r="I1106" s="206"/>
      <c r="J1106" s="209">
        <v>494.67</v>
      </c>
      <c r="K1106" s="208">
        <v>1.4375</v>
      </c>
      <c r="L1106" s="209">
        <v>15.72</v>
      </c>
      <c r="M1106" s="210">
        <v>14.53</v>
      </c>
      <c r="N1106" s="212">
        <v>228.41</v>
      </c>
      <c r="EZ1106" s="189"/>
      <c r="FA1106" s="190"/>
      <c r="FB1106" s="190"/>
      <c r="FC1106" s="190"/>
      <c r="FD1106" s="190"/>
      <c r="FG1106" s="201" t="s">
        <v>348</v>
      </c>
      <c r="FJ1106" s="190"/>
      <c r="FL1106" s="190"/>
    </row>
    <row r="1107" spans="1:168" s="152" customFormat="1" ht="15" x14ac:dyDescent="0.25">
      <c r="A1107" s="204"/>
      <c r="B1107" s="203" t="s">
        <v>349</v>
      </c>
      <c r="C1107" s="366" t="s">
        <v>350</v>
      </c>
      <c r="D1107" s="366"/>
      <c r="E1107" s="366"/>
      <c r="F1107" s="205"/>
      <c r="G1107" s="206"/>
      <c r="H1107" s="206"/>
      <c r="I1107" s="206"/>
      <c r="J1107" s="209">
        <v>31.38</v>
      </c>
      <c r="K1107" s="208">
        <v>1.4375</v>
      </c>
      <c r="L1107" s="209">
        <v>1</v>
      </c>
      <c r="M1107" s="210">
        <v>49.45</v>
      </c>
      <c r="N1107" s="212">
        <v>49.45</v>
      </c>
      <c r="EZ1107" s="189"/>
      <c r="FA1107" s="190"/>
      <c r="FB1107" s="190"/>
      <c r="FC1107" s="190"/>
      <c r="FD1107" s="190"/>
      <c r="FG1107" s="201" t="s">
        <v>350</v>
      </c>
      <c r="FJ1107" s="190"/>
      <c r="FL1107" s="190"/>
    </row>
    <row r="1108" spans="1:168" s="152" customFormat="1" ht="15" x14ac:dyDescent="0.25">
      <c r="A1108" s="204"/>
      <c r="B1108" s="203" t="s">
        <v>351</v>
      </c>
      <c r="C1108" s="366" t="s">
        <v>352</v>
      </c>
      <c r="D1108" s="366"/>
      <c r="E1108" s="366"/>
      <c r="F1108" s="205"/>
      <c r="G1108" s="206"/>
      <c r="H1108" s="206"/>
      <c r="I1108" s="206"/>
      <c r="J1108" s="209">
        <v>68.63</v>
      </c>
      <c r="K1108" s="206"/>
      <c r="L1108" s="209">
        <v>1.52</v>
      </c>
      <c r="M1108" s="210">
        <v>9.1199999999999992</v>
      </c>
      <c r="N1108" s="212">
        <v>13.86</v>
      </c>
      <c r="EZ1108" s="189"/>
      <c r="FA1108" s="190"/>
      <c r="FB1108" s="190"/>
      <c r="FC1108" s="190"/>
      <c r="FD1108" s="190"/>
      <c r="FG1108" s="201" t="s">
        <v>352</v>
      </c>
      <c r="FJ1108" s="190"/>
      <c r="FL1108" s="190"/>
    </row>
    <row r="1109" spans="1:168" s="152" customFormat="1" ht="15" x14ac:dyDescent="0.25">
      <c r="A1109" s="213"/>
      <c r="B1109" s="203"/>
      <c r="C1109" s="366" t="s">
        <v>353</v>
      </c>
      <c r="D1109" s="366"/>
      <c r="E1109" s="366"/>
      <c r="F1109" s="205" t="s">
        <v>354</v>
      </c>
      <c r="G1109" s="222">
        <v>54</v>
      </c>
      <c r="H1109" s="230">
        <v>1.45475</v>
      </c>
      <c r="I1109" s="214">
        <v>1.7360987000000001</v>
      </c>
      <c r="J1109" s="215"/>
      <c r="K1109" s="206"/>
      <c r="L1109" s="215"/>
      <c r="M1109" s="206"/>
      <c r="N1109" s="216"/>
      <c r="EZ1109" s="189"/>
      <c r="FA1109" s="190"/>
      <c r="FB1109" s="190"/>
      <c r="FC1109" s="190"/>
      <c r="FD1109" s="190"/>
      <c r="FH1109" s="201" t="s">
        <v>353</v>
      </c>
      <c r="FJ1109" s="190"/>
      <c r="FL1109" s="190"/>
    </row>
    <row r="1110" spans="1:168" s="152" customFormat="1" ht="15" x14ac:dyDescent="0.25">
      <c r="A1110" s="213"/>
      <c r="B1110" s="203"/>
      <c r="C1110" s="366" t="s">
        <v>355</v>
      </c>
      <c r="D1110" s="366"/>
      <c r="E1110" s="366"/>
      <c r="F1110" s="205" t="s">
        <v>354</v>
      </c>
      <c r="G1110" s="231">
        <v>2.5</v>
      </c>
      <c r="H1110" s="208">
        <v>1.4375</v>
      </c>
      <c r="I1110" s="214">
        <v>7.9421900000000004E-2</v>
      </c>
      <c r="J1110" s="215"/>
      <c r="K1110" s="206"/>
      <c r="L1110" s="215"/>
      <c r="M1110" s="206"/>
      <c r="N1110" s="216"/>
      <c r="EZ1110" s="189"/>
      <c r="FA1110" s="190"/>
      <c r="FB1110" s="190"/>
      <c r="FC1110" s="190"/>
      <c r="FD1110" s="190"/>
      <c r="FH1110" s="201" t="s">
        <v>355</v>
      </c>
      <c r="FJ1110" s="190"/>
      <c r="FL1110" s="190"/>
    </row>
    <row r="1111" spans="1:168" s="152" customFormat="1" ht="15" x14ac:dyDescent="0.25">
      <c r="A1111" s="199"/>
      <c r="B1111" s="203"/>
      <c r="C1111" s="369" t="s">
        <v>356</v>
      </c>
      <c r="D1111" s="369"/>
      <c r="E1111" s="369"/>
      <c r="F1111" s="217"/>
      <c r="G1111" s="218"/>
      <c r="H1111" s="218"/>
      <c r="I1111" s="218"/>
      <c r="J1111" s="219">
        <v>1610.94</v>
      </c>
      <c r="K1111" s="218"/>
      <c r="L1111" s="220">
        <v>50.92</v>
      </c>
      <c r="M1111" s="218"/>
      <c r="N1111" s="221">
        <v>1907.75</v>
      </c>
      <c r="EZ1111" s="189"/>
      <c r="FA1111" s="190"/>
      <c r="FB1111" s="190"/>
      <c r="FC1111" s="190"/>
      <c r="FD1111" s="190"/>
      <c r="FI1111" s="201" t="s">
        <v>356</v>
      </c>
      <c r="FJ1111" s="190"/>
      <c r="FL1111" s="190"/>
    </row>
    <row r="1112" spans="1:168" s="152" customFormat="1" ht="15" x14ac:dyDescent="0.25">
      <c r="A1112" s="213"/>
      <c r="B1112" s="203"/>
      <c r="C1112" s="366" t="s">
        <v>357</v>
      </c>
      <c r="D1112" s="366"/>
      <c r="E1112" s="366"/>
      <c r="F1112" s="205"/>
      <c r="G1112" s="206"/>
      <c r="H1112" s="206"/>
      <c r="I1112" s="206"/>
      <c r="J1112" s="215"/>
      <c r="K1112" s="206"/>
      <c r="L1112" s="209">
        <v>34.68</v>
      </c>
      <c r="M1112" s="206"/>
      <c r="N1112" s="211">
        <v>1714.93</v>
      </c>
      <c r="EZ1112" s="189"/>
      <c r="FA1112" s="190"/>
      <c r="FB1112" s="190"/>
      <c r="FC1112" s="190"/>
      <c r="FD1112" s="190"/>
      <c r="FH1112" s="201" t="s">
        <v>357</v>
      </c>
      <c r="FJ1112" s="190"/>
      <c r="FL1112" s="190"/>
    </row>
    <row r="1113" spans="1:168" s="152" customFormat="1" ht="23.25" x14ac:dyDescent="0.25">
      <c r="A1113" s="213"/>
      <c r="B1113" s="203" t="s">
        <v>390</v>
      </c>
      <c r="C1113" s="366" t="s">
        <v>391</v>
      </c>
      <c r="D1113" s="366"/>
      <c r="E1113" s="366"/>
      <c r="F1113" s="205" t="s">
        <v>360</v>
      </c>
      <c r="G1113" s="222">
        <v>97</v>
      </c>
      <c r="H1113" s="206"/>
      <c r="I1113" s="222">
        <v>97</v>
      </c>
      <c r="J1113" s="215"/>
      <c r="K1113" s="206"/>
      <c r="L1113" s="209">
        <v>33.64</v>
      </c>
      <c r="M1113" s="206"/>
      <c r="N1113" s="211">
        <v>1663.48</v>
      </c>
      <c r="EZ1113" s="189"/>
      <c r="FA1113" s="190"/>
      <c r="FB1113" s="190"/>
      <c r="FC1113" s="190"/>
      <c r="FD1113" s="190"/>
      <c r="FH1113" s="201" t="s">
        <v>391</v>
      </c>
      <c r="FJ1113" s="190"/>
      <c r="FL1113" s="190"/>
    </row>
    <row r="1114" spans="1:168" s="152" customFormat="1" ht="23.25" x14ac:dyDescent="0.25">
      <c r="A1114" s="213"/>
      <c r="B1114" s="203" t="s">
        <v>392</v>
      </c>
      <c r="C1114" s="366" t="s">
        <v>393</v>
      </c>
      <c r="D1114" s="366"/>
      <c r="E1114" s="366"/>
      <c r="F1114" s="205" t="s">
        <v>360</v>
      </c>
      <c r="G1114" s="222">
        <v>51</v>
      </c>
      <c r="H1114" s="206"/>
      <c r="I1114" s="222">
        <v>51</v>
      </c>
      <c r="J1114" s="215"/>
      <c r="K1114" s="206"/>
      <c r="L1114" s="209">
        <v>17.690000000000001</v>
      </c>
      <c r="M1114" s="206"/>
      <c r="N1114" s="212">
        <v>874.61</v>
      </c>
      <c r="EZ1114" s="189"/>
      <c r="FA1114" s="190"/>
      <c r="FB1114" s="190"/>
      <c r="FC1114" s="190"/>
      <c r="FD1114" s="190"/>
      <c r="FH1114" s="201" t="s">
        <v>393</v>
      </c>
      <c r="FJ1114" s="190"/>
      <c r="FL1114" s="190"/>
    </row>
    <row r="1115" spans="1:168" s="152" customFormat="1" ht="15" x14ac:dyDescent="0.25">
      <c r="A1115" s="223"/>
      <c r="B1115" s="224"/>
      <c r="C1115" s="367" t="s">
        <v>363</v>
      </c>
      <c r="D1115" s="367"/>
      <c r="E1115" s="367"/>
      <c r="F1115" s="193"/>
      <c r="G1115" s="194"/>
      <c r="H1115" s="194"/>
      <c r="I1115" s="194"/>
      <c r="J1115" s="197"/>
      <c r="K1115" s="194"/>
      <c r="L1115" s="225">
        <v>102.25</v>
      </c>
      <c r="M1115" s="218"/>
      <c r="N1115" s="226">
        <v>4445.84</v>
      </c>
      <c r="EZ1115" s="189"/>
      <c r="FA1115" s="190"/>
      <c r="FB1115" s="190"/>
      <c r="FC1115" s="190"/>
      <c r="FD1115" s="190"/>
      <c r="FJ1115" s="190" t="s">
        <v>363</v>
      </c>
      <c r="FL1115" s="190"/>
    </row>
    <row r="1116" spans="1:168" s="152" customFormat="1" ht="45" x14ac:dyDescent="0.25">
      <c r="A1116" s="191" t="s">
        <v>659</v>
      </c>
      <c r="B1116" s="192" t="s">
        <v>655</v>
      </c>
      <c r="C1116" s="367" t="s">
        <v>435</v>
      </c>
      <c r="D1116" s="367"/>
      <c r="E1116" s="367"/>
      <c r="F1116" s="193" t="s">
        <v>16</v>
      </c>
      <c r="G1116" s="194">
        <v>2.7</v>
      </c>
      <c r="H1116" s="195">
        <v>1</v>
      </c>
      <c r="I1116" s="235">
        <v>2.7</v>
      </c>
      <c r="J1116" s="225">
        <v>463.27</v>
      </c>
      <c r="K1116" s="227">
        <v>1.04236</v>
      </c>
      <c r="L1116" s="228">
        <v>1303.81</v>
      </c>
      <c r="M1116" s="229">
        <v>9.1199999999999992</v>
      </c>
      <c r="N1116" s="226">
        <v>11890.75</v>
      </c>
      <c r="EZ1116" s="189"/>
      <c r="FA1116" s="190"/>
      <c r="FB1116" s="190" t="s">
        <v>435</v>
      </c>
      <c r="FC1116" s="190" t="s">
        <v>285</v>
      </c>
      <c r="FD1116" s="190" t="s">
        <v>285</v>
      </c>
      <c r="FJ1116" s="190"/>
      <c r="FL1116" s="190"/>
    </row>
    <row r="1117" spans="1:168" s="152" customFormat="1" ht="15" x14ac:dyDescent="0.25">
      <c r="A1117" s="199"/>
      <c r="B1117" s="200"/>
      <c r="C1117" s="366" t="s">
        <v>436</v>
      </c>
      <c r="D1117" s="366"/>
      <c r="E1117" s="366"/>
      <c r="F1117" s="366"/>
      <c r="G1117" s="366"/>
      <c r="H1117" s="366"/>
      <c r="I1117" s="366"/>
      <c r="J1117" s="366"/>
      <c r="K1117" s="366"/>
      <c r="L1117" s="366"/>
      <c r="M1117" s="366"/>
      <c r="N1117" s="368"/>
      <c r="EZ1117" s="189"/>
      <c r="FA1117" s="190"/>
      <c r="FB1117" s="190"/>
      <c r="FC1117" s="190"/>
      <c r="FD1117" s="190"/>
      <c r="FJ1117" s="190"/>
      <c r="FK1117" s="201" t="s">
        <v>436</v>
      </c>
      <c r="FL1117" s="190"/>
    </row>
    <row r="1118" spans="1:168" s="152" customFormat="1" ht="15" x14ac:dyDescent="0.25">
      <c r="A1118" s="202"/>
      <c r="B1118" s="203"/>
      <c r="C1118" s="361" t="s">
        <v>366</v>
      </c>
      <c r="D1118" s="361"/>
      <c r="E1118" s="361"/>
      <c r="F1118" s="361"/>
      <c r="G1118" s="361"/>
      <c r="H1118" s="361"/>
      <c r="I1118" s="361"/>
      <c r="J1118" s="361"/>
      <c r="K1118" s="361"/>
      <c r="L1118" s="361"/>
      <c r="M1118" s="361"/>
      <c r="N1118" s="373"/>
      <c r="EZ1118" s="189"/>
      <c r="FA1118" s="190"/>
      <c r="FB1118" s="190"/>
      <c r="FC1118" s="190"/>
      <c r="FD1118" s="190"/>
      <c r="FF1118" s="201" t="s">
        <v>366</v>
      </c>
      <c r="FJ1118" s="190"/>
      <c r="FL1118" s="190"/>
    </row>
    <row r="1119" spans="1:168" s="152" customFormat="1" ht="15" x14ac:dyDescent="0.25">
      <c r="A1119" s="202"/>
      <c r="B1119" s="203"/>
      <c r="C1119" s="361" t="s">
        <v>367</v>
      </c>
      <c r="D1119" s="361"/>
      <c r="E1119" s="361"/>
      <c r="F1119" s="361"/>
      <c r="G1119" s="361"/>
      <c r="H1119" s="361"/>
      <c r="I1119" s="361"/>
      <c r="J1119" s="361"/>
      <c r="K1119" s="361"/>
      <c r="L1119" s="361"/>
      <c r="M1119" s="361"/>
      <c r="N1119" s="373"/>
      <c r="EZ1119" s="189"/>
      <c r="FA1119" s="190"/>
      <c r="FB1119" s="190"/>
      <c r="FC1119" s="190"/>
      <c r="FD1119" s="190"/>
      <c r="FF1119" s="201" t="s">
        <v>367</v>
      </c>
      <c r="FJ1119" s="190"/>
      <c r="FL1119" s="190"/>
    </row>
    <row r="1120" spans="1:168" s="152" customFormat="1" ht="15" x14ac:dyDescent="0.25">
      <c r="A1120" s="223"/>
      <c r="B1120" s="224"/>
      <c r="C1120" s="367" t="s">
        <v>363</v>
      </c>
      <c r="D1120" s="367"/>
      <c r="E1120" s="367"/>
      <c r="F1120" s="193"/>
      <c r="G1120" s="194"/>
      <c r="H1120" s="194"/>
      <c r="I1120" s="194"/>
      <c r="J1120" s="197"/>
      <c r="K1120" s="194"/>
      <c r="L1120" s="228">
        <v>1303.81</v>
      </c>
      <c r="M1120" s="218"/>
      <c r="N1120" s="226">
        <v>11890.75</v>
      </c>
      <c r="EZ1120" s="189"/>
      <c r="FA1120" s="190"/>
      <c r="FB1120" s="190"/>
      <c r="FC1120" s="190"/>
      <c r="FD1120" s="190"/>
      <c r="FJ1120" s="190" t="s">
        <v>363</v>
      </c>
      <c r="FL1120" s="190"/>
    </row>
    <row r="1121" spans="1:168" s="152" customFormat="1" ht="15" x14ac:dyDescent="0.25">
      <c r="A1121" s="374" t="s">
        <v>44</v>
      </c>
      <c r="B1121" s="375"/>
      <c r="C1121" s="375"/>
      <c r="D1121" s="375"/>
      <c r="E1121" s="375"/>
      <c r="F1121" s="375"/>
      <c r="G1121" s="375"/>
      <c r="H1121" s="375"/>
      <c r="I1121" s="375"/>
      <c r="J1121" s="375"/>
      <c r="K1121" s="375"/>
      <c r="L1121" s="375"/>
      <c r="M1121" s="375"/>
      <c r="N1121" s="376"/>
      <c r="EZ1121" s="189"/>
      <c r="FA1121" s="190" t="s">
        <v>44</v>
      </c>
      <c r="FB1121" s="190"/>
      <c r="FC1121" s="190"/>
      <c r="FD1121" s="190"/>
      <c r="FJ1121" s="190"/>
      <c r="FL1121" s="190"/>
    </row>
    <row r="1122" spans="1:168" s="152" customFormat="1" ht="68.25" x14ac:dyDescent="0.25">
      <c r="A1122" s="191" t="s">
        <v>660</v>
      </c>
      <c r="B1122" s="192" t="s">
        <v>443</v>
      </c>
      <c r="C1122" s="367" t="s">
        <v>444</v>
      </c>
      <c r="D1122" s="367"/>
      <c r="E1122" s="367"/>
      <c r="F1122" s="193" t="s">
        <v>16</v>
      </c>
      <c r="G1122" s="194">
        <v>4</v>
      </c>
      <c r="H1122" s="195">
        <v>1</v>
      </c>
      <c r="I1122" s="195">
        <v>4</v>
      </c>
      <c r="J1122" s="197"/>
      <c r="K1122" s="194"/>
      <c r="L1122" s="197"/>
      <c r="M1122" s="194"/>
      <c r="N1122" s="198"/>
      <c r="EZ1122" s="189"/>
      <c r="FA1122" s="190"/>
      <c r="FB1122" s="190" t="s">
        <v>444</v>
      </c>
      <c r="FC1122" s="190" t="s">
        <v>285</v>
      </c>
      <c r="FD1122" s="190" t="s">
        <v>285</v>
      </c>
      <c r="FJ1122" s="190"/>
      <c r="FL1122" s="190"/>
    </row>
    <row r="1123" spans="1:168" s="152" customFormat="1" ht="68.25" x14ac:dyDescent="0.25">
      <c r="A1123" s="202"/>
      <c r="B1123" s="203" t="s">
        <v>343</v>
      </c>
      <c r="C1123" s="361" t="s">
        <v>344</v>
      </c>
      <c r="D1123" s="361"/>
      <c r="E1123" s="361"/>
      <c r="F1123" s="361"/>
      <c r="G1123" s="361"/>
      <c r="H1123" s="361"/>
      <c r="I1123" s="361"/>
      <c r="J1123" s="361"/>
      <c r="K1123" s="361"/>
      <c r="L1123" s="361"/>
      <c r="M1123" s="361"/>
      <c r="N1123" s="373"/>
      <c r="EZ1123" s="189"/>
      <c r="FA1123" s="190"/>
      <c r="FB1123" s="190"/>
      <c r="FC1123" s="190"/>
      <c r="FD1123" s="190"/>
      <c r="FF1123" s="201" t="s">
        <v>344</v>
      </c>
      <c r="FJ1123" s="190"/>
      <c r="FL1123" s="190"/>
    </row>
    <row r="1124" spans="1:168" s="152" customFormat="1" ht="23.25" x14ac:dyDescent="0.25">
      <c r="A1124" s="202"/>
      <c r="B1124" s="203" t="s">
        <v>345</v>
      </c>
      <c r="C1124" s="361" t="s">
        <v>346</v>
      </c>
      <c r="D1124" s="361"/>
      <c r="E1124" s="361"/>
      <c r="F1124" s="361"/>
      <c r="G1124" s="361"/>
      <c r="H1124" s="361"/>
      <c r="I1124" s="361"/>
      <c r="J1124" s="361"/>
      <c r="K1124" s="361"/>
      <c r="L1124" s="361"/>
      <c r="M1124" s="361"/>
      <c r="N1124" s="373"/>
      <c r="EZ1124" s="189"/>
      <c r="FA1124" s="190"/>
      <c r="FB1124" s="190"/>
      <c r="FC1124" s="190"/>
      <c r="FD1124" s="190"/>
      <c r="FF1124" s="201" t="s">
        <v>346</v>
      </c>
      <c r="FJ1124" s="190"/>
      <c r="FL1124" s="190"/>
    </row>
    <row r="1125" spans="1:168" s="152" customFormat="1" ht="15" x14ac:dyDescent="0.25">
      <c r="A1125" s="204"/>
      <c r="B1125" s="203" t="s">
        <v>339</v>
      </c>
      <c r="C1125" s="366" t="s">
        <v>347</v>
      </c>
      <c r="D1125" s="366"/>
      <c r="E1125" s="366"/>
      <c r="F1125" s="205"/>
      <c r="G1125" s="206"/>
      <c r="H1125" s="206"/>
      <c r="I1125" s="206"/>
      <c r="J1125" s="209">
        <v>28.69</v>
      </c>
      <c r="K1125" s="208">
        <v>1.3225</v>
      </c>
      <c r="L1125" s="209">
        <v>151.77000000000001</v>
      </c>
      <c r="M1125" s="210">
        <v>49.45</v>
      </c>
      <c r="N1125" s="211">
        <v>7505.03</v>
      </c>
      <c r="EZ1125" s="189"/>
      <c r="FA1125" s="190"/>
      <c r="FB1125" s="190"/>
      <c r="FC1125" s="190"/>
      <c r="FD1125" s="190"/>
      <c r="FG1125" s="201" t="s">
        <v>347</v>
      </c>
      <c r="FJ1125" s="190"/>
      <c r="FL1125" s="190"/>
    </row>
    <row r="1126" spans="1:168" s="152" customFormat="1" ht="15" x14ac:dyDescent="0.25">
      <c r="A1126" s="204"/>
      <c r="B1126" s="203" t="s">
        <v>351</v>
      </c>
      <c r="C1126" s="366" t="s">
        <v>352</v>
      </c>
      <c r="D1126" s="366"/>
      <c r="E1126" s="366"/>
      <c r="F1126" s="205"/>
      <c r="G1126" s="206"/>
      <c r="H1126" s="206"/>
      <c r="I1126" s="206"/>
      <c r="J1126" s="209">
        <v>4.0999999999999996</v>
      </c>
      <c r="K1126" s="206"/>
      <c r="L1126" s="209">
        <v>16.399999999999999</v>
      </c>
      <c r="M1126" s="210">
        <v>9.1199999999999992</v>
      </c>
      <c r="N1126" s="212">
        <v>149.57</v>
      </c>
      <c r="EZ1126" s="189"/>
      <c r="FA1126" s="190"/>
      <c r="FB1126" s="190"/>
      <c r="FC1126" s="190"/>
      <c r="FD1126" s="190"/>
      <c r="FG1126" s="201" t="s">
        <v>352</v>
      </c>
      <c r="FJ1126" s="190"/>
      <c r="FL1126" s="190"/>
    </row>
    <row r="1127" spans="1:168" s="152" customFormat="1" ht="15" x14ac:dyDescent="0.25">
      <c r="A1127" s="213"/>
      <c r="B1127" s="203"/>
      <c r="C1127" s="366" t="s">
        <v>353</v>
      </c>
      <c r="D1127" s="366"/>
      <c r="E1127" s="366"/>
      <c r="F1127" s="205" t="s">
        <v>354</v>
      </c>
      <c r="G1127" s="210">
        <v>1.38</v>
      </c>
      <c r="H1127" s="208">
        <v>1.3225</v>
      </c>
      <c r="I1127" s="208">
        <v>7.3002000000000002</v>
      </c>
      <c r="J1127" s="215"/>
      <c r="K1127" s="206"/>
      <c r="L1127" s="215"/>
      <c r="M1127" s="206"/>
      <c r="N1127" s="216"/>
      <c r="EZ1127" s="189"/>
      <c r="FA1127" s="190"/>
      <c r="FB1127" s="190"/>
      <c r="FC1127" s="190"/>
      <c r="FD1127" s="190"/>
      <c r="FH1127" s="201" t="s">
        <v>353</v>
      </c>
      <c r="FJ1127" s="190"/>
      <c r="FL1127" s="190"/>
    </row>
    <row r="1128" spans="1:168" s="152" customFormat="1" ht="15" x14ac:dyDescent="0.25">
      <c r="A1128" s="199"/>
      <c r="B1128" s="203"/>
      <c r="C1128" s="369" t="s">
        <v>356</v>
      </c>
      <c r="D1128" s="369"/>
      <c r="E1128" s="369"/>
      <c r="F1128" s="217"/>
      <c r="G1128" s="218"/>
      <c r="H1128" s="218"/>
      <c r="I1128" s="218"/>
      <c r="J1128" s="220">
        <v>32.79</v>
      </c>
      <c r="K1128" s="218"/>
      <c r="L1128" s="220">
        <v>168.17</v>
      </c>
      <c r="M1128" s="218"/>
      <c r="N1128" s="221">
        <v>7654.6</v>
      </c>
      <c r="EZ1128" s="189"/>
      <c r="FA1128" s="190"/>
      <c r="FB1128" s="190"/>
      <c r="FC1128" s="190"/>
      <c r="FD1128" s="190"/>
      <c r="FI1128" s="201" t="s">
        <v>356</v>
      </c>
      <c r="FJ1128" s="190"/>
      <c r="FL1128" s="190"/>
    </row>
    <row r="1129" spans="1:168" s="152" customFormat="1" ht="15" x14ac:dyDescent="0.25">
      <c r="A1129" s="213"/>
      <c r="B1129" s="203"/>
      <c r="C1129" s="366" t="s">
        <v>357</v>
      </c>
      <c r="D1129" s="366"/>
      <c r="E1129" s="366"/>
      <c r="F1129" s="205"/>
      <c r="G1129" s="206"/>
      <c r="H1129" s="206"/>
      <c r="I1129" s="206"/>
      <c r="J1129" s="215"/>
      <c r="K1129" s="206"/>
      <c r="L1129" s="209">
        <v>151.77000000000001</v>
      </c>
      <c r="M1129" s="206"/>
      <c r="N1129" s="211">
        <v>7505.03</v>
      </c>
      <c r="EZ1129" s="189"/>
      <c r="FA1129" s="190"/>
      <c r="FB1129" s="190"/>
      <c r="FC1129" s="190"/>
      <c r="FD1129" s="190"/>
      <c r="FH1129" s="201" t="s">
        <v>357</v>
      </c>
      <c r="FJ1129" s="190"/>
      <c r="FL1129" s="190"/>
    </row>
    <row r="1130" spans="1:168" s="152" customFormat="1" ht="23.25" x14ac:dyDescent="0.25">
      <c r="A1130" s="213"/>
      <c r="B1130" s="203" t="s">
        <v>390</v>
      </c>
      <c r="C1130" s="366" t="s">
        <v>391</v>
      </c>
      <c r="D1130" s="366"/>
      <c r="E1130" s="366"/>
      <c r="F1130" s="205" t="s">
        <v>360</v>
      </c>
      <c r="G1130" s="222">
        <v>97</v>
      </c>
      <c r="H1130" s="206"/>
      <c r="I1130" s="222">
        <v>97</v>
      </c>
      <c r="J1130" s="215"/>
      <c r="K1130" s="206"/>
      <c r="L1130" s="209">
        <v>147.22</v>
      </c>
      <c r="M1130" s="206"/>
      <c r="N1130" s="211">
        <v>7279.88</v>
      </c>
      <c r="EZ1130" s="189"/>
      <c r="FA1130" s="190"/>
      <c r="FB1130" s="190"/>
      <c r="FC1130" s="190"/>
      <c r="FD1130" s="190"/>
      <c r="FH1130" s="201" t="s">
        <v>391</v>
      </c>
      <c r="FJ1130" s="190"/>
      <c r="FL1130" s="190"/>
    </row>
    <row r="1131" spans="1:168" s="152" customFormat="1" ht="23.25" x14ac:dyDescent="0.25">
      <c r="A1131" s="213"/>
      <c r="B1131" s="203" t="s">
        <v>392</v>
      </c>
      <c r="C1131" s="366" t="s">
        <v>393</v>
      </c>
      <c r="D1131" s="366"/>
      <c r="E1131" s="366"/>
      <c r="F1131" s="205" t="s">
        <v>360</v>
      </c>
      <c r="G1131" s="222">
        <v>51</v>
      </c>
      <c r="H1131" s="206"/>
      <c r="I1131" s="222">
        <v>51</v>
      </c>
      <c r="J1131" s="215"/>
      <c r="K1131" s="206"/>
      <c r="L1131" s="209">
        <v>77.400000000000006</v>
      </c>
      <c r="M1131" s="206"/>
      <c r="N1131" s="211">
        <v>3827.57</v>
      </c>
      <c r="EZ1131" s="189"/>
      <c r="FA1131" s="190"/>
      <c r="FB1131" s="190"/>
      <c r="FC1131" s="190"/>
      <c r="FD1131" s="190"/>
      <c r="FH1131" s="201" t="s">
        <v>393</v>
      </c>
      <c r="FJ1131" s="190"/>
      <c r="FL1131" s="190"/>
    </row>
    <row r="1132" spans="1:168" s="152" customFormat="1" ht="15" x14ac:dyDescent="0.25">
      <c r="A1132" s="223"/>
      <c r="B1132" s="224"/>
      <c r="C1132" s="367" t="s">
        <v>363</v>
      </c>
      <c r="D1132" s="367"/>
      <c r="E1132" s="367"/>
      <c r="F1132" s="193"/>
      <c r="G1132" s="194"/>
      <c r="H1132" s="194"/>
      <c r="I1132" s="194"/>
      <c r="J1132" s="197"/>
      <c r="K1132" s="194"/>
      <c r="L1132" s="225">
        <v>392.79</v>
      </c>
      <c r="M1132" s="218"/>
      <c r="N1132" s="226">
        <v>18762.05</v>
      </c>
      <c r="EZ1132" s="189"/>
      <c r="FA1132" s="190"/>
      <c r="FB1132" s="190"/>
      <c r="FC1132" s="190"/>
      <c r="FD1132" s="190"/>
      <c r="FJ1132" s="190" t="s">
        <v>363</v>
      </c>
      <c r="FL1132" s="190"/>
    </row>
    <row r="1133" spans="1:168" s="152" customFormat="1" ht="33.75" x14ac:dyDescent="0.25">
      <c r="A1133" s="191" t="s">
        <v>661</v>
      </c>
      <c r="B1133" s="192" t="s">
        <v>446</v>
      </c>
      <c r="C1133" s="367" t="s">
        <v>447</v>
      </c>
      <c r="D1133" s="367"/>
      <c r="E1133" s="367"/>
      <c r="F1133" s="193" t="s">
        <v>16</v>
      </c>
      <c r="G1133" s="194">
        <v>4</v>
      </c>
      <c r="H1133" s="195">
        <v>1</v>
      </c>
      <c r="I1133" s="195">
        <v>4</v>
      </c>
      <c r="J1133" s="225">
        <v>450.93</v>
      </c>
      <c r="K1133" s="227">
        <v>1.04236</v>
      </c>
      <c r="L1133" s="228">
        <v>1880.13</v>
      </c>
      <c r="M1133" s="229">
        <v>9.1199999999999992</v>
      </c>
      <c r="N1133" s="226">
        <v>17146.79</v>
      </c>
      <c r="EZ1133" s="189"/>
      <c r="FA1133" s="190"/>
      <c r="FB1133" s="190" t="s">
        <v>447</v>
      </c>
      <c r="FC1133" s="190" t="s">
        <v>285</v>
      </c>
      <c r="FD1133" s="190" t="s">
        <v>285</v>
      </c>
      <c r="FJ1133" s="190"/>
      <c r="FL1133" s="190"/>
    </row>
    <row r="1134" spans="1:168" s="152" customFormat="1" ht="15" x14ac:dyDescent="0.25">
      <c r="A1134" s="199"/>
      <c r="B1134" s="200"/>
      <c r="C1134" s="366" t="s">
        <v>448</v>
      </c>
      <c r="D1134" s="366"/>
      <c r="E1134" s="366"/>
      <c r="F1134" s="366"/>
      <c r="G1134" s="366"/>
      <c r="H1134" s="366"/>
      <c r="I1134" s="366"/>
      <c r="J1134" s="366"/>
      <c r="K1134" s="366"/>
      <c r="L1134" s="366"/>
      <c r="M1134" s="366"/>
      <c r="N1134" s="368"/>
      <c r="EZ1134" s="189"/>
      <c r="FA1134" s="190"/>
      <c r="FB1134" s="190"/>
      <c r="FC1134" s="190"/>
      <c r="FD1134" s="190"/>
      <c r="FJ1134" s="190"/>
      <c r="FK1134" s="201" t="s">
        <v>448</v>
      </c>
      <c r="FL1134" s="190"/>
    </row>
    <row r="1135" spans="1:168" s="152" customFormat="1" ht="15" x14ac:dyDescent="0.25">
      <c r="A1135" s="202"/>
      <c r="B1135" s="203"/>
      <c r="C1135" s="361" t="s">
        <v>366</v>
      </c>
      <c r="D1135" s="361"/>
      <c r="E1135" s="361"/>
      <c r="F1135" s="361"/>
      <c r="G1135" s="361"/>
      <c r="H1135" s="361"/>
      <c r="I1135" s="361"/>
      <c r="J1135" s="361"/>
      <c r="K1135" s="361"/>
      <c r="L1135" s="361"/>
      <c r="M1135" s="361"/>
      <c r="N1135" s="373"/>
      <c r="EZ1135" s="189"/>
      <c r="FA1135" s="190"/>
      <c r="FB1135" s="190"/>
      <c r="FC1135" s="190"/>
      <c r="FD1135" s="190"/>
      <c r="FF1135" s="201" t="s">
        <v>366</v>
      </c>
      <c r="FJ1135" s="190"/>
      <c r="FL1135" s="190"/>
    </row>
    <row r="1136" spans="1:168" s="152" customFormat="1" ht="15" x14ac:dyDescent="0.25">
      <c r="A1136" s="202"/>
      <c r="B1136" s="203"/>
      <c r="C1136" s="361" t="s">
        <v>367</v>
      </c>
      <c r="D1136" s="361"/>
      <c r="E1136" s="361"/>
      <c r="F1136" s="361"/>
      <c r="G1136" s="361"/>
      <c r="H1136" s="361"/>
      <c r="I1136" s="361"/>
      <c r="J1136" s="361"/>
      <c r="K1136" s="361"/>
      <c r="L1136" s="361"/>
      <c r="M1136" s="361"/>
      <c r="N1136" s="373"/>
      <c r="EZ1136" s="189"/>
      <c r="FA1136" s="190"/>
      <c r="FB1136" s="190"/>
      <c r="FC1136" s="190"/>
      <c r="FD1136" s="190"/>
      <c r="FF1136" s="201" t="s">
        <v>367</v>
      </c>
      <c r="FJ1136" s="190"/>
      <c r="FL1136" s="190"/>
    </row>
    <row r="1137" spans="1:168" s="152" customFormat="1" ht="15" x14ac:dyDescent="0.25">
      <c r="A1137" s="223"/>
      <c r="B1137" s="224"/>
      <c r="C1137" s="367" t="s">
        <v>363</v>
      </c>
      <c r="D1137" s="367"/>
      <c r="E1137" s="367"/>
      <c r="F1137" s="193"/>
      <c r="G1137" s="194"/>
      <c r="H1137" s="194"/>
      <c r="I1137" s="194"/>
      <c r="J1137" s="197"/>
      <c r="K1137" s="194"/>
      <c r="L1137" s="228">
        <v>1880.13</v>
      </c>
      <c r="M1137" s="218"/>
      <c r="N1137" s="226">
        <v>17146.79</v>
      </c>
      <c r="EZ1137" s="189"/>
      <c r="FA1137" s="190"/>
      <c r="FB1137" s="190"/>
      <c r="FC1137" s="190"/>
      <c r="FD1137" s="190"/>
      <c r="FJ1137" s="190" t="s">
        <v>363</v>
      </c>
      <c r="FL1137" s="190"/>
    </row>
    <row r="1138" spans="1:168" s="152" customFormat="1" ht="34.5" x14ac:dyDescent="0.25">
      <c r="A1138" s="191" t="s">
        <v>662</v>
      </c>
      <c r="B1138" s="192" t="s">
        <v>450</v>
      </c>
      <c r="C1138" s="367" t="s">
        <v>451</v>
      </c>
      <c r="D1138" s="367"/>
      <c r="E1138" s="367"/>
      <c r="F1138" s="193" t="s">
        <v>388</v>
      </c>
      <c r="G1138" s="194">
        <v>0.3</v>
      </c>
      <c r="H1138" s="195">
        <v>1</v>
      </c>
      <c r="I1138" s="235">
        <v>0.3</v>
      </c>
      <c r="J1138" s="197"/>
      <c r="K1138" s="194"/>
      <c r="L1138" s="197"/>
      <c r="M1138" s="194"/>
      <c r="N1138" s="198"/>
      <c r="EZ1138" s="189"/>
      <c r="FA1138" s="190"/>
      <c r="FB1138" s="190" t="s">
        <v>451</v>
      </c>
      <c r="FC1138" s="190" t="s">
        <v>285</v>
      </c>
      <c r="FD1138" s="190" t="s">
        <v>285</v>
      </c>
      <c r="FJ1138" s="190"/>
      <c r="FL1138" s="190"/>
    </row>
    <row r="1139" spans="1:168" s="152" customFormat="1" ht="15" x14ac:dyDescent="0.25">
      <c r="A1139" s="199"/>
      <c r="B1139" s="200"/>
      <c r="C1139" s="366" t="s">
        <v>452</v>
      </c>
      <c r="D1139" s="366"/>
      <c r="E1139" s="366"/>
      <c r="F1139" s="366"/>
      <c r="G1139" s="366"/>
      <c r="H1139" s="366"/>
      <c r="I1139" s="366"/>
      <c r="J1139" s="366"/>
      <c r="K1139" s="366"/>
      <c r="L1139" s="366"/>
      <c r="M1139" s="366"/>
      <c r="N1139" s="368"/>
      <c r="EZ1139" s="189"/>
      <c r="FA1139" s="190"/>
      <c r="FB1139" s="190"/>
      <c r="FC1139" s="190"/>
      <c r="FD1139" s="190"/>
      <c r="FE1139" s="201" t="s">
        <v>452</v>
      </c>
      <c r="FJ1139" s="190"/>
      <c r="FL1139" s="190"/>
    </row>
    <row r="1140" spans="1:168" s="152" customFormat="1" ht="68.25" x14ac:dyDescent="0.25">
      <c r="A1140" s="202"/>
      <c r="B1140" s="203" t="s">
        <v>343</v>
      </c>
      <c r="C1140" s="361" t="s">
        <v>344</v>
      </c>
      <c r="D1140" s="361"/>
      <c r="E1140" s="361"/>
      <c r="F1140" s="361"/>
      <c r="G1140" s="361"/>
      <c r="H1140" s="361"/>
      <c r="I1140" s="361"/>
      <c r="J1140" s="361"/>
      <c r="K1140" s="361"/>
      <c r="L1140" s="361"/>
      <c r="M1140" s="361"/>
      <c r="N1140" s="373"/>
      <c r="EZ1140" s="189"/>
      <c r="FA1140" s="190"/>
      <c r="FB1140" s="190"/>
      <c r="FC1140" s="190"/>
      <c r="FD1140" s="190"/>
      <c r="FF1140" s="201" t="s">
        <v>344</v>
      </c>
      <c r="FJ1140" s="190"/>
      <c r="FL1140" s="190"/>
    </row>
    <row r="1141" spans="1:168" s="152" customFormat="1" ht="23.25" x14ac:dyDescent="0.25">
      <c r="A1141" s="202"/>
      <c r="B1141" s="203" t="s">
        <v>345</v>
      </c>
      <c r="C1141" s="361" t="s">
        <v>346</v>
      </c>
      <c r="D1141" s="361"/>
      <c r="E1141" s="361"/>
      <c r="F1141" s="361"/>
      <c r="G1141" s="361"/>
      <c r="H1141" s="361"/>
      <c r="I1141" s="361"/>
      <c r="J1141" s="361"/>
      <c r="K1141" s="361"/>
      <c r="L1141" s="361"/>
      <c r="M1141" s="361"/>
      <c r="N1141" s="373"/>
      <c r="EZ1141" s="189"/>
      <c r="FA1141" s="190"/>
      <c r="FB1141" s="190"/>
      <c r="FC1141" s="190"/>
      <c r="FD1141" s="190"/>
      <c r="FF1141" s="201" t="s">
        <v>346</v>
      </c>
      <c r="FJ1141" s="190"/>
      <c r="FL1141" s="190"/>
    </row>
    <row r="1142" spans="1:168" s="152" customFormat="1" ht="15" x14ac:dyDescent="0.25">
      <c r="A1142" s="204"/>
      <c r="B1142" s="203" t="s">
        <v>339</v>
      </c>
      <c r="C1142" s="366" t="s">
        <v>347</v>
      </c>
      <c r="D1142" s="366"/>
      <c r="E1142" s="366"/>
      <c r="F1142" s="205"/>
      <c r="G1142" s="206"/>
      <c r="H1142" s="206"/>
      <c r="I1142" s="206"/>
      <c r="J1142" s="209">
        <v>616.95000000000005</v>
      </c>
      <c r="K1142" s="208">
        <v>1.3225</v>
      </c>
      <c r="L1142" s="209">
        <v>244.77</v>
      </c>
      <c r="M1142" s="210">
        <v>49.45</v>
      </c>
      <c r="N1142" s="211">
        <v>12103.88</v>
      </c>
      <c r="EZ1142" s="189"/>
      <c r="FA1142" s="190"/>
      <c r="FB1142" s="190"/>
      <c r="FC1142" s="190"/>
      <c r="FD1142" s="190"/>
      <c r="FG1142" s="201" t="s">
        <v>347</v>
      </c>
      <c r="FJ1142" s="190"/>
      <c r="FL1142" s="190"/>
    </row>
    <row r="1143" spans="1:168" s="152" customFormat="1" ht="15" x14ac:dyDescent="0.25">
      <c r="A1143" s="204"/>
      <c r="B1143" s="203" t="s">
        <v>205</v>
      </c>
      <c r="C1143" s="366" t="s">
        <v>348</v>
      </c>
      <c r="D1143" s="366"/>
      <c r="E1143" s="366"/>
      <c r="F1143" s="205"/>
      <c r="G1143" s="206"/>
      <c r="H1143" s="206"/>
      <c r="I1143" s="206"/>
      <c r="J1143" s="209">
        <v>79.150000000000006</v>
      </c>
      <c r="K1143" s="208">
        <v>1.4375</v>
      </c>
      <c r="L1143" s="209">
        <v>34.130000000000003</v>
      </c>
      <c r="M1143" s="210">
        <v>14.53</v>
      </c>
      <c r="N1143" s="212">
        <v>495.91</v>
      </c>
      <c r="EZ1143" s="189"/>
      <c r="FA1143" s="190"/>
      <c r="FB1143" s="190"/>
      <c r="FC1143" s="190"/>
      <c r="FD1143" s="190"/>
      <c r="FG1143" s="201" t="s">
        <v>348</v>
      </c>
      <c r="FJ1143" s="190"/>
      <c r="FL1143" s="190"/>
    </row>
    <row r="1144" spans="1:168" s="152" customFormat="1" ht="15" x14ac:dyDescent="0.25">
      <c r="A1144" s="204"/>
      <c r="B1144" s="203" t="s">
        <v>349</v>
      </c>
      <c r="C1144" s="366" t="s">
        <v>350</v>
      </c>
      <c r="D1144" s="366"/>
      <c r="E1144" s="366"/>
      <c r="F1144" s="205"/>
      <c r="G1144" s="206"/>
      <c r="H1144" s="206"/>
      <c r="I1144" s="206"/>
      <c r="J1144" s="209">
        <v>5.0199999999999996</v>
      </c>
      <c r="K1144" s="208">
        <v>1.4375</v>
      </c>
      <c r="L1144" s="209">
        <v>2.16</v>
      </c>
      <c r="M1144" s="210">
        <v>49.45</v>
      </c>
      <c r="N1144" s="212">
        <v>106.81</v>
      </c>
      <c r="EZ1144" s="189"/>
      <c r="FA1144" s="190"/>
      <c r="FB1144" s="190"/>
      <c r="FC1144" s="190"/>
      <c r="FD1144" s="190"/>
      <c r="FG1144" s="201" t="s">
        <v>350</v>
      </c>
      <c r="FJ1144" s="190"/>
      <c r="FL1144" s="190"/>
    </row>
    <row r="1145" spans="1:168" s="152" customFormat="1" ht="15" x14ac:dyDescent="0.25">
      <c r="A1145" s="204"/>
      <c r="B1145" s="203" t="s">
        <v>351</v>
      </c>
      <c r="C1145" s="366" t="s">
        <v>352</v>
      </c>
      <c r="D1145" s="366"/>
      <c r="E1145" s="366"/>
      <c r="F1145" s="205"/>
      <c r="G1145" s="206"/>
      <c r="H1145" s="206"/>
      <c r="I1145" s="206"/>
      <c r="J1145" s="209">
        <v>37.630000000000003</v>
      </c>
      <c r="K1145" s="206"/>
      <c r="L1145" s="209">
        <v>11.29</v>
      </c>
      <c r="M1145" s="210">
        <v>9.1199999999999992</v>
      </c>
      <c r="N1145" s="212">
        <v>102.96</v>
      </c>
      <c r="EZ1145" s="189"/>
      <c r="FA1145" s="190"/>
      <c r="FB1145" s="190"/>
      <c r="FC1145" s="190"/>
      <c r="FD1145" s="190"/>
      <c r="FG1145" s="201" t="s">
        <v>352</v>
      </c>
      <c r="FJ1145" s="190"/>
      <c r="FL1145" s="190"/>
    </row>
    <row r="1146" spans="1:168" s="152" customFormat="1" ht="15" x14ac:dyDescent="0.25">
      <c r="A1146" s="213"/>
      <c r="B1146" s="203"/>
      <c r="C1146" s="366" t="s">
        <v>353</v>
      </c>
      <c r="D1146" s="366"/>
      <c r="E1146" s="366"/>
      <c r="F1146" s="205" t="s">
        <v>354</v>
      </c>
      <c r="G1146" s="210">
        <v>29.68</v>
      </c>
      <c r="H1146" s="208">
        <v>1.3225</v>
      </c>
      <c r="I1146" s="230">
        <v>11.775539999999999</v>
      </c>
      <c r="J1146" s="215"/>
      <c r="K1146" s="206"/>
      <c r="L1146" s="215"/>
      <c r="M1146" s="206"/>
      <c r="N1146" s="216"/>
      <c r="EZ1146" s="189"/>
      <c r="FA1146" s="190"/>
      <c r="FB1146" s="190"/>
      <c r="FC1146" s="190"/>
      <c r="FD1146" s="190"/>
      <c r="FH1146" s="201" t="s">
        <v>353</v>
      </c>
      <c r="FJ1146" s="190"/>
      <c r="FL1146" s="190"/>
    </row>
    <row r="1147" spans="1:168" s="152" customFormat="1" ht="15" x14ac:dyDescent="0.25">
      <c r="A1147" s="213"/>
      <c r="B1147" s="203"/>
      <c r="C1147" s="366" t="s">
        <v>355</v>
      </c>
      <c r="D1147" s="366"/>
      <c r="E1147" s="366"/>
      <c r="F1147" s="205" t="s">
        <v>354</v>
      </c>
      <c r="G1147" s="231">
        <v>0.4</v>
      </c>
      <c r="H1147" s="208">
        <v>1.4375</v>
      </c>
      <c r="I1147" s="208">
        <v>0.17249999999999999</v>
      </c>
      <c r="J1147" s="215"/>
      <c r="K1147" s="206"/>
      <c r="L1147" s="215"/>
      <c r="M1147" s="206"/>
      <c r="N1147" s="216"/>
      <c r="EZ1147" s="189"/>
      <c r="FA1147" s="190"/>
      <c r="FB1147" s="190"/>
      <c r="FC1147" s="190"/>
      <c r="FD1147" s="190"/>
      <c r="FH1147" s="201" t="s">
        <v>355</v>
      </c>
      <c r="FJ1147" s="190"/>
      <c r="FL1147" s="190"/>
    </row>
    <row r="1148" spans="1:168" s="152" customFormat="1" ht="15" x14ac:dyDescent="0.25">
      <c r="A1148" s="199"/>
      <c r="B1148" s="203"/>
      <c r="C1148" s="369" t="s">
        <v>356</v>
      </c>
      <c r="D1148" s="369"/>
      <c r="E1148" s="369"/>
      <c r="F1148" s="217"/>
      <c r="G1148" s="218"/>
      <c r="H1148" s="218"/>
      <c r="I1148" s="218"/>
      <c r="J1148" s="220">
        <v>733.73</v>
      </c>
      <c r="K1148" s="218"/>
      <c r="L1148" s="220">
        <v>290.19</v>
      </c>
      <c r="M1148" s="218"/>
      <c r="N1148" s="221">
        <v>12702.75</v>
      </c>
      <c r="EZ1148" s="189"/>
      <c r="FA1148" s="190"/>
      <c r="FB1148" s="190"/>
      <c r="FC1148" s="190"/>
      <c r="FD1148" s="190"/>
      <c r="FI1148" s="201" t="s">
        <v>356</v>
      </c>
      <c r="FJ1148" s="190"/>
      <c r="FL1148" s="190"/>
    </row>
    <row r="1149" spans="1:168" s="152" customFormat="1" ht="15" x14ac:dyDescent="0.25">
      <c r="A1149" s="213"/>
      <c r="B1149" s="203"/>
      <c r="C1149" s="366" t="s">
        <v>357</v>
      </c>
      <c r="D1149" s="366"/>
      <c r="E1149" s="366"/>
      <c r="F1149" s="205"/>
      <c r="G1149" s="206"/>
      <c r="H1149" s="206"/>
      <c r="I1149" s="206"/>
      <c r="J1149" s="215"/>
      <c r="K1149" s="206"/>
      <c r="L1149" s="209">
        <v>246.93</v>
      </c>
      <c r="M1149" s="206"/>
      <c r="N1149" s="211">
        <v>12210.69</v>
      </c>
      <c r="EZ1149" s="189"/>
      <c r="FA1149" s="190"/>
      <c r="FB1149" s="190"/>
      <c r="FC1149" s="190"/>
      <c r="FD1149" s="190"/>
      <c r="FH1149" s="201" t="s">
        <v>357</v>
      </c>
      <c r="FJ1149" s="190"/>
      <c r="FL1149" s="190"/>
    </row>
    <row r="1150" spans="1:168" s="152" customFormat="1" ht="23.25" x14ac:dyDescent="0.25">
      <c r="A1150" s="213"/>
      <c r="B1150" s="203" t="s">
        <v>390</v>
      </c>
      <c r="C1150" s="366" t="s">
        <v>391</v>
      </c>
      <c r="D1150" s="366"/>
      <c r="E1150" s="366"/>
      <c r="F1150" s="205" t="s">
        <v>360</v>
      </c>
      <c r="G1150" s="222">
        <v>97</v>
      </c>
      <c r="H1150" s="206"/>
      <c r="I1150" s="222">
        <v>97</v>
      </c>
      <c r="J1150" s="215"/>
      <c r="K1150" s="206"/>
      <c r="L1150" s="209">
        <v>239.52</v>
      </c>
      <c r="M1150" s="206"/>
      <c r="N1150" s="211">
        <v>11844.37</v>
      </c>
      <c r="EZ1150" s="189"/>
      <c r="FA1150" s="190"/>
      <c r="FB1150" s="190"/>
      <c r="FC1150" s="190"/>
      <c r="FD1150" s="190"/>
      <c r="FH1150" s="201" t="s">
        <v>391</v>
      </c>
      <c r="FJ1150" s="190"/>
      <c r="FL1150" s="190"/>
    </row>
    <row r="1151" spans="1:168" s="152" customFormat="1" ht="23.25" x14ac:dyDescent="0.25">
      <c r="A1151" s="213"/>
      <c r="B1151" s="203" t="s">
        <v>392</v>
      </c>
      <c r="C1151" s="366" t="s">
        <v>393</v>
      </c>
      <c r="D1151" s="366"/>
      <c r="E1151" s="366"/>
      <c r="F1151" s="205" t="s">
        <v>360</v>
      </c>
      <c r="G1151" s="222">
        <v>51</v>
      </c>
      <c r="H1151" s="206"/>
      <c r="I1151" s="222">
        <v>51</v>
      </c>
      <c r="J1151" s="215"/>
      <c r="K1151" s="206"/>
      <c r="L1151" s="209">
        <v>125.93</v>
      </c>
      <c r="M1151" s="206"/>
      <c r="N1151" s="211">
        <v>6227.45</v>
      </c>
      <c r="EZ1151" s="189"/>
      <c r="FA1151" s="190"/>
      <c r="FB1151" s="190"/>
      <c r="FC1151" s="190"/>
      <c r="FD1151" s="190"/>
      <c r="FH1151" s="201" t="s">
        <v>393</v>
      </c>
      <c r="FJ1151" s="190"/>
      <c r="FL1151" s="190"/>
    </row>
    <row r="1152" spans="1:168" s="152" customFormat="1" ht="15" x14ac:dyDescent="0.25">
      <c r="A1152" s="223"/>
      <c r="B1152" s="224"/>
      <c r="C1152" s="367" t="s">
        <v>363</v>
      </c>
      <c r="D1152" s="367"/>
      <c r="E1152" s="367"/>
      <c r="F1152" s="193"/>
      <c r="G1152" s="194"/>
      <c r="H1152" s="194"/>
      <c r="I1152" s="194"/>
      <c r="J1152" s="197"/>
      <c r="K1152" s="194"/>
      <c r="L1152" s="225">
        <v>655.64</v>
      </c>
      <c r="M1152" s="218"/>
      <c r="N1152" s="226">
        <v>30774.57</v>
      </c>
      <c r="EZ1152" s="189"/>
      <c r="FA1152" s="190"/>
      <c r="FB1152" s="190"/>
      <c r="FC1152" s="190"/>
      <c r="FD1152" s="190"/>
      <c r="FJ1152" s="190" t="s">
        <v>363</v>
      </c>
      <c r="FL1152" s="190"/>
    </row>
    <row r="1153" spans="1:168" s="152" customFormat="1" ht="45" x14ac:dyDescent="0.25">
      <c r="A1153" s="191" t="s">
        <v>663</v>
      </c>
      <c r="B1153" s="192" t="s">
        <v>454</v>
      </c>
      <c r="C1153" s="367" t="s">
        <v>455</v>
      </c>
      <c r="D1153" s="367"/>
      <c r="E1153" s="367"/>
      <c r="F1153" s="193" t="s">
        <v>37</v>
      </c>
      <c r="G1153" s="194">
        <v>30.6</v>
      </c>
      <c r="H1153" s="195">
        <v>1</v>
      </c>
      <c r="I1153" s="235">
        <v>30.6</v>
      </c>
      <c r="J1153" s="225">
        <v>169.63</v>
      </c>
      <c r="K1153" s="227">
        <v>1.04236</v>
      </c>
      <c r="L1153" s="228">
        <v>5410.56</v>
      </c>
      <c r="M1153" s="229">
        <v>9.1199999999999992</v>
      </c>
      <c r="N1153" s="226">
        <v>49344.31</v>
      </c>
      <c r="EZ1153" s="189"/>
      <c r="FA1153" s="190"/>
      <c r="FB1153" s="190" t="s">
        <v>455</v>
      </c>
      <c r="FC1153" s="190" t="s">
        <v>285</v>
      </c>
      <c r="FD1153" s="190" t="s">
        <v>285</v>
      </c>
      <c r="FJ1153" s="190"/>
      <c r="FL1153" s="190"/>
    </row>
    <row r="1154" spans="1:168" s="152" customFormat="1" ht="15" x14ac:dyDescent="0.25">
      <c r="A1154" s="199"/>
      <c r="B1154" s="200"/>
      <c r="C1154" s="366" t="s">
        <v>456</v>
      </c>
      <c r="D1154" s="366"/>
      <c r="E1154" s="366"/>
      <c r="F1154" s="366"/>
      <c r="G1154" s="366"/>
      <c r="H1154" s="366"/>
      <c r="I1154" s="366"/>
      <c r="J1154" s="366"/>
      <c r="K1154" s="366"/>
      <c r="L1154" s="366"/>
      <c r="M1154" s="366"/>
      <c r="N1154" s="368"/>
      <c r="EZ1154" s="189"/>
      <c r="FA1154" s="190"/>
      <c r="FB1154" s="190"/>
      <c r="FC1154" s="190"/>
      <c r="FD1154" s="190"/>
      <c r="FE1154" s="201" t="s">
        <v>456</v>
      </c>
      <c r="FJ1154" s="190"/>
      <c r="FL1154" s="190"/>
    </row>
    <row r="1155" spans="1:168" s="152" customFormat="1" ht="15" x14ac:dyDescent="0.25">
      <c r="A1155" s="199"/>
      <c r="B1155" s="200"/>
      <c r="C1155" s="366" t="s">
        <v>457</v>
      </c>
      <c r="D1155" s="366"/>
      <c r="E1155" s="366"/>
      <c r="F1155" s="366"/>
      <c r="G1155" s="366"/>
      <c r="H1155" s="366"/>
      <c r="I1155" s="366"/>
      <c r="J1155" s="366"/>
      <c r="K1155" s="366"/>
      <c r="L1155" s="366"/>
      <c r="M1155" s="366"/>
      <c r="N1155" s="368"/>
      <c r="EZ1155" s="189"/>
      <c r="FA1155" s="190"/>
      <c r="FB1155" s="190"/>
      <c r="FC1155" s="190"/>
      <c r="FD1155" s="190"/>
      <c r="FJ1155" s="190"/>
      <c r="FK1155" s="201" t="s">
        <v>457</v>
      </c>
      <c r="FL1155" s="190"/>
    </row>
    <row r="1156" spans="1:168" s="152" customFormat="1" ht="15" x14ac:dyDescent="0.25">
      <c r="A1156" s="202"/>
      <c r="B1156" s="203"/>
      <c r="C1156" s="361" t="s">
        <v>366</v>
      </c>
      <c r="D1156" s="361"/>
      <c r="E1156" s="361"/>
      <c r="F1156" s="361"/>
      <c r="G1156" s="361"/>
      <c r="H1156" s="361"/>
      <c r="I1156" s="361"/>
      <c r="J1156" s="361"/>
      <c r="K1156" s="361"/>
      <c r="L1156" s="361"/>
      <c r="M1156" s="361"/>
      <c r="N1156" s="373"/>
      <c r="EZ1156" s="189"/>
      <c r="FA1156" s="190"/>
      <c r="FB1156" s="190"/>
      <c r="FC1156" s="190"/>
      <c r="FD1156" s="190"/>
      <c r="FF1156" s="201" t="s">
        <v>366</v>
      </c>
      <c r="FJ1156" s="190"/>
      <c r="FL1156" s="190"/>
    </row>
    <row r="1157" spans="1:168" s="152" customFormat="1" ht="15" x14ac:dyDescent="0.25">
      <c r="A1157" s="202"/>
      <c r="B1157" s="203"/>
      <c r="C1157" s="361" t="s">
        <v>367</v>
      </c>
      <c r="D1157" s="361"/>
      <c r="E1157" s="361"/>
      <c r="F1157" s="361"/>
      <c r="G1157" s="361"/>
      <c r="H1157" s="361"/>
      <c r="I1157" s="361"/>
      <c r="J1157" s="361"/>
      <c r="K1157" s="361"/>
      <c r="L1157" s="361"/>
      <c r="M1157" s="361"/>
      <c r="N1157" s="373"/>
      <c r="EZ1157" s="189"/>
      <c r="FA1157" s="190"/>
      <c r="FB1157" s="190"/>
      <c r="FC1157" s="190"/>
      <c r="FD1157" s="190"/>
      <c r="FF1157" s="201" t="s">
        <v>367</v>
      </c>
      <c r="FJ1157" s="190"/>
      <c r="FL1157" s="190"/>
    </row>
    <row r="1158" spans="1:168" s="152" customFormat="1" ht="15" x14ac:dyDescent="0.25">
      <c r="A1158" s="223"/>
      <c r="B1158" s="224"/>
      <c r="C1158" s="367" t="s">
        <v>363</v>
      </c>
      <c r="D1158" s="367"/>
      <c r="E1158" s="367"/>
      <c r="F1158" s="193"/>
      <c r="G1158" s="194"/>
      <c r="H1158" s="194"/>
      <c r="I1158" s="194"/>
      <c r="J1158" s="197"/>
      <c r="K1158" s="194"/>
      <c r="L1158" s="228">
        <v>5410.56</v>
      </c>
      <c r="M1158" s="218"/>
      <c r="N1158" s="226">
        <v>49344.31</v>
      </c>
      <c r="EZ1158" s="189"/>
      <c r="FA1158" s="190"/>
      <c r="FB1158" s="190"/>
      <c r="FC1158" s="190"/>
      <c r="FD1158" s="190"/>
      <c r="FJ1158" s="190" t="s">
        <v>363</v>
      </c>
      <c r="FL1158" s="190"/>
    </row>
    <row r="1159" spans="1:168" s="152" customFormat="1" ht="23.25" x14ac:dyDescent="0.25">
      <c r="A1159" s="191" t="s">
        <v>664</v>
      </c>
      <c r="B1159" s="192" t="s">
        <v>459</v>
      </c>
      <c r="C1159" s="367" t="s">
        <v>460</v>
      </c>
      <c r="D1159" s="367"/>
      <c r="E1159" s="367"/>
      <c r="F1159" s="193" t="s">
        <v>370</v>
      </c>
      <c r="G1159" s="194">
        <v>4.2000000000000003E-2</v>
      </c>
      <c r="H1159" s="195">
        <v>1</v>
      </c>
      <c r="I1159" s="232">
        <v>4.2000000000000003E-2</v>
      </c>
      <c r="J1159" s="197"/>
      <c r="K1159" s="194"/>
      <c r="L1159" s="197"/>
      <c r="M1159" s="194"/>
      <c r="N1159" s="198"/>
      <c r="EZ1159" s="189"/>
      <c r="FA1159" s="190"/>
      <c r="FB1159" s="190" t="s">
        <v>460</v>
      </c>
      <c r="FC1159" s="190" t="s">
        <v>285</v>
      </c>
      <c r="FD1159" s="190" t="s">
        <v>285</v>
      </c>
      <c r="FJ1159" s="190"/>
      <c r="FL1159" s="190"/>
    </row>
    <row r="1160" spans="1:168" s="152" customFormat="1" ht="15" x14ac:dyDescent="0.25">
      <c r="A1160" s="199"/>
      <c r="B1160" s="200"/>
      <c r="C1160" s="366" t="s">
        <v>461</v>
      </c>
      <c r="D1160" s="366"/>
      <c r="E1160" s="366"/>
      <c r="F1160" s="366"/>
      <c r="G1160" s="366"/>
      <c r="H1160" s="366"/>
      <c r="I1160" s="366"/>
      <c r="J1160" s="366"/>
      <c r="K1160" s="366"/>
      <c r="L1160" s="366"/>
      <c r="M1160" s="366"/>
      <c r="N1160" s="368"/>
      <c r="EZ1160" s="189"/>
      <c r="FA1160" s="190"/>
      <c r="FB1160" s="190"/>
      <c r="FC1160" s="190"/>
      <c r="FD1160" s="190"/>
      <c r="FE1160" s="201" t="s">
        <v>461</v>
      </c>
      <c r="FJ1160" s="190"/>
      <c r="FL1160" s="190"/>
    </row>
    <row r="1161" spans="1:168" s="152" customFormat="1" ht="68.25" x14ac:dyDescent="0.25">
      <c r="A1161" s="202"/>
      <c r="B1161" s="203" t="s">
        <v>343</v>
      </c>
      <c r="C1161" s="361" t="s">
        <v>344</v>
      </c>
      <c r="D1161" s="361"/>
      <c r="E1161" s="361"/>
      <c r="F1161" s="361"/>
      <c r="G1161" s="361"/>
      <c r="H1161" s="361"/>
      <c r="I1161" s="361"/>
      <c r="J1161" s="361"/>
      <c r="K1161" s="361"/>
      <c r="L1161" s="361"/>
      <c r="M1161" s="361"/>
      <c r="N1161" s="373"/>
      <c r="EZ1161" s="189"/>
      <c r="FA1161" s="190"/>
      <c r="FB1161" s="190"/>
      <c r="FC1161" s="190"/>
      <c r="FD1161" s="190"/>
      <c r="FF1161" s="201" t="s">
        <v>344</v>
      </c>
      <c r="FJ1161" s="190"/>
      <c r="FL1161" s="190"/>
    </row>
    <row r="1162" spans="1:168" s="152" customFormat="1" ht="23.25" x14ac:dyDescent="0.25">
      <c r="A1162" s="202"/>
      <c r="B1162" s="203" t="s">
        <v>345</v>
      </c>
      <c r="C1162" s="361" t="s">
        <v>346</v>
      </c>
      <c r="D1162" s="361"/>
      <c r="E1162" s="361"/>
      <c r="F1162" s="361"/>
      <c r="G1162" s="361"/>
      <c r="H1162" s="361"/>
      <c r="I1162" s="361"/>
      <c r="J1162" s="361"/>
      <c r="K1162" s="361"/>
      <c r="L1162" s="361"/>
      <c r="M1162" s="361"/>
      <c r="N1162" s="373"/>
      <c r="EZ1162" s="189"/>
      <c r="FA1162" s="190"/>
      <c r="FB1162" s="190"/>
      <c r="FC1162" s="190"/>
      <c r="FD1162" s="190"/>
      <c r="FF1162" s="201" t="s">
        <v>346</v>
      </c>
      <c r="FJ1162" s="190"/>
      <c r="FL1162" s="190"/>
    </row>
    <row r="1163" spans="1:168" s="152" customFormat="1" ht="15" x14ac:dyDescent="0.25">
      <c r="A1163" s="204"/>
      <c r="B1163" s="203" t="s">
        <v>339</v>
      </c>
      <c r="C1163" s="366" t="s">
        <v>347</v>
      </c>
      <c r="D1163" s="366"/>
      <c r="E1163" s="366"/>
      <c r="F1163" s="205"/>
      <c r="G1163" s="206"/>
      <c r="H1163" s="206"/>
      <c r="I1163" s="206"/>
      <c r="J1163" s="207">
        <v>1297.29</v>
      </c>
      <c r="K1163" s="208">
        <v>1.3225</v>
      </c>
      <c r="L1163" s="209">
        <v>72.06</v>
      </c>
      <c r="M1163" s="210">
        <v>49.45</v>
      </c>
      <c r="N1163" s="211">
        <v>3563.37</v>
      </c>
      <c r="EZ1163" s="189"/>
      <c r="FA1163" s="190"/>
      <c r="FB1163" s="190"/>
      <c r="FC1163" s="190"/>
      <c r="FD1163" s="190"/>
      <c r="FG1163" s="201" t="s">
        <v>347</v>
      </c>
      <c r="FJ1163" s="190"/>
      <c r="FL1163" s="190"/>
    </row>
    <row r="1164" spans="1:168" s="152" customFormat="1" ht="15" x14ac:dyDescent="0.25">
      <c r="A1164" s="204"/>
      <c r="B1164" s="203" t="s">
        <v>205</v>
      </c>
      <c r="C1164" s="366" t="s">
        <v>348</v>
      </c>
      <c r="D1164" s="366"/>
      <c r="E1164" s="366"/>
      <c r="F1164" s="205"/>
      <c r="G1164" s="206"/>
      <c r="H1164" s="206"/>
      <c r="I1164" s="206"/>
      <c r="J1164" s="209">
        <v>51.45</v>
      </c>
      <c r="K1164" s="208">
        <v>1.4375</v>
      </c>
      <c r="L1164" s="209">
        <v>3.11</v>
      </c>
      <c r="M1164" s="210">
        <v>14.53</v>
      </c>
      <c r="N1164" s="212">
        <v>45.19</v>
      </c>
      <c r="EZ1164" s="189"/>
      <c r="FA1164" s="190"/>
      <c r="FB1164" s="190"/>
      <c r="FC1164" s="190"/>
      <c r="FD1164" s="190"/>
      <c r="FG1164" s="201" t="s">
        <v>348</v>
      </c>
      <c r="FJ1164" s="190"/>
      <c r="FL1164" s="190"/>
    </row>
    <row r="1165" spans="1:168" s="152" customFormat="1" ht="15" x14ac:dyDescent="0.25">
      <c r="A1165" s="204"/>
      <c r="B1165" s="203" t="s">
        <v>349</v>
      </c>
      <c r="C1165" s="366" t="s">
        <v>350</v>
      </c>
      <c r="D1165" s="366"/>
      <c r="E1165" s="366"/>
      <c r="F1165" s="205"/>
      <c r="G1165" s="206"/>
      <c r="H1165" s="206"/>
      <c r="I1165" s="206"/>
      <c r="J1165" s="209">
        <v>3.02</v>
      </c>
      <c r="K1165" s="208">
        <v>1.4375</v>
      </c>
      <c r="L1165" s="209">
        <v>0.18</v>
      </c>
      <c r="M1165" s="210">
        <v>49.45</v>
      </c>
      <c r="N1165" s="212">
        <v>8.9</v>
      </c>
      <c r="EZ1165" s="189"/>
      <c r="FA1165" s="190"/>
      <c r="FB1165" s="190"/>
      <c r="FC1165" s="190"/>
      <c r="FD1165" s="190"/>
      <c r="FG1165" s="201" t="s">
        <v>350</v>
      </c>
      <c r="FJ1165" s="190"/>
      <c r="FL1165" s="190"/>
    </row>
    <row r="1166" spans="1:168" s="152" customFormat="1" ht="15" x14ac:dyDescent="0.25">
      <c r="A1166" s="204"/>
      <c r="B1166" s="203" t="s">
        <v>351</v>
      </c>
      <c r="C1166" s="366" t="s">
        <v>352</v>
      </c>
      <c r="D1166" s="366"/>
      <c r="E1166" s="366"/>
      <c r="F1166" s="205"/>
      <c r="G1166" s="206"/>
      <c r="H1166" s="206"/>
      <c r="I1166" s="206"/>
      <c r="J1166" s="209">
        <v>63.71</v>
      </c>
      <c r="K1166" s="206"/>
      <c r="L1166" s="209">
        <v>2.68</v>
      </c>
      <c r="M1166" s="210">
        <v>9.1199999999999992</v>
      </c>
      <c r="N1166" s="212">
        <v>24.44</v>
      </c>
      <c r="EZ1166" s="189"/>
      <c r="FA1166" s="190"/>
      <c r="FB1166" s="190"/>
      <c r="FC1166" s="190"/>
      <c r="FD1166" s="190"/>
      <c r="FG1166" s="201" t="s">
        <v>352</v>
      </c>
      <c r="FJ1166" s="190"/>
      <c r="FL1166" s="190"/>
    </row>
    <row r="1167" spans="1:168" s="152" customFormat="1" ht="15" x14ac:dyDescent="0.25">
      <c r="A1167" s="213"/>
      <c r="B1167" s="203"/>
      <c r="C1167" s="366" t="s">
        <v>353</v>
      </c>
      <c r="D1167" s="366"/>
      <c r="E1167" s="366"/>
      <c r="F1167" s="205" t="s">
        <v>354</v>
      </c>
      <c r="G1167" s="210">
        <v>62.41</v>
      </c>
      <c r="H1167" s="208">
        <v>1.3225</v>
      </c>
      <c r="I1167" s="214">
        <v>3.4665634999999999</v>
      </c>
      <c r="J1167" s="215"/>
      <c r="K1167" s="206"/>
      <c r="L1167" s="215"/>
      <c r="M1167" s="206"/>
      <c r="N1167" s="216"/>
      <c r="EZ1167" s="189"/>
      <c r="FA1167" s="190"/>
      <c r="FB1167" s="190"/>
      <c r="FC1167" s="190"/>
      <c r="FD1167" s="190"/>
      <c r="FH1167" s="201" t="s">
        <v>353</v>
      </c>
      <c r="FJ1167" s="190"/>
      <c r="FL1167" s="190"/>
    </row>
    <row r="1168" spans="1:168" s="152" customFormat="1" ht="15" x14ac:dyDescent="0.25">
      <c r="A1168" s="213"/>
      <c r="B1168" s="203"/>
      <c r="C1168" s="366" t="s">
        <v>355</v>
      </c>
      <c r="D1168" s="366"/>
      <c r="E1168" s="366"/>
      <c r="F1168" s="205" t="s">
        <v>354</v>
      </c>
      <c r="G1168" s="210">
        <v>0.26</v>
      </c>
      <c r="H1168" s="208">
        <v>1.4375</v>
      </c>
      <c r="I1168" s="214">
        <v>1.56975E-2</v>
      </c>
      <c r="J1168" s="215"/>
      <c r="K1168" s="206"/>
      <c r="L1168" s="215"/>
      <c r="M1168" s="206"/>
      <c r="N1168" s="216"/>
      <c r="EZ1168" s="189"/>
      <c r="FA1168" s="190"/>
      <c r="FB1168" s="190"/>
      <c r="FC1168" s="190"/>
      <c r="FD1168" s="190"/>
      <c r="FH1168" s="201" t="s">
        <v>355</v>
      </c>
      <c r="FJ1168" s="190"/>
      <c r="FL1168" s="190"/>
    </row>
    <row r="1169" spans="1:168" s="152" customFormat="1" ht="15" x14ac:dyDescent="0.25">
      <c r="A1169" s="199"/>
      <c r="B1169" s="203"/>
      <c r="C1169" s="369" t="s">
        <v>356</v>
      </c>
      <c r="D1169" s="369"/>
      <c r="E1169" s="369"/>
      <c r="F1169" s="217"/>
      <c r="G1169" s="218"/>
      <c r="H1169" s="218"/>
      <c r="I1169" s="218"/>
      <c r="J1169" s="219">
        <v>1412.45</v>
      </c>
      <c r="K1169" s="218"/>
      <c r="L1169" s="220">
        <v>77.849999999999994</v>
      </c>
      <c r="M1169" s="218"/>
      <c r="N1169" s="221">
        <v>3633</v>
      </c>
      <c r="EZ1169" s="189"/>
      <c r="FA1169" s="190"/>
      <c r="FB1169" s="190"/>
      <c r="FC1169" s="190"/>
      <c r="FD1169" s="190"/>
      <c r="FI1169" s="201" t="s">
        <v>356</v>
      </c>
      <c r="FJ1169" s="190"/>
      <c r="FL1169" s="190"/>
    </row>
    <row r="1170" spans="1:168" s="152" customFormat="1" ht="15" x14ac:dyDescent="0.25">
      <c r="A1170" s="213"/>
      <c r="B1170" s="203"/>
      <c r="C1170" s="366" t="s">
        <v>357</v>
      </c>
      <c r="D1170" s="366"/>
      <c r="E1170" s="366"/>
      <c r="F1170" s="205"/>
      <c r="G1170" s="206"/>
      <c r="H1170" s="206"/>
      <c r="I1170" s="206"/>
      <c r="J1170" s="215"/>
      <c r="K1170" s="206"/>
      <c r="L1170" s="209">
        <v>72.239999999999995</v>
      </c>
      <c r="M1170" s="206"/>
      <c r="N1170" s="211">
        <v>3572.27</v>
      </c>
      <c r="EZ1170" s="189"/>
      <c r="FA1170" s="190"/>
      <c r="FB1170" s="190"/>
      <c r="FC1170" s="190"/>
      <c r="FD1170" s="190"/>
      <c r="FH1170" s="201" t="s">
        <v>357</v>
      </c>
      <c r="FJ1170" s="190"/>
      <c r="FL1170" s="190"/>
    </row>
    <row r="1171" spans="1:168" s="152" customFormat="1" ht="15" x14ac:dyDescent="0.25">
      <c r="A1171" s="213"/>
      <c r="B1171" s="203" t="s">
        <v>462</v>
      </c>
      <c r="C1171" s="366" t="s">
        <v>463</v>
      </c>
      <c r="D1171" s="366"/>
      <c r="E1171" s="366"/>
      <c r="F1171" s="205" t="s">
        <v>360</v>
      </c>
      <c r="G1171" s="222">
        <v>97</v>
      </c>
      <c r="H1171" s="206"/>
      <c r="I1171" s="222">
        <v>97</v>
      </c>
      <c r="J1171" s="215"/>
      <c r="K1171" s="206"/>
      <c r="L1171" s="209">
        <v>70.069999999999993</v>
      </c>
      <c r="M1171" s="206"/>
      <c r="N1171" s="211">
        <v>3465.1</v>
      </c>
      <c r="EZ1171" s="189"/>
      <c r="FA1171" s="190"/>
      <c r="FB1171" s="190"/>
      <c r="FC1171" s="190"/>
      <c r="FD1171" s="190"/>
      <c r="FH1171" s="201" t="s">
        <v>463</v>
      </c>
      <c r="FJ1171" s="190"/>
      <c r="FL1171" s="190"/>
    </row>
    <row r="1172" spans="1:168" s="152" customFormat="1" ht="22.5" x14ac:dyDescent="0.25">
      <c r="A1172" s="213"/>
      <c r="B1172" s="203" t="s">
        <v>464</v>
      </c>
      <c r="C1172" s="366" t="s">
        <v>465</v>
      </c>
      <c r="D1172" s="366"/>
      <c r="E1172" s="366"/>
      <c r="F1172" s="205" t="s">
        <v>360</v>
      </c>
      <c r="G1172" s="222">
        <v>55</v>
      </c>
      <c r="H1172" s="210">
        <v>0.85</v>
      </c>
      <c r="I1172" s="210">
        <v>46.75</v>
      </c>
      <c r="J1172" s="215"/>
      <c r="K1172" s="206"/>
      <c r="L1172" s="209">
        <v>33.770000000000003</v>
      </c>
      <c r="M1172" s="206"/>
      <c r="N1172" s="211">
        <v>1670.04</v>
      </c>
      <c r="EZ1172" s="189"/>
      <c r="FA1172" s="190"/>
      <c r="FB1172" s="190"/>
      <c r="FC1172" s="190"/>
      <c r="FD1172" s="190"/>
      <c r="FH1172" s="201" t="s">
        <v>465</v>
      </c>
      <c r="FJ1172" s="190"/>
      <c r="FL1172" s="190"/>
    </row>
    <row r="1173" spans="1:168" s="152" customFormat="1" ht="15" x14ac:dyDescent="0.25">
      <c r="A1173" s="223"/>
      <c r="B1173" s="224"/>
      <c r="C1173" s="367" t="s">
        <v>363</v>
      </c>
      <c r="D1173" s="367"/>
      <c r="E1173" s="367"/>
      <c r="F1173" s="193"/>
      <c r="G1173" s="194"/>
      <c r="H1173" s="194"/>
      <c r="I1173" s="194"/>
      <c r="J1173" s="197"/>
      <c r="K1173" s="194"/>
      <c r="L1173" s="225">
        <v>181.69</v>
      </c>
      <c r="M1173" s="218"/>
      <c r="N1173" s="226">
        <v>8768.14</v>
      </c>
      <c r="EZ1173" s="189"/>
      <c r="FA1173" s="190"/>
      <c r="FB1173" s="190"/>
      <c r="FC1173" s="190"/>
      <c r="FD1173" s="190"/>
      <c r="FJ1173" s="190" t="s">
        <v>363</v>
      </c>
      <c r="FL1173" s="190"/>
    </row>
    <row r="1174" spans="1:168" s="152" customFormat="1" ht="33.75" x14ac:dyDescent="0.25">
      <c r="A1174" s="191" t="s">
        <v>665</v>
      </c>
      <c r="B1174" s="192" t="s">
        <v>467</v>
      </c>
      <c r="C1174" s="367" t="s">
        <v>54</v>
      </c>
      <c r="D1174" s="367"/>
      <c r="E1174" s="367"/>
      <c r="F1174" s="193" t="s">
        <v>55</v>
      </c>
      <c r="G1174" s="194">
        <v>6.3</v>
      </c>
      <c r="H1174" s="195">
        <v>1</v>
      </c>
      <c r="I1174" s="235">
        <v>6.3</v>
      </c>
      <c r="J1174" s="225">
        <v>174.98</v>
      </c>
      <c r="K1174" s="227">
        <v>1.04236</v>
      </c>
      <c r="L1174" s="228">
        <v>1149.07</v>
      </c>
      <c r="M1174" s="229">
        <v>9.1199999999999992</v>
      </c>
      <c r="N1174" s="226">
        <v>10479.52</v>
      </c>
      <c r="EZ1174" s="189"/>
      <c r="FA1174" s="190"/>
      <c r="FB1174" s="190" t="s">
        <v>54</v>
      </c>
      <c r="FC1174" s="190" t="s">
        <v>285</v>
      </c>
      <c r="FD1174" s="190" t="s">
        <v>285</v>
      </c>
      <c r="FJ1174" s="190"/>
      <c r="FL1174" s="190"/>
    </row>
    <row r="1175" spans="1:168" s="152" customFormat="1" ht="15" x14ac:dyDescent="0.25">
      <c r="A1175" s="199"/>
      <c r="B1175" s="200"/>
      <c r="C1175" s="366" t="s">
        <v>468</v>
      </c>
      <c r="D1175" s="366"/>
      <c r="E1175" s="366"/>
      <c r="F1175" s="366"/>
      <c r="G1175" s="366"/>
      <c r="H1175" s="366"/>
      <c r="I1175" s="366"/>
      <c r="J1175" s="366"/>
      <c r="K1175" s="366"/>
      <c r="L1175" s="366"/>
      <c r="M1175" s="366"/>
      <c r="N1175" s="368"/>
      <c r="EZ1175" s="189"/>
      <c r="FA1175" s="190"/>
      <c r="FB1175" s="190"/>
      <c r="FC1175" s="190"/>
      <c r="FD1175" s="190"/>
      <c r="FJ1175" s="190"/>
      <c r="FK1175" s="201" t="s">
        <v>468</v>
      </c>
      <c r="FL1175" s="190"/>
    </row>
    <row r="1176" spans="1:168" s="152" customFormat="1" ht="15" x14ac:dyDescent="0.25">
      <c r="A1176" s="202"/>
      <c r="B1176" s="203"/>
      <c r="C1176" s="361" t="s">
        <v>366</v>
      </c>
      <c r="D1176" s="361"/>
      <c r="E1176" s="361"/>
      <c r="F1176" s="361"/>
      <c r="G1176" s="361"/>
      <c r="H1176" s="361"/>
      <c r="I1176" s="361"/>
      <c r="J1176" s="361"/>
      <c r="K1176" s="361"/>
      <c r="L1176" s="361"/>
      <c r="M1176" s="361"/>
      <c r="N1176" s="373"/>
      <c r="EZ1176" s="189"/>
      <c r="FA1176" s="190"/>
      <c r="FB1176" s="190"/>
      <c r="FC1176" s="190"/>
      <c r="FD1176" s="190"/>
      <c r="FF1176" s="201" t="s">
        <v>366</v>
      </c>
      <c r="FJ1176" s="190"/>
      <c r="FL1176" s="190"/>
    </row>
    <row r="1177" spans="1:168" s="152" customFormat="1" ht="15" x14ac:dyDescent="0.25">
      <c r="A1177" s="202"/>
      <c r="B1177" s="203"/>
      <c r="C1177" s="361" t="s">
        <v>367</v>
      </c>
      <c r="D1177" s="361"/>
      <c r="E1177" s="361"/>
      <c r="F1177" s="361"/>
      <c r="G1177" s="361"/>
      <c r="H1177" s="361"/>
      <c r="I1177" s="361"/>
      <c r="J1177" s="361"/>
      <c r="K1177" s="361"/>
      <c r="L1177" s="361"/>
      <c r="M1177" s="361"/>
      <c r="N1177" s="373"/>
      <c r="EZ1177" s="189"/>
      <c r="FA1177" s="190"/>
      <c r="FB1177" s="190"/>
      <c r="FC1177" s="190"/>
      <c r="FD1177" s="190"/>
      <c r="FF1177" s="201" t="s">
        <v>367</v>
      </c>
      <c r="FJ1177" s="190"/>
      <c r="FL1177" s="190"/>
    </row>
    <row r="1178" spans="1:168" s="152" customFormat="1" ht="15" x14ac:dyDescent="0.25">
      <c r="A1178" s="223"/>
      <c r="B1178" s="224"/>
      <c r="C1178" s="367" t="s">
        <v>363</v>
      </c>
      <c r="D1178" s="367"/>
      <c r="E1178" s="367"/>
      <c r="F1178" s="193"/>
      <c r="G1178" s="194"/>
      <c r="H1178" s="194"/>
      <c r="I1178" s="194"/>
      <c r="J1178" s="197"/>
      <c r="K1178" s="194"/>
      <c r="L1178" s="228">
        <v>1149.07</v>
      </c>
      <c r="M1178" s="218"/>
      <c r="N1178" s="226">
        <v>10479.52</v>
      </c>
      <c r="EZ1178" s="189"/>
      <c r="FA1178" s="190"/>
      <c r="FB1178" s="190"/>
      <c r="FC1178" s="190"/>
      <c r="FD1178" s="190"/>
      <c r="FJ1178" s="190" t="s">
        <v>363</v>
      </c>
      <c r="FL1178" s="190"/>
    </row>
    <row r="1179" spans="1:168" s="152" customFormat="1" ht="34.5" x14ac:dyDescent="0.25">
      <c r="A1179" s="191" t="s">
        <v>666</v>
      </c>
      <c r="B1179" s="192" t="s">
        <v>470</v>
      </c>
      <c r="C1179" s="367" t="s">
        <v>471</v>
      </c>
      <c r="D1179" s="367"/>
      <c r="E1179" s="367"/>
      <c r="F1179" s="193" t="s">
        <v>388</v>
      </c>
      <c r="G1179" s="194">
        <v>2.16</v>
      </c>
      <c r="H1179" s="195">
        <v>1</v>
      </c>
      <c r="I1179" s="229">
        <v>2.16</v>
      </c>
      <c r="J1179" s="197"/>
      <c r="K1179" s="194"/>
      <c r="L1179" s="197"/>
      <c r="M1179" s="194"/>
      <c r="N1179" s="198"/>
      <c r="EZ1179" s="189"/>
      <c r="FA1179" s="190"/>
      <c r="FB1179" s="190" t="s">
        <v>471</v>
      </c>
      <c r="FC1179" s="190" t="s">
        <v>285</v>
      </c>
      <c r="FD1179" s="190" t="s">
        <v>285</v>
      </c>
      <c r="FJ1179" s="190"/>
      <c r="FL1179" s="190"/>
    </row>
    <row r="1180" spans="1:168" s="152" customFormat="1" ht="15" x14ac:dyDescent="0.25">
      <c r="A1180" s="199"/>
      <c r="B1180" s="200"/>
      <c r="C1180" s="366" t="s">
        <v>667</v>
      </c>
      <c r="D1180" s="366"/>
      <c r="E1180" s="366"/>
      <c r="F1180" s="366"/>
      <c r="G1180" s="366"/>
      <c r="H1180" s="366"/>
      <c r="I1180" s="366"/>
      <c r="J1180" s="366"/>
      <c r="K1180" s="366"/>
      <c r="L1180" s="366"/>
      <c r="M1180" s="366"/>
      <c r="N1180" s="368"/>
      <c r="EZ1180" s="189"/>
      <c r="FA1180" s="190"/>
      <c r="FB1180" s="190"/>
      <c r="FC1180" s="190"/>
      <c r="FD1180" s="190"/>
      <c r="FE1180" s="201" t="s">
        <v>667</v>
      </c>
      <c r="FJ1180" s="190"/>
      <c r="FL1180" s="190"/>
    </row>
    <row r="1181" spans="1:168" s="152" customFormat="1" ht="68.25" x14ac:dyDescent="0.25">
      <c r="A1181" s="202"/>
      <c r="B1181" s="203" t="s">
        <v>343</v>
      </c>
      <c r="C1181" s="361" t="s">
        <v>344</v>
      </c>
      <c r="D1181" s="361"/>
      <c r="E1181" s="361"/>
      <c r="F1181" s="361"/>
      <c r="G1181" s="361"/>
      <c r="H1181" s="361"/>
      <c r="I1181" s="361"/>
      <c r="J1181" s="361"/>
      <c r="K1181" s="361"/>
      <c r="L1181" s="361"/>
      <c r="M1181" s="361"/>
      <c r="N1181" s="373"/>
      <c r="EZ1181" s="189"/>
      <c r="FA1181" s="190"/>
      <c r="FB1181" s="190"/>
      <c r="FC1181" s="190"/>
      <c r="FD1181" s="190"/>
      <c r="FF1181" s="201" t="s">
        <v>344</v>
      </c>
      <c r="FJ1181" s="190"/>
      <c r="FL1181" s="190"/>
    </row>
    <row r="1182" spans="1:168" s="152" customFormat="1" ht="15" x14ac:dyDescent="0.25">
      <c r="A1182" s="202"/>
      <c r="B1182" s="203" t="s">
        <v>473</v>
      </c>
      <c r="C1182" s="361" t="s">
        <v>474</v>
      </c>
      <c r="D1182" s="361"/>
      <c r="E1182" s="361"/>
      <c r="F1182" s="361"/>
      <c r="G1182" s="361"/>
      <c r="H1182" s="361"/>
      <c r="I1182" s="361"/>
      <c r="J1182" s="361"/>
      <c r="K1182" s="361"/>
      <c r="L1182" s="361"/>
      <c r="M1182" s="361"/>
      <c r="N1182" s="373"/>
      <c r="EZ1182" s="189"/>
      <c r="FA1182" s="190"/>
      <c r="FB1182" s="190"/>
      <c r="FC1182" s="190"/>
      <c r="FD1182" s="190"/>
      <c r="FF1182" s="201" t="s">
        <v>474</v>
      </c>
      <c r="FJ1182" s="190"/>
      <c r="FL1182" s="190"/>
    </row>
    <row r="1183" spans="1:168" s="152" customFormat="1" ht="23.25" x14ac:dyDescent="0.25">
      <c r="A1183" s="202"/>
      <c r="B1183" s="203" t="s">
        <v>345</v>
      </c>
      <c r="C1183" s="361" t="s">
        <v>346</v>
      </c>
      <c r="D1183" s="361"/>
      <c r="E1183" s="361"/>
      <c r="F1183" s="361"/>
      <c r="G1183" s="361"/>
      <c r="H1183" s="361"/>
      <c r="I1183" s="361"/>
      <c r="J1183" s="361"/>
      <c r="K1183" s="361"/>
      <c r="L1183" s="361"/>
      <c r="M1183" s="361"/>
      <c r="N1183" s="373"/>
      <c r="EZ1183" s="189"/>
      <c r="FA1183" s="190"/>
      <c r="FB1183" s="190"/>
      <c r="FC1183" s="190"/>
      <c r="FD1183" s="190"/>
      <c r="FF1183" s="201" t="s">
        <v>346</v>
      </c>
      <c r="FJ1183" s="190"/>
      <c r="FL1183" s="190"/>
    </row>
    <row r="1184" spans="1:168" s="152" customFormat="1" ht="15" x14ac:dyDescent="0.25">
      <c r="A1184" s="204"/>
      <c r="B1184" s="203" t="s">
        <v>339</v>
      </c>
      <c r="C1184" s="366" t="s">
        <v>347</v>
      </c>
      <c r="D1184" s="366"/>
      <c r="E1184" s="366"/>
      <c r="F1184" s="205"/>
      <c r="G1184" s="206"/>
      <c r="H1184" s="206"/>
      <c r="I1184" s="206"/>
      <c r="J1184" s="209">
        <v>508.86</v>
      </c>
      <c r="K1184" s="230">
        <v>1.45475</v>
      </c>
      <c r="L1184" s="207">
        <v>1598.97</v>
      </c>
      <c r="M1184" s="210">
        <v>49.45</v>
      </c>
      <c r="N1184" s="211">
        <v>79069.070000000007</v>
      </c>
      <c r="EZ1184" s="189"/>
      <c r="FA1184" s="190"/>
      <c r="FB1184" s="190"/>
      <c r="FC1184" s="190"/>
      <c r="FD1184" s="190"/>
      <c r="FG1184" s="201" t="s">
        <v>347</v>
      </c>
      <c r="FJ1184" s="190"/>
      <c r="FL1184" s="190"/>
    </row>
    <row r="1185" spans="1:168" s="152" customFormat="1" ht="15" x14ac:dyDescent="0.25">
      <c r="A1185" s="204"/>
      <c r="B1185" s="203" t="s">
        <v>205</v>
      </c>
      <c r="C1185" s="366" t="s">
        <v>348</v>
      </c>
      <c r="D1185" s="366"/>
      <c r="E1185" s="366"/>
      <c r="F1185" s="205"/>
      <c r="G1185" s="206"/>
      <c r="H1185" s="206"/>
      <c r="I1185" s="206"/>
      <c r="J1185" s="207">
        <v>3949.42</v>
      </c>
      <c r="K1185" s="208">
        <v>1.4375</v>
      </c>
      <c r="L1185" s="207">
        <v>12262.95</v>
      </c>
      <c r="M1185" s="210">
        <v>14.53</v>
      </c>
      <c r="N1185" s="211">
        <v>178180.66</v>
      </c>
      <c r="EZ1185" s="189"/>
      <c r="FA1185" s="190"/>
      <c r="FB1185" s="190"/>
      <c r="FC1185" s="190"/>
      <c r="FD1185" s="190"/>
      <c r="FG1185" s="201" t="s">
        <v>348</v>
      </c>
      <c r="FJ1185" s="190"/>
      <c r="FL1185" s="190"/>
    </row>
    <row r="1186" spans="1:168" s="152" customFormat="1" ht="15" x14ac:dyDescent="0.25">
      <c r="A1186" s="204"/>
      <c r="B1186" s="203" t="s">
        <v>349</v>
      </c>
      <c r="C1186" s="366" t="s">
        <v>350</v>
      </c>
      <c r="D1186" s="366"/>
      <c r="E1186" s="366"/>
      <c r="F1186" s="205"/>
      <c r="G1186" s="206"/>
      <c r="H1186" s="206"/>
      <c r="I1186" s="206"/>
      <c r="J1186" s="209">
        <v>216.58</v>
      </c>
      <c r="K1186" s="208">
        <v>1.4375</v>
      </c>
      <c r="L1186" s="209">
        <v>672.48</v>
      </c>
      <c r="M1186" s="210">
        <v>49.45</v>
      </c>
      <c r="N1186" s="211">
        <v>33254.14</v>
      </c>
      <c r="EZ1186" s="189"/>
      <c r="FA1186" s="190"/>
      <c r="FB1186" s="190"/>
      <c r="FC1186" s="190"/>
      <c r="FD1186" s="190"/>
      <c r="FG1186" s="201" t="s">
        <v>350</v>
      </c>
      <c r="FJ1186" s="190"/>
      <c r="FL1186" s="190"/>
    </row>
    <row r="1187" spans="1:168" s="152" customFormat="1" ht="15" x14ac:dyDescent="0.25">
      <c r="A1187" s="204"/>
      <c r="B1187" s="203" t="s">
        <v>351</v>
      </c>
      <c r="C1187" s="366" t="s">
        <v>352</v>
      </c>
      <c r="D1187" s="366"/>
      <c r="E1187" s="366"/>
      <c r="F1187" s="205"/>
      <c r="G1187" s="206"/>
      <c r="H1187" s="206"/>
      <c r="I1187" s="206"/>
      <c r="J1187" s="209">
        <v>42.16</v>
      </c>
      <c r="K1187" s="206"/>
      <c r="L1187" s="209">
        <v>91.07</v>
      </c>
      <c r="M1187" s="210">
        <v>9.1199999999999992</v>
      </c>
      <c r="N1187" s="212">
        <v>830.56</v>
      </c>
      <c r="EZ1187" s="189"/>
      <c r="FA1187" s="190"/>
      <c r="FB1187" s="190"/>
      <c r="FC1187" s="190"/>
      <c r="FD1187" s="190"/>
      <c r="FG1187" s="201" t="s">
        <v>352</v>
      </c>
      <c r="FJ1187" s="190"/>
      <c r="FL1187" s="190"/>
    </row>
    <row r="1188" spans="1:168" s="152" customFormat="1" ht="15" x14ac:dyDescent="0.25">
      <c r="A1188" s="213"/>
      <c r="B1188" s="203"/>
      <c r="C1188" s="366" t="s">
        <v>353</v>
      </c>
      <c r="D1188" s="366"/>
      <c r="E1188" s="366"/>
      <c r="F1188" s="205" t="s">
        <v>354</v>
      </c>
      <c r="G1188" s="210">
        <v>24.48</v>
      </c>
      <c r="H1188" s="230">
        <v>1.45475</v>
      </c>
      <c r="I1188" s="214">
        <v>76.922524800000005</v>
      </c>
      <c r="J1188" s="215"/>
      <c r="K1188" s="206"/>
      <c r="L1188" s="215"/>
      <c r="M1188" s="206"/>
      <c r="N1188" s="216"/>
      <c r="EZ1188" s="189"/>
      <c r="FA1188" s="190"/>
      <c r="FB1188" s="190"/>
      <c r="FC1188" s="190"/>
      <c r="FD1188" s="190"/>
      <c r="FH1188" s="201" t="s">
        <v>353</v>
      </c>
      <c r="FJ1188" s="190"/>
      <c r="FL1188" s="190"/>
    </row>
    <row r="1189" spans="1:168" s="152" customFormat="1" ht="15" x14ac:dyDescent="0.25">
      <c r="A1189" s="213"/>
      <c r="B1189" s="203"/>
      <c r="C1189" s="366" t="s">
        <v>355</v>
      </c>
      <c r="D1189" s="366"/>
      <c r="E1189" s="366"/>
      <c r="F1189" s="205" t="s">
        <v>354</v>
      </c>
      <c r="G1189" s="210">
        <v>19.96</v>
      </c>
      <c r="H1189" s="208">
        <v>1.4375</v>
      </c>
      <c r="I1189" s="208">
        <v>61.9758</v>
      </c>
      <c r="J1189" s="215"/>
      <c r="K1189" s="206"/>
      <c r="L1189" s="215"/>
      <c r="M1189" s="206"/>
      <c r="N1189" s="216"/>
      <c r="EZ1189" s="189"/>
      <c r="FA1189" s="190"/>
      <c r="FB1189" s="190"/>
      <c r="FC1189" s="190"/>
      <c r="FD1189" s="190"/>
      <c r="FH1189" s="201" t="s">
        <v>355</v>
      </c>
      <c r="FJ1189" s="190"/>
      <c r="FL1189" s="190"/>
    </row>
    <row r="1190" spans="1:168" s="152" customFormat="1" ht="15" x14ac:dyDescent="0.25">
      <c r="A1190" s="199"/>
      <c r="B1190" s="203"/>
      <c r="C1190" s="369" t="s">
        <v>356</v>
      </c>
      <c r="D1190" s="369"/>
      <c r="E1190" s="369"/>
      <c r="F1190" s="217"/>
      <c r="G1190" s="218"/>
      <c r="H1190" s="218"/>
      <c r="I1190" s="218"/>
      <c r="J1190" s="219">
        <v>4500.4399999999996</v>
      </c>
      <c r="K1190" s="218"/>
      <c r="L1190" s="219">
        <v>13952.99</v>
      </c>
      <c r="M1190" s="218"/>
      <c r="N1190" s="221">
        <v>258080.29</v>
      </c>
      <c r="EZ1190" s="189"/>
      <c r="FA1190" s="190"/>
      <c r="FB1190" s="190"/>
      <c r="FC1190" s="190"/>
      <c r="FD1190" s="190"/>
      <c r="FI1190" s="201" t="s">
        <v>356</v>
      </c>
      <c r="FJ1190" s="190"/>
      <c r="FL1190" s="190"/>
    </row>
    <row r="1191" spans="1:168" s="152" customFormat="1" ht="15" x14ac:dyDescent="0.25">
      <c r="A1191" s="213"/>
      <c r="B1191" s="203"/>
      <c r="C1191" s="366" t="s">
        <v>357</v>
      </c>
      <c r="D1191" s="366"/>
      <c r="E1191" s="366"/>
      <c r="F1191" s="205"/>
      <c r="G1191" s="206"/>
      <c r="H1191" s="206"/>
      <c r="I1191" s="206"/>
      <c r="J1191" s="215"/>
      <c r="K1191" s="206"/>
      <c r="L1191" s="207">
        <v>2271.4499999999998</v>
      </c>
      <c r="M1191" s="206"/>
      <c r="N1191" s="211">
        <v>112323.21</v>
      </c>
      <c r="EZ1191" s="189"/>
      <c r="FA1191" s="190"/>
      <c r="FB1191" s="190"/>
      <c r="FC1191" s="190"/>
      <c r="FD1191" s="190"/>
      <c r="FH1191" s="201" t="s">
        <v>357</v>
      </c>
      <c r="FJ1191" s="190"/>
      <c r="FL1191" s="190"/>
    </row>
    <row r="1192" spans="1:168" s="152" customFormat="1" ht="23.25" x14ac:dyDescent="0.25">
      <c r="A1192" s="213"/>
      <c r="B1192" s="203" t="s">
        <v>390</v>
      </c>
      <c r="C1192" s="366" t="s">
        <v>391</v>
      </c>
      <c r="D1192" s="366"/>
      <c r="E1192" s="366"/>
      <c r="F1192" s="205" t="s">
        <v>360</v>
      </c>
      <c r="G1192" s="222">
        <v>97</v>
      </c>
      <c r="H1192" s="206"/>
      <c r="I1192" s="222">
        <v>97</v>
      </c>
      <c r="J1192" s="215"/>
      <c r="K1192" s="206"/>
      <c r="L1192" s="207">
        <v>2203.31</v>
      </c>
      <c r="M1192" s="206"/>
      <c r="N1192" s="211">
        <v>108953.51</v>
      </c>
      <c r="EZ1192" s="189"/>
      <c r="FA1192" s="190"/>
      <c r="FB1192" s="190"/>
      <c r="FC1192" s="190"/>
      <c r="FD1192" s="190"/>
      <c r="FH1192" s="201" t="s">
        <v>391</v>
      </c>
      <c r="FJ1192" s="190"/>
      <c r="FL1192" s="190"/>
    </row>
    <row r="1193" spans="1:168" s="152" customFormat="1" ht="23.25" x14ac:dyDescent="0.25">
      <c r="A1193" s="213"/>
      <c r="B1193" s="203" t="s">
        <v>392</v>
      </c>
      <c r="C1193" s="366" t="s">
        <v>393</v>
      </c>
      <c r="D1193" s="366"/>
      <c r="E1193" s="366"/>
      <c r="F1193" s="205" t="s">
        <v>360</v>
      </c>
      <c r="G1193" s="222">
        <v>51</v>
      </c>
      <c r="H1193" s="206"/>
      <c r="I1193" s="222">
        <v>51</v>
      </c>
      <c r="J1193" s="215"/>
      <c r="K1193" s="206"/>
      <c r="L1193" s="207">
        <v>1158.44</v>
      </c>
      <c r="M1193" s="206"/>
      <c r="N1193" s="211">
        <v>57284.84</v>
      </c>
      <c r="EZ1193" s="189"/>
      <c r="FA1193" s="190"/>
      <c r="FB1193" s="190"/>
      <c r="FC1193" s="190"/>
      <c r="FD1193" s="190"/>
      <c r="FH1193" s="201" t="s">
        <v>393</v>
      </c>
      <c r="FJ1193" s="190"/>
      <c r="FL1193" s="190"/>
    </row>
    <row r="1194" spans="1:168" s="152" customFormat="1" ht="15" x14ac:dyDescent="0.25">
      <c r="A1194" s="223"/>
      <c r="B1194" s="224"/>
      <c r="C1194" s="367" t="s">
        <v>363</v>
      </c>
      <c r="D1194" s="367"/>
      <c r="E1194" s="367"/>
      <c r="F1194" s="193"/>
      <c r="G1194" s="194"/>
      <c r="H1194" s="194"/>
      <c r="I1194" s="194"/>
      <c r="J1194" s="197"/>
      <c r="K1194" s="194"/>
      <c r="L1194" s="228">
        <v>17314.740000000002</v>
      </c>
      <c r="M1194" s="218"/>
      <c r="N1194" s="226">
        <v>424318.64</v>
      </c>
      <c r="EZ1194" s="189"/>
      <c r="FA1194" s="190"/>
      <c r="FB1194" s="190"/>
      <c r="FC1194" s="190"/>
      <c r="FD1194" s="190"/>
      <c r="FJ1194" s="190" t="s">
        <v>363</v>
      </c>
      <c r="FL1194" s="190"/>
    </row>
    <row r="1195" spans="1:168" s="152" customFormat="1" ht="45" x14ac:dyDescent="0.25">
      <c r="A1195" s="191" t="s">
        <v>668</v>
      </c>
      <c r="B1195" s="192" t="s">
        <v>454</v>
      </c>
      <c r="C1195" s="367" t="s">
        <v>455</v>
      </c>
      <c r="D1195" s="367"/>
      <c r="E1195" s="367"/>
      <c r="F1195" s="193" t="s">
        <v>37</v>
      </c>
      <c r="G1195" s="194">
        <v>220.32</v>
      </c>
      <c r="H1195" s="195">
        <v>1</v>
      </c>
      <c r="I1195" s="229">
        <v>220.32</v>
      </c>
      <c r="J1195" s="225">
        <v>169.63</v>
      </c>
      <c r="K1195" s="227">
        <v>1.04236</v>
      </c>
      <c r="L1195" s="228">
        <v>38956</v>
      </c>
      <c r="M1195" s="229">
        <v>9.1199999999999992</v>
      </c>
      <c r="N1195" s="226">
        <v>355278.72</v>
      </c>
      <c r="EZ1195" s="189"/>
      <c r="FA1195" s="190"/>
      <c r="FB1195" s="190" t="s">
        <v>455</v>
      </c>
      <c r="FC1195" s="190" t="s">
        <v>285</v>
      </c>
      <c r="FD1195" s="190" t="s">
        <v>285</v>
      </c>
      <c r="FJ1195" s="190"/>
      <c r="FL1195" s="190"/>
    </row>
    <row r="1196" spans="1:168" s="152" customFormat="1" ht="15" x14ac:dyDescent="0.25">
      <c r="A1196" s="199"/>
      <c r="B1196" s="200"/>
      <c r="C1196" s="366" t="s">
        <v>669</v>
      </c>
      <c r="D1196" s="366"/>
      <c r="E1196" s="366"/>
      <c r="F1196" s="366"/>
      <c r="G1196" s="366"/>
      <c r="H1196" s="366"/>
      <c r="I1196" s="366"/>
      <c r="J1196" s="366"/>
      <c r="K1196" s="366"/>
      <c r="L1196" s="366"/>
      <c r="M1196" s="366"/>
      <c r="N1196" s="368"/>
      <c r="EZ1196" s="189"/>
      <c r="FA1196" s="190"/>
      <c r="FB1196" s="190"/>
      <c r="FC1196" s="190"/>
      <c r="FD1196" s="190"/>
      <c r="FE1196" s="201" t="s">
        <v>669</v>
      </c>
      <c r="FJ1196" s="190"/>
      <c r="FL1196" s="190"/>
    </row>
    <row r="1197" spans="1:168" s="152" customFormat="1" ht="15" x14ac:dyDescent="0.25">
      <c r="A1197" s="199"/>
      <c r="B1197" s="200"/>
      <c r="C1197" s="366" t="s">
        <v>457</v>
      </c>
      <c r="D1197" s="366"/>
      <c r="E1197" s="366"/>
      <c r="F1197" s="366"/>
      <c r="G1197" s="366"/>
      <c r="H1197" s="366"/>
      <c r="I1197" s="366"/>
      <c r="J1197" s="366"/>
      <c r="K1197" s="366"/>
      <c r="L1197" s="366"/>
      <c r="M1197" s="366"/>
      <c r="N1197" s="368"/>
      <c r="EZ1197" s="189"/>
      <c r="FA1197" s="190"/>
      <c r="FB1197" s="190"/>
      <c r="FC1197" s="190"/>
      <c r="FD1197" s="190"/>
      <c r="FJ1197" s="190"/>
      <c r="FK1197" s="201" t="s">
        <v>457</v>
      </c>
      <c r="FL1197" s="190"/>
    </row>
    <row r="1198" spans="1:168" s="152" customFormat="1" ht="15" x14ac:dyDescent="0.25">
      <c r="A1198" s="202"/>
      <c r="B1198" s="203"/>
      <c r="C1198" s="361" t="s">
        <v>366</v>
      </c>
      <c r="D1198" s="361"/>
      <c r="E1198" s="361"/>
      <c r="F1198" s="361"/>
      <c r="G1198" s="361"/>
      <c r="H1198" s="361"/>
      <c r="I1198" s="361"/>
      <c r="J1198" s="361"/>
      <c r="K1198" s="361"/>
      <c r="L1198" s="361"/>
      <c r="M1198" s="361"/>
      <c r="N1198" s="373"/>
      <c r="EZ1198" s="189"/>
      <c r="FA1198" s="190"/>
      <c r="FB1198" s="190"/>
      <c r="FC1198" s="190"/>
      <c r="FD1198" s="190"/>
      <c r="FF1198" s="201" t="s">
        <v>366</v>
      </c>
      <c r="FJ1198" s="190"/>
      <c r="FL1198" s="190"/>
    </row>
    <row r="1199" spans="1:168" s="152" customFormat="1" ht="15" x14ac:dyDescent="0.25">
      <c r="A1199" s="202"/>
      <c r="B1199" s="203"/>
      <c r="C1199" s="361" t="s">
        <v>367</v>
      </c>
      <c r="D1199" s="361"/>
      <c r="E1199" s="361"/>
      <c r="F1199" s="361"/>
      <c r="G1199" s="361"/>
      <c r="H1199" s="361"/>
      <c r="I1199" s="361"/>
      <c r="J1199" s="361"/>
      <c r="K1199" s="361"/>
      <c r="L1199" s="361"/>
      <c r="M1199" s="361"/>
      <c r="N1199" s="373"/>
      <c r="EZ1199" s="189"/>
      <c r="FA1199" s="190"/>
      <c r="FB1199" s="190"/>
      <c r="FC1199" s="190"/>
      <c r="FD1199" s="190"/>
      <c r="FF1199" s="201" t="s">
        <v>367</v>
      </c>
      <c r="FJ1199" s="190"/>
      <c r="FL1199" s="190"/>
    </row>
    <row r="1200" spans="1:168" s="152" customFormat="1" ht="15" x14ac:dyDescent="0.25">
      <c r="A1200" s="223"/>
      <c r="B1200" s="224"/>
      <c r="C1200" s="367" t="s">
        <v>363</v>
      </c>
      <c r="D1200" s="367"/>
      <c r="E1200" s="367"/>
      <c r="F1200" s="193"/>
      <c r="G1200" s="194"/>
      <c r="H1200" s="194"/>
      <c r="I1200" s="194"/>
      <c r="J1200" s="197"/>
      <c r="K1200" s="194"/>
      <c r="L1200" s="228">
        <v>38956</v>
      </c>
      <c r="M1200" s="218"/>
      <c r="N1200" s="226">
        <v>355278.72</v>
      </c>
      <c r="EZ1200" s="189"/>
      <c r="FA1200" s="190"/>
      <c r="FB1200" s="190"/>
      <c r="FC1200" s="190"/>
      <c r="FD1200" s="190"/>
      <c r="FJ1200" s="190" t="s">
        <v>363</v>
      </c>
      <c r="FL1200" s="190"/>
    </row>
    <row r="1201" spans="1:168" s="152" customFormat="1" ht="45.75" x14ac:dyDescent="0.25">
      <c r="A1201" s="191" t="s">
        <v>670</v>
      </c>
      <c r="B1201" s="192" t="s">
        <v>450</v>
      </c>
      <c r="C1201" s="367" t="s">
        <v>671</v>
      </c>
      <c r="D1201" s="367"/>
      <c r="E1201" s="367"/>
      <c r="F1201" s="193" t="s">
        <v>388</v>
      </c>
      <c r="G1201" s="194">
        <v>0.05</v>
      </c>
      <c r="H1201" s="195">
        <v>1</v>
      </c>
      <c r="I1201" s="229">
        <v>0.05</v>
      </c>
      <c r="J1201" s="197"/>
      <c r="K1201" s="194"/>
      <c r="L1201" s="197"/>
      <c r="M1201" s="194"/>
      <c r="N1201" s="198"/>
      <c r="EZ1201" s="189"/>
      <c r="FA1201" s="190"/>
      <c r="FB1201" s="190" t="s">
        <v>671</v>
      </c>
      <c r="FC1201" s="190" t="s">
        <v>285</v>
      </c>
      <c r="FD1201" s="190" t="s">
        <v>285</v>
      </c>
      <c r="FJ1201" s="190"/>
      <c r="FL1201" s="190"/>
    </row>
    <row r="1202" spans="1:168" s="152" customFormat="1" ht="15" x14ac:dyDescent="0.25">
      <c r="A1202" s="199"/>
      <c r="B1202" s="200"/>
      <c r="C1202" s="366" t="s">
        <v>672</v>
      </c>
      <c r="D1202" s="366"/>
      <c r="E1202" s="366"/>
      <c r="F1202" s="366"/>
      <c r="G1202" s="366"/>
      <c r="H1202" s="366"/>
      <c r="I1202" s="366"/>
      <c r="J1202" s="366"/>
      <c r="K1202" s="366"/>
      <c r="L1202" s="366"/>
      <c r="M1202" s="366"/>
      <c r="N1202" s="368"/>
      <c r="EZ1202" s="189"/>
      <c r="FA1202" s="190"/>
      <c r="FB1202" s="190"/>
      <c r="FC1202" s="190"/>
      <c r="FD1202" s="190"/>
      <c r="FE1202" s="201" t="s">
        <v>672</v>
      </c>
      <c r="FJ1202" s="190"/>
      <c r="FL1202" s="190"/>
    </row>
    <row r="1203" spans="1:168" s="152" customFormat="1" ht="68.25" x14ac:dyDescent="0.25">
      <c r="A1203" s="202"/>
      <c r="B1203" s="203" t="s">
        <v>343</v>
      </c>
      <c r="C1203" s="361" t="s">
        <v>344</v>
      </c>
      <c r="D1203" s="361"/>
      <c r="E1203" s="361"/>
      <c r="F1203" s="361"/>
      <c r="G1203" s="361"/>
      <c r="H1203" s="361"/>
      <c r="I1203" s="361"/>
      <c r="J1203" s="361"/>
      <c r="K1203" s="361"/>
      <c r="L1203" s="361"/>
      <c r="M1203" s="361"/>
      <c r="N1203" s="373"/>
      <c r="EZ1203" s="189"/>
      <c r="FA1203" s="190"/>
      <c r="FB1203" s="190"/>
      <c r="FC1203" s="190"/>
      <c r="FD1203" s="190"/>
      <c r="FF1203" s="201" t="s">
        <v>344</v>
      </c>
      <c r="FJ1203" s="190"/>
      <c r="FL1203" s="190"/>
    </row>
    <row r="1204" spans="1:168" s="152" customFormat="1" ht="15" x14ac:dyDescent="0.25">
      <c r="A1204" s="202"/>
      <c r="B1204" s="203" t="s">
        <v>473</v>
      </c>
      <c r="C1204" s="361" t="s">
        <v>474</v>
      </c>
      <c r="D1204" s="361"/>
      <c r="E1204" s="361"/>
      <c r="F1204" s="361"/>
      <c r="G1204" s="361"/>
      <c r="H1204" s="361"/>
      <c r="I1204" s="361"/>
      <c r="J1204" s="361"/>
      <c r="K1204" s="361"/>
      <c r="L1204" s="361"/>
      <c r="M1204" s="361"/>
      <c r="N1204" s="373"/>
      <c r="EZ1204" s="189"/>
      <c r="FA1204" s="190"/>
      <c r="FB1204" s="190"/>
      <c r="FC1204" s="190"/>
      <c r="FD1204" s="190"/>
      <c r="FF1204" s="201" t="s">
        <v>474</v>
      </c>
      <c r="FJ1204" s="190"/>
      <c r="FL1204" s="190"/>
    </row>
    <row r="1205" spans="1:168" s="152" customFormat="1" ht="23.25" x14ac:dyDescent="0.25">
      <c r="A1205" s="202"/>
      <c r="B1205" s="203" t="s">
        <v>345</v>
      </c>
      <c r="C1205" s="361" t="s">
        <v>346</v>
      </c>
      <c r="D1205" s="361"/>
      <c r="E1205" s="361"/>
      <c r="F1205" s="361"/>
      <c r="G1205" s="361"/>
      <c r="H1205" s="361"/>
      <c r="I1205" s="361"/>
      <c r="J1205" s="361"/>
      <c r="K1205" s="361"/>
      <c r="L1205" s="361"/>
      <c r="M1205" s="361"/>
      <c r="N1205" s="373"/>
      <c r="EZ1205" s="189"/>
      <c r="FA1205" s="190"/>
      <c r="FB1205" s="190"/>
      <c r="FC1205" s="190"/>
      <c r="FD1205" s="190"/>
      <c r="FF1205" s="201" t="s">
        <v>346</v>
      </c>
      <c r="FJ1205" s="190"/>
      <c r="FL1205" s="190"/>
    </row>
    <row r="1206" spans="1:168" s="152" customFormat="1" ht="15" x14ac:dyDescent="0.25">
      <c r="A1206" s="204"/>
      <c r="B1206" s="203" t="s">
        <v>339</v>
      </c>
      <c r="C1206" s="366" t="s">
        <v>347</v>
      </c>
      <c r="D1206" s="366"/>
      <c r="E1206" s="366"/>
      <c r="F1206" s="205"/>
      <c r="G1206" s="206"/>
      <c r="H1206" s="206"/>
      <c r="I1206" s="206"/>
      <c r="J1206" s="209">
        <v>616.95000000000005</v>
      </c>
      <c r="K1206" s="230">
        <v>1.45475</v>
      </c>
      <c r="L1206" s="209">
        <v>44.88</v>
      </c>
      <c r="M1206" s="210">
        <v>49.45</v>
      </c>
      <c r="N1206" s="211">
        <v>2219.3200000000002</v>
      </c>
      <c r="EZ1206" s="189"/>
      <c r="FA1206" s="190"/>
      <c r="FB1206" s="190"/>
      <c r="FC1206" s="190"/>
      <c r="FD1206" s="190"/>
      <c r="FG1206" s="201" t="s">
        <v>347</v>
      </c>
      <c r="FJ1206" s="190"/>
      <c r="FL1206" s="190"/>
    </row>
    <row r="1207" spans="1:168" s="152" customFormat="1" ht="15" x14ac:dyDescent="0.25">
      <c r="A1207" s="204"/>
      <c r="B1207" s="203" t="s">
        <v>205</v>
      </c>
      <c r="C1207" s="366" t="s">
        <v>348</v>
      </c>
      <c r="D1207" s="366"/>
      <c r="E1207" s="366"/>
      <c r="F1207" s="205"/>
      <c r="G1207" s="206"/>
      <c r="H1207" s="206"/>
      <c r="I1207" s="206"/>
      <c r="J1207" s="209">
        <v>79.150000000000006</v>
      </c>
      <c r="K1207" s="208">
        <v>1.4375</v>
      </c>
      <c r="L1207" s="209">
        <v>5.69</v>
      </c>
      <c r="M1207" s="210">
        <v>14.53</v>
      </c>
      <c r="N1207" s="212">
        <v>82.68</v>
      </c>
      <c r="EZ1207" s="189"/>
      <c r="FA1207" s="190"/>
      <c r="FB1207" s="190"/>
      <c r="FC1207" s="190"/>
      <c r="FD1207" s="190"/>
      <c r="FG1207" s="201" t="s">
        <v>348</v>
      </c>
      <c r="FJ1207" s="190"/>
      <c r="FL1207" s="190"/>
    </row>
    <row r="1208" spans="1:168" s="152" customFormat="1" ht="15" x14ac:dyDescent="0.25">
      <c r="A1208" s="204"/>
      <c r="B1208" s="203" t="s">
        <v>349</v>
      </c>
      <c r="C1208" s="366" t="s">
        <v>350</v>
      </c>
      <c r="D1208" s="366"/>
      <c r="E1208" s="366"/>
      <c r="F1208" s="205"/>
      <c r="G1208" s="206"/>
      <c r="H1208" s="206"/>
      <c r="I1208" s="206"/>
      <c r="J1208" s="209">
        <v>5.0199999999999996</v>
      </c>
      <c r="K1208" s="208">
        <v>1.4375</v>
      </c>
      <c r="L1208" s="209">
        <v>0.36</v>
      </c>
      <c r="M1208" s="210">
        <v>49.45</v>
      </c>
      <c r="N1208" s="212">
        <v>17.8</v>
      </c>
      <c r="EZ1208" s="189"/>
      <c r="FA1208" s="190"/>
      <c r="FB1208" s="190"/>
      <c r="FC1208" s="190"/>
      <c r="FD1208" s="190"/>
      <c r="FG1208" s="201" t="s">
        <v>350</v>
      </c>
      <c r="FJ1208" s="190"/>
      <c r="FL1208" s="190"/>
    </row>
    <row r="1209" spans="1:168" s="152" customFormat="1" ht="15" x14ac:dyDescent="0.25">
      <c r="A1209" s="204"/>
      <c r="B1209" s="203" t="s">
        <v>351</v>
      </c>
      <c r="C1209" s="366" t="s">
        <v>352</v>
      </c>
      <c r="D1209" s="366"/>
      <c r="E1209" s="366"/>
      <c r="F1209" s="205"/>
      <c r="G1209" s="206"/>
      <c r="H1209" s="206"/>
      <c r="I1209" s="206"/>
      <c r="J1209" s="209">
        <v>37.630000000000003</v>
      </c>
      <c r="K1209" s="206"/>
      <c r="L1209" s="209">
        <v>1.88</v>
      </c>
      <c r="M1209" s="210">
        <v>9.1199999999999992</v>
      </c>
      <c r="N1209" s="212">
        <v>17.149999999999999</v>
      </c>
      <c r="EZ1209" s="189"/>
      <c r="FA1209" s="190"/>
      <c r="FB1209" s="190"/>
      <c r="FC1209" s="190"/>
      <c r="FD1209" s="190"/>
      <c r="FG1209" s="201" t="s">
        <v>352</v>
      </c>
      <c r="FJ1209" s="190"/>
      <c r="FL1209" s="190"/>
    </row>
    <row r="1210" spans="1:168" s="152" customFormat="1" ht="15" x14ac:dyDescent="0.25">
      <c r="A1210" s="213"/>
      <c r="B1210" s="203"/>
      <c r="C1210" s="366" t="s">
        <v>353</v>
      </c>
      <c r="D1210" s="366"/>
      <c r="E1210" s="366"/>
      <c r="F1210" s="205" t="s">
        <v>354</v>
      </c>
      <c r="G1210" s="210">
        <v>29.68</v>
      </c>
      <c r="H1210" s="230">
        <v>1.45475</v>
      </c>
      <c r="I1210" s="233">
        <v>2.158849</v>
      </c>
      <c r="J1210" s="215"/>
      <c r="K1210" s="206"/>
      <c r="L1210" s="215"/>
      <c r="M1210" s="206"/>
      <c r="N1210" s="216"/>
      <c r="EZ1210" s="189"/>
      <c r="FA1210" s="190"/>
      <c r="FB1210" s="190"/>
      <c r="FC1210" s="190"/>
      <c r="FD1210" s="190"/>
      <c r="FH1210" s="201" t="s">
        <v>353</v>
      </c>
      <c r="FJ1210" s="190"/>
      <c r="FL1210" s="190"/>
    </row>
    <row r="1211" spans="1:168" s="152" customFormat="1" ht="15" x14ac:dyDescent="0.25">
      <c r="A1211" s="213"/>
      <c r="B1211" s="203"/>
      <c r="C1211" s="366" t="s">
        <v>355</v>
      </c>
      <c r="D1211" s="366"/>
      <c r="E1211" s="366"/>
      <c r="F1211" s="205" t="s">
        <v>354</v>
      </c>
      <c r="G1211" s="231">
        <v>0.4</v>
      </c>
      <c r="H1211" s="208">
        <v>1.4375</v>
      </c>
      <c r="I1211" s="230">
        <v>2.8750000000000001E-2</v>
      </c>
      <c r="J1211" s="215"/>
      <c r="K1211" s="206"/>
      <c r="L1211" s="215"/>
      <c r="M1211" s="206"/>
      <c r="N1211" s="216"/>
      <c r="EZ1211" s="189"/>
      <c r="FA1211" s="190"/>
      <c r="FB1211" s="190"/>
      <c r="FC1211" s="190"/>
      <c r="FD1211" s="190"/>
      <c r="FH1211" s="201" t="s">
        <v>355</v>
      </c>
      <c r="FJ1211" s="190"/>
      <c r="FL1211" s="190"/>
    </row>
    <row r="1212" spans="1:168" s="152" customFormat="1" ht="15" x14ac:dyDescent="0.25">
      <c r="A1212" s="199"/>
      <c r="B1212" s="203"/>
      <c r="C1212" s="369" t="s">
        <v>356</v>
      </c>
      <c r="D1212" s="369"/>
      <c r="E1212" s="369"/>
      <c r="F1212" s="217"/>
      <c r="G1212" s="218"/>
      <c r="H1212" s="218"/>
      <c r="I1212" s="218"/>
      <c r="J1212" s="220">
        <v>733.73</v>
      </c>
      <c r="K1212" s="218"/>
      <c r="L1212" s="220">
        <v>52.45</v>
      </c>
      <c r="M1212" s="218"/>
      <c r="N1212" s="221">
        <v>2319.15</v>
      </c>
      <c r="EZ1212" s="189"/>
      <c r="FA1212" s="190"/>
      <c r="FB1212" s="190"/>
      <c r="FC1212" s="190"/>
      <c r="FD1212" s="190"/>
      <c r="FI1212" s="201" t="s">
        <v>356</v>
      </c>
      <c r="FJ1212" s="190"/>
      <c r="FL1212" s="190"/>
    </row>
    <row r="1213" spans="1:168" s="152" customFormat="1" ht="15" x14ac:dyDescent="0.25">
      <c r="A1213" s="213"/>
      <c r="B1213" s="203"/>
      <c r="C1213" s="366" t="s">
        <v>357</v>
      </c>
      <c r="D1213" s="366"/>
      <c r="E1213" s="366"/>
      <c r="F1213" s="205"/>
      <c r="G1213" s="206"/>
      <c r="H1213" s="206"/>
      <c r="I1213" s="206"/>
      <c r="J1213" s="215"/>
      <c r="K1213" s="206"/>
      <c r="L1213" s="209">
        <v>45.24</v>
      </c>
      <c r="M1213" s="206"/>
      <c r="N1213" s="211">
        <v>2237.12</v>
      </c>
      <c r="EZ1213" s="189"/>
      <c r="FA1213" s="190"/>
      <c r="FB1213" s="190"/>
      <c r="FC1213" s="190"/>
      <c r="FD1213" s="190"/>
      <c r="FH1213" s="201" t="s">
        <v>357</v>
      </c>
      <c r="FJ1213" s="190"/>
      <c r="FL1213" s="190"/>
    </row>
    <row r="1214" spans="1:168" s="152" customFormat="1" ht="23.25" x14ac:dyDescent="0.25">
      <c r="A1214" s="213"/>
      <c r="B1214" s="203" t="s">
        <v>390</v>
      </c>
      <c r="C1214" s="366" t="s">
        <v>391</v>
      </c>
      <c r="D1214" s="366"/>
      <c r="E1214" s="366"/>
      <c r="F1214" s="205" t="s">
        <v>360</v>
      </c>
      <c r="G1214" s="222">
        <v>97</v>
      </c>
      <c r="H1214" s="206"/>
      <c r="I1214" s="222">
        <v>97</v>
      </c>
      <c r="J1214" s="215"/>
      <c r="K1214" s="206"/>
      <c r="L1214" s="209">
        <v>43.88</v>
      </c>
      <c r="M1214" s="206"/>
      <c r="N1214" s="211">
        <v>2170.0100000000002</v>
      </c>
      <c r="EZ1214" s="189"/>
      <c r="FA1214" s="190"/>
      <c r="FB1214" s="190"/>
      <c r="FC1214" s="190"/>
      <c r="FD1214" s="190"/>
      <c r="FH1214" s="201" t="s">
        <v>391</v>
      </c>
      <c r="FJ1214" s="190"/>
      <c r="FL1214" s="190"/>
    </row>
    <row r="1215" spans="1:168" s="152" customFormat="1" ht="23.25" x14ac:dyDescent="0.25">
      <c r="A1215" s="213"/>
      <c r="B1215" s="203" t="s">
        <v>392</v>
      </c>
      <c r="C1215" s="366" t="s">
        <v>393</v>
      </c>
      <c r="D1215" s="366"/>
      <c r="E1215" s="366"/>
      <c r="F1215" s="205" t="s">
        <v>360</v>
      </c>
      <c r="G1215" s="222">
        <v>51</v>
      </c>
      <c r="H1215" s="206"/>
      <c r="I1215" s="222">
        <v>51</v>
      </c>
      <c r="J1215" s="215"/>
      <c r="K1215" s="206"/>
      <c r="L1215" s="209">
        <v>23.07</v>
      </c>
      <c r="M1215" s="206"/>
      <c r="N1215" s="211">
        <v>1140.93</v>
      </c>
      <c r="EZ1215" s="189"/>
      <c r="FA1215" s="190"/>
      <c r="FB1215" s="190"/>
      <c r="FC1215" s="190"/>
      <c r="FD1215" s="190"/>
      <c r="FH1215" s="201" t="s">
        <v>393</v>
      </c>
      <c r="FJ1215" s="190"/>
      <c r="FL1215" s="190"/>
    </row>
    <row r="1216" spans="1:168" s="152" customFormat="1" ht="15" x14ac:dyDescent="0.25">
      <c r="A1216" s="223"/>
      <c r="B1216" s="224"/>
      <c r="C1216" s="367" t="s">
        <v>363</v>
      </c>
      <c r="D1216" s="367"/>
      <c r="E1216" s="367"/>
      <c r="F1216" s="193"/>
      <c r="G1216" s="194"/>
      <c r="H1216" s="194"/>
      <c r="I1216" s="194"/>
      <c r="J1216" s="197"/>
      <c r="K1216" s="194"/>
      <c r="L1216" s="225">
        <v>119.4</v>
      </c>
      <c r="M1216" s="218"/>
      <c r="N1216" s="226">
        <v>5630.09</v>
      </c>
      <c r="EZ1216" s="189"/>
      <c r="FA1216" s="190"/>
      <c r="FB1216" s="190"/>
      <c r="FC1216" s="190"/>
      <c r="FD1216" s="190"/>
      <c r="FJ1216" s="190" t="s">
        <v>363</v>
      </c>
      <c r="FL1216" s="190"/>
    </row>
    <row r="1217" spans="1:168" s="152" customFormat="1" ht="45" x14ac:dyDescent="0.25">
      <c r="A1217" s="191" t="s">
        <v>673</v>
      </c>
      <c r="B1217" s="192" t="s">
        <v>454</v>
      </c>
      <c r="C1217" s="367" t="s">
        <v>455</v>
      </c>
      <c r="D1217" s="367"/>
      <c r="E1217" s="367"/>
      <c r="F1217" s="193" t="s">
        <v>37</v>
      </c>
      <c r="G1217" s="194">
        <v>5.0999999999999996</v>
      </c>
      <c r="H1217" s="195">
        <v>1</v>
      </c>
      <c r="I1217" s="235">
        <v>5.0999999999999996</v>
      </c>
      <c r="J1217" s="225">
        <v>169.63</v>
      </c>
      <c r="K1217" s="227">
        <v>1.04236</v>
      </c>
      <c r="L1217" s="225">
        <v>901.76</v>
      </c>
      <c r="M1217" s="229">
        <v>9.1199999999999992</v>
      </c>
      <c r="N1217" s="226">
        <v>8224.0499999999993</v>
      </c>
      <c r="EZ1217" s="189"/>
      <c r="FA1217" s="190"/>
      <c r="FB1217" s="190" t="s">
        <v>455</v>
      </c>
      <c r="FC1217" s="190" t="s">
        <v>285</v>
      </c>
      <c r="FD1217" s="190" t="s">
        <v>285</v>
      </c>
      <c r="FJ1217" s="190"/>
      <c r="FL1217" s="190"/>
    </row>
    <row r="1218" spans="1:168" s="152" customFormat="1" ht="15" x14ac:dyDescent="0.25">
      <c r="A1218" s="199"/>
      <c r="B1218" s="200"/>
      <c r="C1218" s="366" t="s">
        <v>674</v>
      </c>
      <c r="D1218" s="366"/>
      <c r="E1218" s="366"/>
      <c r="F1218" s="366"/>
      <c r="G1218" s="366"/>
      <c r="H1218" s="366"/>
      <c r="I1218" s="366"/>
      <c r="J1218" s="366"/>
      <c r="K1218" s="366"/>
      <c r="L1218" s="366"/>
      <c r="M1218" s="366"/>
      <c r="N1218" s="368"/>
      <c r="EZ1218" s="189"/>
      <c r="FA1218" s="190"/>
      <c r="FB1218" s="190"/>
      <c r="FC1218" s="190"/>
      <c r="FD1218" s="190"/>
      <c r="FE1218" s="201" t="s">
        <v>674</v>
      </c>
      <c r="FJ1218" s="190"/>
      <c r="FL1218" s="190"/>
    </row>
    <row r="1219" spans="1:168" s="152" customFormat="1" ht="15" x14ac:dyDescent="0.25">
      <c r="A1219" s="199"/>
      <c r="B1219" s="200"/>
      <c r="C1219" s="366" t="s">
        <v>457</v>
      </c>
      <c r="D1219" s="366"/>
      <c r="E1219" s="366"/>
      <c r="F1219" s="366"/>
      <c r="G1219" s="366"/>
      <c r="H1219" s="366"/>
      <c r="I1219" s="366"/>
      <c r="J1219" s="366"/>
      <c r="K1219" s="366"/>
      <c r="L1219" s="366"/>
      <c r="M1219" s="366"/>
      <c r="N1219" s="368"/>
      <c r="EZ1219" s="189"/>
      <c r="FA1219" s="190"/>
      <c r="FB1219" s="190"/>
      <c r="FC1219" s="190"/>
      <c r="FD1219" s="190"/>
      <c r="FJ1219" s="190"/>
      <c r="FK1219" s="201" t="s">
        <v>457</v>
      </c>
      <c r="FL1219" s="190"/>
    </row>
    <row r="1220" spans="1:168" s="152" customFormat="1" ht="15" x14ac:dyDescent="0.25">
      <c r="A1220" s="202"/>
      <c r="B1220" s="203"/>
      <c r="C1220" s="361" t="s">
        <v>366</v>
      </c>
      <c r="D1220" s="361"/>
      <c r="E1220" s="361"/>
      <c r="F1220" s="361"/>
      <c r="G1220" s="361"/>
      <c r="H1220" s="361"/>
      <c r="I1220" s="361"/>
      <c r="J1220" s="361"/>
      <c r="K1220" s="361"/>
      <c r="L1220" s="361"/>
      <c r="M1220" s="361"/>
      <c r="N1220" s="373"/>
      <c r="EZ1220" s="189"/>
      <c r="FA1220" s="190"/>
      <c r="FB1220" s="190"/>
      <c r="FC1220" s="190"/>
      <c r="FD1220" s="190"/>
      <c r="FF1220" s="201" t="s">
        <v>366</v>
      </c>
      <c r="FJ1220" s="190"/>
      <c r="FL1220" s="190"/>
    </row>
    <row r="1221" spans="1:168" s="152" customFormat="1" ht="15" x14ac:dyDescent="0.25">
      <c r="A1221" s="202"/>
      <c r="B1221" s="203"/>
      <c r="C1221" s="361" t="s">
        <v>367</v>
      </c>
      <c r="D1221" s="361"/>
      <c r="E1221" s="361"/>
      <c r="F1221" s="361"/>
      <c r="G1221" s="361"/>
      <c r="H1221" s="361"/>
      <c r="I1221" s="361"/>
      <c r="J1221" s="361"/>
      <c r="K1221" s="361"/>
      <c r="L1221" s="361"/>
      <c r="M1221" s="361"/>
      <c r="N1221" s="373"/>
      <c r="EZ1221" s="189"/>
      <c r="FA1221" s="190"/>
      <c r="FB1221" s="190"/>
      <c r="FC1221" s="190"/>
      <c r="FD1221" s="190"/>
      <c r="FF1221" s="201" t="s">
        <v>367</v>
      </c>
      <c r="FJ1221" s="190"/>
      <c r="FL1221" s="190"/>
    </row>
    <row r="1222" spans="1:168" s="152" customFormat="1" ht="15" x14ac:dyDescent="0.25">
      <c r="A1222" s="223"/>
      <c r="B1222" s="224"/>
      <c r="C1222" s="367" t="s">
        <v>363</v>
      </c>
      <c r="D1222" s="367"/>
      <c r="E1222" s="367"/>
      <c r="F1222" s="193"/>
      <c r="G1222" s="194"/>
      <c r="H1222" s="194"/>
      <c r="I1222" s="194"/>
      <c r="J1222" s="197"/>
      <c r="K1222" s="194"/>
      <c r="L1222" s="225">
        <v>901.76</v>
      </c>
      <c r="M1222" s="218"/>
      <c r="N1222" s="226">
        <v>8224.0499999999993</v>
      </c>
      <c r="EZ1222" s="189"/>
      <c r="FA1222" s="190"/>
      <c r="FB1222" s="190"/>
      <c r="FC1222" s="190"/>
      <c r="FD1222" s="190"/>
      <c r="FJ1222" s="190" t="s">
        <v>363</v>
      </c>
      <c r="FL1222" s="190"/>
    </row>
    <row r="1223" spans="1:168" s="152" customFormat="1" ht="45.75" x14ac:dyDescent="0.25">
      <c r="A1223" s="191" t="s">
        <v>675</v>
      </c>
      <c r="B1223" s="192" t="s">
        <v>450</v>
      </c>
      <c r="C1223" s="367" t="s">
        <v>676</v>
      </c>
      <c r="D1223" s="367"/>
      <c r="E1223" s="367"/>
      <c r="F1223" s="193" t="s">
        <v>388</v>
      </c>
      <c r="G1223" s="194">
        <v>0.1</v>
      </c>
      <c r="H1223" s="195">
        <v>1</v>
      </c>
      <c r="I1223" s="235">
        <v>0.1</v>
      </c>
      <c r="J1223" s="197"/>
      <c r="K1223" s="194"/>
      <c r="L1223" s="197"/>
      <c r="M1223" s="194"/>
      <c r="N1223" s="198"/>
      <c r="EZ1223" s="189"/>
      <c r="FA1223" s="190"/>
      <c r="FB1223" s="190" t="s">
        <v>676</v>
      </c>
      <c r="FC1223" s="190" t="s">
        <v>285</v>
      </c>
      <c r="FD1223" s="190" t="s">
        <v>285</v>
      </c>
      <c r="FJ1223" s="190"/>
      <c r="FL1223" s="190"/>
    </row>
    <row r="1224" spans="1:168" s="152" customFormat="1" ht="15" x14ac:dyDescent="0.25">
      <c r="A1224" s="199"/>
      <c r="B1224" s="200"/>
      <c r="C1224" s="366" t="s">
        <v>677</v>
      </c>
      <c r="D1224" s="366"/>
      <c r="E1224" s="366"/>
      <c r="F1224" s="366"/>
      <c r="G1224" s="366"/>
      <c r="H1224" s="366"/>
      <c r="I1224" s="366"/>
      <c r="J1224" s="366"/>
      <c r="K1224" s="366"/>
      <c r="L1224" s="366"/>
      <c r="M1224" s="366"/>
      <c r="N1224" s="368"/>
      <c r="EZ1224" s="189"/>
      <c r="FA1224" s="190"/>
      <c r="FB1224" s="190"/>
      <c r="FC1224" s="190"/>
      <c r="FD1224" s="190"/>
      <c r="FE1224" s="201" t="s">
        <v>677</v>
      </c>
      <c r="FJ1224" s="190"/>
      <c r="FL1224" s="190"/>
    </row>
    <row r="1225" spans="1:168" s="152" customFormat="1" ht="68.25" x14ac:dyDescent="0.25">
      <c r="A1225" s="202"/>
      <c r="B1225" s="203" t="s">
        <v>343</v>
      </c>
      <c r="C1225" s="361" t="s">
        <v>344</v>
      </c>
      <c r="D1225" s="361"/>
      <c r="E1225" s="361"/>
      <c r="F1225" s="361"/>
      <c r="G1225" s="361"/>
      <c r="H1225" s="361"/>
      <c r="I1225" s="361"/>
      <c r="J1225" s="361"/>
      <c r="K1225" s="361"/>
      <c r="L1225" s="361"/>
      <c r="M1225" s="361"/>
      <c r="N1225" s="373"/>
      <c r="EZ1225" s="189"/>
      <c r="FA1225" s="190"/>
      <c r="FB1225" s="190"/>
      <c r="FC1225" s="190"/>
      <c r="FD1225" s="190"/>
      <c r="FF1225" s="201" t="s">
        <v>344</v>
      </c>
      <c r="FJ1225" s="190"/>
      <c r="FL1225" s="190"/>
    </row>
    <row r="1226" spans="1:168" s="152" customFormat="1" ht="15" x14ac:dyDescent="0.25">
      <c r="A1226" s="202"/>
      <c r="B1226" s="203" t="s">
        <v>473</v>
      </c>
      <c r="C1226" s="361" t="s">
        <v>474</v>
      </c>
      <c r="D1226" s="361"/>
      <c r="E1226" s="361"/>
      <c r="F1226" s="361"/>
      <c r="G1226" s="361"/>
      <c r="H1226" s="361"/>
      <c r="I1226" s="361"/>
      <c r="J1226" s="361"/>
      <c r="K1226" s="361"/>
      <c r="L1226" s="361"/>
      <c r="M1226" s="361"/>
      <c r="N1226" s="373"/>
      <c r="EZ1226" s="189"/>
      <c r="FA1226" s="190"/>
      <c r="FB1226" s="190"/>
      <c r="FC1226" s="190"/>
      <c r="FD1226" s="190"/>
      <c r="FF1226" s="201" t="s">
        <v>474</v>
      </c>
      <c r="FJ1226" s="190"/>
      <c r="FL1226" s="190"/>
    </row>
    <row r="1227" spans="1:168" s="152" customFormat="1" ht="23.25" x14ac:dyDescent="0.25">
      <c r="A1227" s="202"/>
      <c r="B1227" s="203" t="s">
        <v>345</v>
      </c>
      <c r="C1227" s="361" t="s">
        <v>346</v>
      </c>
      <c r="D1227" s="361"/>
      <c r="E1227" s="361"/>
      <c r="F1227" s="361"/>
      <c r="G1227" s="361"/>
      <c r="H1227" s="361"/>
      <c r="I1227" s="361"/>
      <c r="J1227" s="361"/>
      <c r="K1227" s="361"/>
      <c r="L1227" s="361"/>
      <c r="M1227" s="361"/>
      <c r="N1227" s="373"/>
      <c r="EZ1227" s="189"/>
      <c r="FA1227" s="190"/>
      <c r="FB1227" s="190"/>
      <c r="FC1227" s="190"/>
      <c r="FD1227" s="190"/>
      <c r="FF1227" s="201" t="s">
        <v>346</v>
      </c>
      <c r="FJ1227" s="190"/>
      <c r="FL1227" s="190"/>
    </row>
    <row r="1228" spans="1:168" s="152" customFormat="1" ht="15" x14ac:dyDescent="0.25">
      <c r="A1228" s="204"/>
      <c r="B1228" s="203" t="s">
        <v>339</v>
      </c>
      <c r="C1228" s="366" t="s">
        <v>347</v>
      </c>
      <c r="D1228" s="366"/>
      <c r="E1228" s="366"/>
      <c r="F1228" s="205"/>
      <c r="G1228" s="206"/>
      <c r="H1228" s="206"/>
      <c r="I1228" s="206"/>
      <c r="J1228" s="209">
        <v>616.95000000000005</v>
      </c>
      <c r="K1228" s="230">
        <v>1.45475</v>
      </c>
      <c r="L1228" s="209">
        <v>89.75</v>
      </c>
      <c r="M1228" s="210">
        <v>49.45</v>
      </c>
      <c r="N1228" s="211">
        <v>4438.1400000000003</v>
      </c>
      <c r="EZ1228" s="189"/>
      <c r="FA1228" s="190"/>
      <c r="FB1228" s="190"/>
      <c r="FC1228" s="190"/>
      <c r="FD1228" s="190"/>
      <c r="FG1228" s="201" t="s">
        <v>347</v>
      </c>
      <c r="FJ1228" s="190"/>
      <c r="FL1228" s="190"/>
    </row>
    <row r="1229" spans="1:168" s="152" customFormat="1" ht="15" x14ac:dyDescent="0.25">
      <c r="A1229" s="204"/>
      <c r="B1229" s="203" t="s">
        <v>205</v>
      </c>
      <c r="C1229" s="366" t="s">
        <v>348</v>
      </c>
      <c r="D1229" s="366"/>
      <c r="E1229" s="366"/>
      <c r="F1229" s="205"/>
      <c r="G1229" s="206"/>
      <c r="H1229" s="206"/>
      <c r="I1229" s="206"/>
      <c r="J1229" s="209">
        <v>79.150000000000006</v>
      </c>
      <c r="K1229" s="208">
        <v>1.4375</v>
      </c>
      <c r="L1229" s="209">
        <v>11.38</v>
      </c>
      <c r="M1229" s="210">
        <v>14.53</v>
      </c>
      <c r="N1229" s="212">
        <v>165.35</v>
      </c>
      <c r="EZ1229" s="189"/>
      <c r="FA1229" s="190"/>
      <c r="FB1229" s="190"/>
      <c r="FC1229" s="190"/>
      <c r="FD1229" s="190"/>
      <c r="FG1229" s="201" t="s">
        <v>348</v>
      </c>
      <c r="FJ1229" s="190"/>
      <c r="FL1229" s="190"/>
    </row>
    <row r="1230" spans="1:168" s="152" customFormat="1" ht="15" x14ac:dyDescent="0.25">
      <c r="A1230" s="204"/>
      <c r="B1230" s="203" t="s">
        <v>349</v>
      </c>
      <c r="C1230" s="366" t="s">
        <v>350</v>
      </c>
      <c r="D1230" s="366"/>
      <c r="E1230" s="366"/>
      <c r="F1230" s="205"/>
      <c r="G1230" s="206"/>
      <c r="H1230" s="206"/>
      <c r="I1230" s="206"/>
      <c r="J1230" s="209">
        <v>5.0199999999999996</v>
      </c>
      <c r="K1230" s="208">
        <v>1.4375</v>
      </c>
      <c r="L1230" s="209">
        <v>0.72</v>
      </c>
      <c r="M1230" s="210">
        <v>49.45</v>
      </c>
      <c r="N1230" s="212">
        <v>35.6</v>
      </c>
      <c r="EZ1230" s="189"/>
      <c r="FA1230" s="190"/>
      <c r="FB1230" s="190"/>
      <c r="FC1230" s="190"/>
      <c r="FD1230" s="190"/>
      <c r="FG1230" s="201" t="s">
        <v>350</v>
      </c>
      <c r="FJ1230" s="190"/>
      <c r="FL1230" s="190"/>
    </row>
    <row r="1231" spans="1:168" s="152" customFormat="1" ht="15" x14ac:dyDescent="0.25">
      <c r="A1231" s="204"/>
      <c r="B1231" s="203" t="s">
        <v>351</v>
      </c>
      <c r="C1231" s="366" t="s">
        <v>352</v>
      </c>
      <c r="D1231" s="366"/>
      <c r="E1231" s="366"/>
      <c r="F1231" s="205"/>
      <c r="G1231" s="206"/>
      <c r="H1231" s="206"/>
      <c r="I1231" s="206"/>
      <c r="J1231" s="209">
        <v>37.630000000000003</v>
      </c>
      <c r="K1231" s="206"/>
      <c r="L1231" s="209">
        <v>3.76</v>
      </c>
      <c r="M1231" s="210">
        <v>9.1199999999999992</v>
      </c>
      <c r="N1231" s="212">
        <v>34.29</v>
      </c>
      <c r="EZ1231" s="189"/>
      <c r="FA1231" s="190"/>
      <c r="FB1231" s="190"/>
      <c r="FC1231" s="190"/>
      <c r="FD1231" s="190"/>
      <c r="FG1231" s="201" t="s">
        <v>352</v>
      </c>
      <c r="FJ1231" s="190"/>
      <c r="FL1231" s="190"/>
    </row>
    <row r="1232" spans="1:168" s="152" customFormat="1" ht="15" x14ac:dyDescent="0.25">
      <c r="A1232" s="213"/>
      <c r="B1232" s="203"/>
      <c r="C1232" s="366" t="s">
        <v>353</v>
      </c>
      <c r="D1232" s="366"/>
      <c r="E1232" s="366"/>
      <c r="F1232" s="205" t="s">
        <v>354</v>
      </c>
      <c r="G1232" s="210">
        <v>29.68</v>
      </c>
      <c r="H1232" s="230">
        <v>1.45475</v>
      </c>
      <c r="I1232" s="233">
        <v>4.317698</v>
      </c>
      <c r="J1232" s="215"/>
      <c r="K1232" s="206"/>
      <c r="L1232" s="215"/>
      <c r="M1232" s="206"/>
      <c r="N1232" s="216"/>
      <c r="EZ1232" s="189"/>
      <c r="FA1232" s="190"/>
      <c r="FB1232" s="190"/>
      <c r="FC1232" s="190"/>
      <c r="FD1232" s="190"/>
      <c r="FH1232" s="201" t="s">
        <v>353</v>
      </c>
      <c r="FJ1232" s="190"/>
      <c r="FL1232" s="190"/>
    </row>
    <row r="1233" spans="1:168" s="152" customFormat="1" ht="15" x14ac:dyDescent="0.25">
      <c r="A1233" s="213"/>
      <c r="B1233" s="203"/>
      <c r="C1233" s="366" t="s">
        <v>355</v>
      </c>
      <c r="D1233" s="366"/>
      <c r="E1233" s="366"/>
      <c r="F1233" s="205" t="s">
        <v>354</v>
      </c>
      <c r="G1233" s="231">
        <v>0.4</v>
      </c>
      <c r="H1233" s="208">
        <v>1.4375</v>
      </c>
      <c r="I1233" s="208">
        <v>5.7500000000000002E-2</v>
      </c>
      <c r="J1233" s="215"/>
      <c r="K1233" s="206"/>
      <c r="L1233" s="215"/>
      <c r="M1233" s="206"/>
      <c r="N1233" s="216"/>
      <c r="EZ1233" s="189"/>
      <c r="FA1233" s="190"/>
      <c r="FB1233" s="190"/>
      <c r="FC1233" s="190"/>
      <c r="FD1233" s="190"/>
      <c r="FH1233" s="201" t="s">
        <v>355</v>
      </c>
      <c r="FJ1233" s="190"/>
      <c r="FL1233" s="190"/>
    </row>
    <row r="1234" spans="1:168" s="152" customFormat="1" ht="15" x14ac:dyDescent="0.25">
      <c r="A1234" s="199"/>
      <c r="B1234" s="203"/>
      <c r="C1234" s="369" t="s">
        <v>356</v>
      </c>
      <c r="D1234" s="369"/>
      <c r="E1234" s="369"/>
      <c r="F1234" s="217"/>
      <c r="G1234" s="218"/>
      <c r="H1234" s="218"/>
      <c r="I1234" s="218"/>
      <c r="J1234" s="220">
        <v>733.73</v>
      </c>
      <c r="K1234" s="218"/>
      <c r="L1234" s="220">
        <v>104.89</v>
      </c>
      <c r="M1234" s="218"/>
      <c r="N1234" s="221">
        <v>4637.78</v>
      </c>
      <c r="EZ1234" s="189"/>
      <c r="FA1234" s="190"/>
      <c r="FB1234" s="190"/>
      <c r="FC1234" s="190"/>
      <c r="FD1234" s="190"/>
      <c r="FI1234" s="201" t="s">
        <v>356</v>
      </c>
      <c r="FJ1234" s="190"/>
      <c r="FL1234" s="190"/>
    </row>
    <row r="1235" spans="1:168" s="152" customFormat="1" ht="15" x14ac:dyDescent="0.25">
      <c r="A1235" s="213"/>
      <c r="B1235" s="203"/>
      <c r="C1235" s="366" t="s">
        <v>357</v>
      </c>
      <c r="D1235" s="366"/>
      <c r="E1235" s="366"/>
      <c r="F1235" s="205"/>
      <c r="G1235" s="206"/>
      <c r="H1235" s="206"/>
      <c r="I1235" s="206"/>
      <c r="J1235" s="215"/>
      <c r="K1235" s="206"/>
      <c r="L1235" s="209">
        <v>90.47</v>
      </c>
      <c r="M1235" s="206"/>
      <c r="N1235" s="211">
        <v>4473.74</v>
      </c>
      <c r="EZ1235" s="189"/>
      <c r="FA1235" s="190"/>
      <c r="FB1235" s="190"/>
      <c r="FC1235" s="190"/>
      <c r="FD1235" s="190"/>
      <c r="FH1235" s="201" t="s">
        <v>357</v>
      </c>
      <c r="FJ1235" s="190"/>
      <c r="FL1235" s="190"/>
    </row>
    <row r="1236" spans="1:168" s="152" customFormat="1" ht="23.25" x14ac:dyDescent="0.25">
      <c r="A1236" s="213"/>
      <c r="B1236" s="203" t="s">
        <v>390</v>
      </c>
      <c r="C1236" s="366" t="s">
        <v>391</v>
      </c>
      <c r="D1236" s="366"/>
      <c r="E1236" s="366"/>
      <c r="F1236" s="205" t="s">
        <v>360</v>
      </c>
      <c r="G1236" s="222">
        <v>97</v>
      </c>
      <c r="H1236" s="206"/>
      <c r="I1236" s="222">
        <v>97</v>
      </c>
      <c r="J1236" s="215"/>
      <c r="K1236" s="206"/>
      <c r="L1236" s="209">
        <v>87.76</v>
      </c>
      <c r="M1236" s="206"/>
      <c r="N1236" s="211">
        <v>4339.53</v>
      </c>
      <c r="EZ1236" s="189"/>
      <c r="FA1236" s="190"/>
      <c r="FB1236" s="190"/>
      <c r="FC1236" s="190"/>
      <c r="FD1236" s="190"/>
      <c r="FH1236" s="201" t="s">
        <v>391</v>
      </c>
      <c r="FJ1236" s="190"/>
      <c r="FL1236" s="190"/>
    </row>
    <row r="1237" spans="1:168" s="152" customFormat="1" ht="23.25" x14ac:dyDescent="0.25">
      <c r="A1237" s="213"/>
      <c r="B1237" s="203" t="s">
        <v>392</v>
      </c>
      <c r="C1237" s="366" t="s">
        <v>393</v>
      </c>
      <c r="D1237" s="366"/>
      <c r="E1237" s="366"/>
      <c r="F1237" s="205" t="s">
        <v>360</v>
      </c>
      <c r="G1237" s="222">
        <v>51</v>
      </c>
      <c r="H1237" s="206"/>
      <c r="I1237" s="222">
        <v>51</v>
      </c>
      <c r="J1237" s="215"/>
      <c r="K1237" s="206"/>
      <c r="L1237" s="209">
        <v>46.14</v>
      </c>
      <c r="M1237" s="206"/>
      <c r="N1237" s="211">
        <v>2281.61</v>
      </c>
      <c r="EZ1237" s="189"/>
      <c r="FA1237" s="190"/>
      <c r="FB1237" s="190"/>
      <c r="FC1237" s="190"/>
      <c r="FD1237" s="190"/>
      <c r="FH1237" s="201" t="s">
        <v>393</v>
      </c>
      <c r="FJ1237" s="190"/>
      <c r="FL1237" s="190"/>
    </row>
    <row r="1238" spans="1:168" s="152" customFormat="1" ht="15" x14ac:dyDescent="0.25">
      <c r="A1238" s="223"/>
      <c r="B1238" s="224"/>
      <c r="C1238" s="367" t="s">
        <v>363</v>
      </c>
      <c r="D1238" s="367"/>
      <c r="E1238" s="367"/>
      <c r="F1238" s="193"/>
      <c r="G1238" s="194"/>
      <c r="H1238" s="194"/>
      <c r="I1238" s="194"/>
      <c r="J1238" s="197"/>
      <c r="K1238" s="194"/>
      <c r="L1238" s="225">
        <v>238.79</v>
      </c>
      <c r="M1238" s="218"/>
      <c r="N1238" s="226">
        <v>11258.92</v>
      </c>
      <c r="EZ1238" s="189"/>
      <c r="FA1238" s="190"/>
      <c r="FB1238" s="190"/>
      <c r="FC1238" s="190"/>
      <c r="FD1238" s="190"/>
      <c r="FJ1238" s="190" t="s">
        <v>363</v>
      </c>
      <c r="FL1238" s="190"/>
    </row>
    <row r="1239" spans="1:168" s="152" customFormat="1" ht="45" x14ac:dyDescent="0.25">
      <c r="A1239" s="191" t="s">
        <v>678</v>
      </c>
      <c r="B1239" s="192" t="s">
        <v>454</v>
      </c>
      <c r="C1239" s="367" t="s">
        <v>455</v>
      </c>
      <c r="D1239" s="367"/>
      <c r="E1239" s="367"/>
      <c r="F1239" s="193" t="s">
        <v>37</v>
      </c>
      <c r="G1239" s="194">
        <v>10.199999999999999</v>
      </c>
      <c r="H1239" s="195">
        <v>1</v>
      </c>
      <c r="I1239" s="235">
        <v>10.199999999999999</v>
      </c>
      <c r="J1239" s="225">
        <v>169.63</v>
      </c>
      <c r="K1239" s="227">
        <v>1.04236</v>
      </c>
      <c r="L1239" s="228">
        <v>1803.52</v>
      </c>
      <c r="M1239" s="229">
        <v>9.1199999999999992</v>
      </c>
      <c r="N1239" s="226">
        <v>16448.099999999999</v>
      </c>
      <c r="EZ1239" s="189"/>
      <c r="FA1239" s="190"/>
      <c r="FB1239" s="190" t="s">
        <v>455</v>
      </c>
      <c r="FC1239" s="190" t="s">
        <v>285</v>
      </c>
      <c r="FD1239" s="190" t="s">
        <v>285</v>
      </c>
      <c r="FJ1239" s="190"/>
      <c r="FL1239" s="190"/>
    </row>
    <row r="1240" spans="1:168" s="152" customFormat="1" ht="15" x14ac:dyDescent="0.25">
      <c r="A1240" s="199"/>
      <c r="B1240" s="200"/>
      <c r="C1240" s="366" t="s">
        <v>679</v>
      </c>
      <c r="D1240" s="366"/>
      <c r="E1240" s="366"/>
      <c r="F1240" s="366"/>
      <c r="G1240" s="366"/>
      <c r="H1240" s="366"/>
      <c r="I1240" s="366"/>
      <c r="J1240" s="366"/>
      <c r="K1240" s="366"/>
      <c r="L1240" s="366"/>
      <c r="M1240" s="366"/>
      <c r="N1240" s="368"/>
      <c r="EZ1240" s="189"/>
      <c r="FA1240" s="190"/>
      <c r="FB1240" s="190"/>
      <c r="FC1240" s="190"/>
      <c r="FD1240" s="190"/>
      <c r="FE1240" s="201" t="s">
        <v>679</v>
      </c>
      <c r="FJ1240" s="190"/>
      <c r="FL1240" s="190"/>
    </row>
    <row r="1241" spans="1:168" s="152" customFormat="1" ht="15" x14ac:dyDescent="0.25">
      <c r="A1241" s="199"/>
      <c r="B1241" s="200"/>
      <c r="C1241" s="366" t="s">
        <v>457</v>
      </c>
      <c r="D1241" s="366"/>
      <c r="E1241" s="366"/>
      <c r="F1241" s="366"/>
      <c r="G1241" s="366"/>
      <c r="H1241" s="366"/>
      <c r="I1241" s="366"/>
      <c r="J1241" s="366"/>
      <c r="K1241" s="366"/>
      <c r="L1241" s="366"/>
      <c r="M1241" s="366"/>
      <c r="N1241" s="368"/>
      <c r="EZ1241" s="189"/>
      <c r="FA1241" s="190"/>
      <c r="FB1241" s="190"/>
      <c r="FC1241" s="190"/>
      <c r="FD1241" s="190"/>
      <c r="FJ1241" s="190"/>
      <c r="FK1241" s="201" t="s">
        <v>457</v>
      </c>
      <c r="FL1241" s="190"/>
    </row>
    <row r="1242" spans="1:168" s="152" customFormat="1" ht="15" x14ac:dyDescent="0.25">
      <c r="A1242" s="202"/>
      <c r="B1242" s="203"/>
      <c r="C1242" s="361" t="s">
        <v>366</v>
      </c>
      <c r="D1242" s="361"/>
      <c r="E1242" s="361"/>
      <c r="F1242" s="361"/>
      <c r="G1242" s="361"/>
      <c r="H1242" s="361"/>
      <c r="I1242" s="361"/>
      <c r="J1242" s="361"/>
      <c r="K1242" s="361"/>
      <c r="L1242" s="361"/>
      <c r="M1242" s="361"/>
      <c r="N1242" s="373"/>
      <c r="EZ1242" s="189"/>
      <c r="FA1242" s="190"/>
      <c r="FB1242" s="190"/>
      <c r="FC1242" s="190"/>
      <c r="FD1242" s="190"/>
      <c r="FF1242" s="201" t="s">
        <v>366</v>
      </c>
      <c r="FJ1242" s="190"/>
      <c r="FL1242" s="190"/>
    </row>
    <row r="1243" spans="1:168" s="152" customFormat="1" ht="15" x14ac:dyDescent="0.25">
      <c r="A1243" s="202"/>
      <c r="B1243" s="203"/>
      <c r="C1243" s="361" t="s">
        <v>367</v>
      </c>
      <c r="D1243" s="361"/>
      <c r="E1243" s="361"/>
      <c r="F1243" s="361"/>
      <c r="G1243" s="361"/>
      <c r="H1243" s="361"/>
      <c r="I1243" s="361"/>
      <c r="J1243" s="361"/>
      <c r="K1243" s="361"/>
      <c r="L1243" s="361"/>
      <c r="M1243" s="361"/>
      <c r="N1243" s="373"/>
      <c r="EZ1243" s="189"/>
      <c r="FA1243" s="190"/>
      <c r="FB1243" s="190"/>
      <c r="FC1243" s="190"/>
      <c r="FD1243" s="190"/>
      <c r="FF1243" s="201" t="s">
        <v>367</v>
      </c>
      <c r="FJ1243" s="190"/>
      <c r="FL1243" s="190"/>
    </row>
    <row r="1244" spans="1:168" s="152" customFormat="1" ht="15" x14ac:dyDescent="0.25">
      <c r="A1244" s="223"/>
      <c r="B1244" s="224"/>
      <c r="C1244" s="367" t="s">
        <v>363</v>
      </c>
      <c r="D1244" s="367"/>
      <c r="E1244" s="367"/>
      <c r="F1244" s="193"/>
      <c r="G1244" s="194"/>
      <c r="H1244" s="194"/>
      <c r="I1244" s="194"/>
      <c r="J1244" s="197"/>
      <c r="K1244" s="194"/>
      <c r="L1244" s="228">
        <v>1803.52</v>
      </c>
      <c r="M1244" s="218"/>
      <c r="N1244" s="226">
        <v>16448.099999999999</v>
      </c>
      <c r="EZ1244" s="189"/>
      <c r="FA1244" s="190"/>
      <c r="FB1244" s="190"/>
      <c r="FC1244" s="190"/>
      <c r="FD1244" s="190"/>
      <c r="FJ1244" s="190" t="s">
        <v>363</v>
      </c>
      <c r="FL1244" s="190"/>
    </row>
    <row r="1245" spans="1:168" s="152" customFormat="1" ht="34.5" x14ac:dyDescent="0.25">
      <c r="A1245" s="191" t="s">
        <v>680</v>
      </c>
      <c r="B1245" s="192" t="s">
        <v>450</v>
      </c>
      <c r="C1245" s="367" t="s">
        <v>451</v>
      </c>
      <c r="D1245" s="367"/>
      <c r="E1245" s="367"/>
      <c r="F1245" s="193" t="s">
        <v>388</v>
      </c>
      <c r="G1245" s="194">
        <v>0.16</v>
      </c>
      <c r="H1245" s="195">
        <v>1</v>
      </c>
      <c r="I1245" s="229">
        <v>0.16</v>
      </c>
      <c r="J1245" s="197"/>
      <c r="K1245" s="194"/>
      <c r="L1245" s="197"/>
      <c r="M1245" s="194"/>
      <c r="N1245" s="198"/>
      <c r="EZ1245" s="189"/>
      <c r="FA1245" s="190"/>
      <c r="FB1245" s="190" t="s">
        <v>451</v>
      </c>
      <c r="FC1245" s="190" t="s">
        <v>285</v>
      </c>
      <c r="FD1245" s="190" t="s">
        <v>285</v>
      </c>
      <c r="FJ1245" s="190"/>
      <c r="FL1245" s="190"/>
    </row>
    <row r="1246" spans="1:168" s="152" customFormat="1" ht="15" x14ac:dyDescent="0.25">
      <c r="A1246" s="199"/>
      <c r="B1246" s="200"/>
      <c r="C1246" s="366" t="s">
        <v>601</v>
      </c>
      <c r="D1246" s="366"/>
      <c r="E1246" s="366"/>
      <c r="F1246" s="366"/>
      <c r="G1246" s="366"/>
      <c r="H1246" s="366"/>
      <c r="I1246" s="366"/>
      <c r="J1246" s="366"/>
      <c r="K1246" s="366"/>
      <c r="L1246" s="366"/>
      <c r="M1246" s="366"/>
      <c r="N1246" s="368"/>
      <c r="EZ1246" s="189"/>
      <c r="FA1246" s="190"/>
      <c r="FB1246" s="190"/>
      <c r="FC1246" s="190"/>
      <c r="FD1246" s="190"/>
      <c r="FE1246" s="201" t="s">
        <v>601</v>
      </c>
      <c r="FJ1246" s="190"/>
      <c r="FL1246" s="190"/>
    </row>
    <row r="1247" spans="1:168" s="152" customFormat="1" ht="68.25" x14ac:dyDescent="0.25">
      <c r="A1247" s="202"/>
      <c r="B1247" s="203" t="s">
        <v>343</v>
      </c>
      <c r="C1247" s="361" t="s">
        <v>344</v>
      </c>
      <c r="D1247" s="361"/>
      <c r="E1247" s="361"/>
      <c r="F1247" s="361"/>
      <c r="G1247" s="361"/>
      <c r="H1247" s="361"/>
      <c r="I1247" s="361"/>
      <c r="J1247" s="361"/>
      <c r="K1247" s="361"/>
      <c r="L1247" s="361"/>
      <c r="M1247" s="361"/>
      <c r="N1247" s="373"/>
      <c r="EZ1247" s="189"/>
      <c r="FA1247" s="190"/>
      <c r="FB1247" s="190"/>
      <c r="FC1247" s="190"/>
      <c r="FD1247" s="190"/>
      <c r="FF1247" s="201" t="s">
        <v>344</v>
      </c>
      <c r="FJ1247" s="190"/>
      <c r="FL1247" s="190"/>
    </row>
    <row r="1248" spans="1:168" s="152" customFormat="1" ht="23.25" x14ac:dyDescent="0.25">
      <c r="A1248" s="202"/>
      <c r="B1248" s="203" t="s">
        <v>345</v>
      </c>
      <c r="C1248" s="361" t="s">
        <v>346</v>
      </c>
      <c r="D1248" s="361"/>
      <c r="E1248" s="361"/>
      <c r="F1248" s="361"/>
      <c r="G1248" s="361"/>
      <c r="H1248" s="361"/>
      <c r="I1248" s="361"/>
      <c r="J1248" s="361"/>
      <c r="K1248" s="361"/>
      <c r="L1248" s="361"/>
      <c r="M1248" s="361"/>
      <c r="N1248" s="373"/>
      <c r="EZ1248" s="189"/>
      <c r="FA1248" s="190"/>
      <c r="FB1248" s="190"/>
      <c r="FC1248" s="190"/>
      <c r="FD1248" s="190"/>
      <c r="FF1248" s="201" t="s">
        <v>346</v>
      </c>
      <c r="FJ1248" s="190"/>
      <c r="FL1248" s="190"/>
    </row>
    <row r="1249" spans="1:168" s="152" customFormat="1" ht="15" x14ac:dyDescent="0.25">
      <c r="A1249" s="204"/>
      <c r="B1249" s="203" t="s">
        <v>339</v>
      </c>
      <c r="C1249" s="366" t="s">
        <v>347</v>
      </c>
      <c r="D1249" s="366"/>
      <c r="E1249" s="366"/>
      <c r="F1249" s="205"/>
      <c r="G1249" s="206"/>
      <c r="H1249" s="206"/>
      <c r="I1249" s="206"/>
      <c r="J1249" s="209">
        <v>616.95000000000005</v>
      </c>
      <c r="K1249" s="208">
        <v>1.3225</v>
      </c>
      <c r="L1249" s="209">
        <v>130.55000000000001</v>
      </c>
      <c r="M1249" s="210">
        <v>49.45</v>
      </c>
      <c r="N1249" s="211">
        <v>6455.7</v>
      </c>
      <c r="EZ1249" s="189"/>
      <c r="FA1249" s="190"/>
      <c r="FB1249" s="190"/>
      <c r="FC1249" s="190"/>
      <c r="FD1249" s="190"/>
      <c r="FG1249" s="201" t="s">
        <v>347</v>
      </c>
      <c r="FJ1249" s="190"/>
      <c r="FL1249" s="190"/>
    </row>
    <row r="1250" spans="1:168" s="152" customFormat="1" ht="15" x14ac:dyDescent="0.25">
      <c r="A1250" s="204"/>
      <c r="B1250" s="203" t="s">
        <v>205</v>
      </c>
      <c r="C1250" s="366" t="s">
        <v>348</v>
      </c>
      <c r="D1250" s="366"/>
      <c r="E1250" s="366"/>
      <c r="F1250" s="205"/>
      <c r="G1250" s="206"/>
      <c r="H1250" s="206"/>
      <c r="I1250" s="206"/>
      <c r="J1250" s="209">
        <v>79.150000000000006</v>
      </c>
      <c r="K1250" s="208">
        <v>1.4375</v>
      </c>
      <c r="L1250" s="209">
        <v>18.2</v>
      </c>
      <c r="M1250" s="210">
        <v>14.53</v>
      </c>
      <c r="N1250" s="212">
        <v>264.45</v>
      </c>
      <c r="EZ1250" s="189"/>
      <c r="FA1250" s="190"/>
      <c r="FB1250" s="190"/>
      <c r="FC1250" s="190"/>
      <c r="FD1250" s="190"/>
      <c r="FG1250" s="201" t="s">
        <v>348</v>
      </c>
      <c r="FJ1250" s="190"/>
      <c r="FL1250" s="190"/>
    </row>
    <row r="1251" spans="1:168" s="152" customFormat="1" ht="15" x14ac:dyDescent="0.25">
      <c r="A1251" s="204"/>
      <c r="B1251" s="203" t="s">
        <v>349</v>
      </c>
      <c r="C1251" s="366" t="s">
        <v>350</v>
      </c>
      <c r="D1251" s="366"/>
      <c r="E1251" s="366"/>
      <c r="F1251" s="205"/>
      <c r="G1251" s="206"/>
      <c r="H1251" s="206"/>
      <c r="I1251" s="206"/>
      <c r="J1251" s="209">
        <v>5.0199999999999996</v>
      </c>
      <c r="K1251" s="208">
        <v>1.4375</v>
      </c>
      <c r="L1251" s="209">
        <v>1.1499999999999999</v>
      </c>
      <c r="M1251" s="210">
        <v>49.45</v>
      </c>
      <c r="N1251" s="212">
        <v>56.87</v>
      </c>
      <c r="EZ1251" s="189"/>
      <c r="FA1251" s="190"/>
      <c r="FB1251" s="190"/>
      <c r="FC1251" s="190"/>
      <c r="FD1251" s="190"/>
      <c r="FG1251" s="201" t="s">
        <v>350</v>
      </c>
      <c r="FJ1251" s="190"/>
      <c r="FL1251" s="190"/>
    </row>
    <row r="1252" spans="1:168" s="152" customFormat="1" ht="15" x14ac:dyDescent="0.25">
      <c r="A1252" s="204"/>
      <c r="B1252" s="203" t="s">
        <v>351</v>
      </c>
      <c r="C1252" s="366" t="s">
        <v>352</v>
      </c>
      <c r="D1252" s="366"/>
      <c r="E1252" s="366"/>
      <c r="F1252" s="205"/>
      <c r="G1252" s="206"/>
      <c r="H1252" s="206"/>
      <c r="I1252" s="206"/>
      <c r="J1252" s="209">
        <v>37.630000000000003</v>
      </c>
      <c r="K1252" s="206"/>
      <c r="L1252" s="209">
        <v>6.02</v>
      </c>
      <c r="M1252" s="210">
        <v>9.1199999999999992</v>
      </c>
      <c r="N1252" s="212">
        <v>54.9</v>
      </c>
      <c r="EZ1252" s="189"/>
      <c r="FA1252" s="190"/>
      <c r="FB1252" s="190"/>
      <c r="FC1252" s="190"/>
      <c r="FD1252" s="190"/>
      <c r="FG1252" s="201" t="s">
        <v>352</v>
      </c>
      <c r="FJ1252" s="190"/>
      <c r="FL1252" s="190"/>
    </row>
    <row r="1253" spans="1:168" s="152" customFormat="1" ht="15" x14ac:dyDescent="0.25">
      <c r="A1253" s="213"/>
      <c r="B1253" s="203"/>
      <c r="C1253" s="366" t="s">
        <v>353</v>
      </c>
      <c r="D1253" s="366"/>
      <c r="E1253" s="366"/>
      <c r="F1253" s="205" t="s">
        <v>354</v>
      </c>
      <c r="G1253" s="210">
        <v>29.68</v>
      </c>
      <c r="H1253" s="208">
        <v>1.3225</v>
      </c>
      <c r="I1253" s="233">
        <v>6.2802879999999996</v>
      </c>
      <c r="J1253" s="215"/>
      <c r="K1253" s="206"/>
      <c r="L1253" s="215"/>
      <c r="M1253" s="206"/>
      <c r="N1253" s="216"/>
      <c r="EZ1253" s="189"/>
      <c r="FA1253" s="190"/>
      <c r="FB1253" s="190"/>
      <c r="FC1253" s="190"/>
      <c r="FD1253" s="190"/>
      <c r="FH1253" s="201" t="s">
        <v>353</v>
      </c>
      <c r="FJ1253" s="190"/>
      <c r="FL1253" s="190"/>
    </row>
    <row r="1254" spans="1:168" s="152" customFormat="1" ht="15" x14ac:dyDescent="0.25">
      <c r="A1254" s="213"/>
      <c r="B1254" s="203"/>
      <c r="C1254" s="366" t="s">
        <v>355</v>
      </c>
      <c r="D1254" s="366"/>
      <c r="E1254" s="366"/>
      <c r="F1254" s="205" t="s">
        <v>354</v>
      </c>
      <c r="G1254" s="231">
        <v>0.4</v>
      </c>
      <c r="H1254" s="208">
        <v>1.4375</v>
      </c>
      <c r="I1254" s="236">
        <v>9.1999999999999998E-2</v>
      </c>
      <c r="J1254" s="215"/>
      <c r="K1254" s="206"/>
      <c r="L1254" s="215"/>
      <c r="M1254" s="206"/>
      <c r="N1254" s="216"/>
      <c r="EZ1254" s="189"/>
      <c r="FA1254" s="190"/>
      <c r="FB1254" s="190"/>
      <c r="FC1254" s="190"/>
      <c r="FD1254" s="190"/>
      <c r="FH1254" s="201" t="s">
        <v>355</v>
      </c>
      <c r="FJ1254" s="190"/>
      <c r="FL1254" s="190"/>
    </row>
    <row r="1255" spans="1:168" s="152" customFormat="1" ht="15" x14ac:dyDescent="0.25">
      <c r="A1255" s="199"/>
      <c r="B1255" s="203"/>
      <c r="C1255" s="369" t="s">
        <v>356</v>
      </c>
      <c r="D1255" s="369"/>
      <c r="E1255" s="369"/>
      <c r="F1255" s="217"/>
      <c r="G1255" s="218"/>
      <c r="H1255" s="218"/>
      <c r="I1255" s="218"/>
      <c r="J1255" s="220">
        <v>733.73</v>
      </c>
      <c r="K1255" s="218"/>
      <c r="L1255" s="220">
        <v>154.77000000000001</v>
      </c>
      <c r="M1255" s="218"/>
      <c r="N1255" s="221">
        <v>6775.05</v>
      </c>
      <c r="EZ1255" s="189"/>
      <c r="FA1255" s="190"/>
      <c r="FB1255" s="190"/>
      <c r="FC1255" s="190"/>
      <c r="FD1255" s="190"/>
      <c r="FI1255" s="201" t="s">
        <v>356</v>
      </c>
      <c r="FJ1255" s="190"/>
      <c r="FL1255" s="190"/>
    </row>
    <row r="1256" spans="1:168" s="152" customFormat="1" ht="15" x14ac:dyDescent="0.25">
      <c r="A1256" s="213"/>
      <c r="B1256" s="203"/>
      <c r="C1256" s="366" t="s">
        <v>357</v>
      </c>
      <c r="D1256" s="366"/>
      <c r="E1256" s="366"/>
      <c r="F1256" s="205"/>
      <c r="G1256" s="206"/>
      <c r="H1256" s="206"/>
      <c r="I1256" s="206"/>
      <c r="J1256" s="215"/>
      <c r="K1256" s="206"/>
      <c r="L1256" s="209">
        <v>131.69999999999999</v>
      </c>
      <c r="M1256" s="206"/>
      <c r="N1256" s="211">
        <v>6512.57</v>
      </c>
      <c r="EZ1256" s="189"/>
      <c r="FA1256" s="190"/>
      <c r="FB1256" s="190"/>
      <c r="FC1256" s="190"/>
      <c r="FD1256" s="190"/>
      <c r="FH1256" s="201" t="s">
        <v>357</v>
      </c>
      <c r="FJ1256" s="190"/>
      <c r="FL1256" s="190"/>
    </row>
    <row r="1257" spans="1:168" s="152" customFormat="1" ht="23.25" x14ac:dyDescent="0.25">
      <c r="A1257" s="213"/>
      <c r="B1257" s="203" t="s">
        <v>390</v>
      </c>
      <c r="C1257" s="366" t="s">
        <v>391</v>
      </c>
      <c r="D1257" s="366"/>
      <c r="E1257" s="366"/>
      <c r="F1257" s="205" t="s">
        <v>360</v>
      </c>
      <c r="G1257" s="222">
        <v>97</v>
      </c>
      <c r="H1257" s="206"/>
      <c r="I1257" s="222">
        <v>97</v>
      </c>
      <c r="J1257" s="215"/>
      <c r="K1257" s="206"/>
      <c r="L1257" s="209">
        <v>127.75</v>
      </c>
      <c r="M1257" s="206"/>
      <c r="N1257" s="211">
        <v>6317.19</v>
      </c>
      <c r="EZ1257" s="189"/>
      <c r="FA1257" s="190"/>
      <c r="FB1257" s="190"/>
      <c r="FC1257" s="190"/>
      <c r="FD1257" s="190"/>
      <c r="FH1257" s="201" t="s">
        <v>391</v>
      </c>
      <c r="FJ1257" s="190"/>
      <c r="FL1257" s="190"/>
    </row>
    <row r="1258" spans="1:168" s="152" customFormat="1" ht="23.25" x14ac:dyDescent="0.25">
      <c r="A1258" s="213"/>
      <c r="B1258" s="203" t="s">
        <v>392</v>
      </c>
      <c r="C1258" s="366" t="s">
        <v>393</v>
      </c>
      <c r="D1258" s="366"/>
      <c r="E1258" s="366"/>
      <c r="F1258" s="205" t="s">
        <v>360</v>
      </c>
      <c r="G1258" s="222">
        <v>51</v>
      </c>
      <c r="H1258" s="206"/>
      <c r="I1258" s="222">
        <v>51</v>
      </c>
      <c r="J1258" s="215"/>
      <c r="K1258" s="206"/>
      <c r="L1258" s="209">
        <v>67.17</v>
      </c>
      <c r="M1258" s="206"/>
      <c r="N1258" s="211">
        <v>3321.41</v>
      </c>
      <c r="EZ1258" s="189"/>
      <c r="FA1258" s="190"/>
      <c r="FB1258" s="190"/>
      <c r="FC1258" s="190"/>
      <c r="FD1258" s="190"/>
      <c r="FH1258" s="201" t="s">
        <v>393</v>
      </c>
      <c r="FJ1258" s="190"/>
      <c r="FL1258" s="190"/>
    </row>
    <row r="1259" spans="1:168" s="152" customFormat="1" ht="15" x14ac:dyDescent="0.25">
      <c r="A1259" s="223"/>
      <c r="B1259" s="224"/>
      <c r="C1259" s="367" t="s">
        <v>363</v>
      </c>
      <c r="D1259" s="367"/>
      <c r="E1259" s="367"/>
      <c r="F1259" s="193"/>
      <c r="G1259" s="194"/>
      <c r="H1259" s="194"/>
      <c r="I1259" s="194"/>
      <c r="J1259" s="197"/>
      <c r="K1259" s="194"/>
      <c r="L1259" s="225">
        <v>349.69</v>
      </c>
      <c r="M1259" s="218"/>
      <c r="N1259" s="226">
        <v>16413.650000000001</v>
      </c>
      <c r="EZ1259" s="189"/>
      <c r="FA1259" s="190"/>
      <c r="FB1259" s="190"/>
      <c r="FC1259" s="190"/>
      <c r="FD1259" s="190"/>
      <c r="FJ1259" s="190" t="s">
        <v>363</v>
      </c>
      <c r="FL1259" s="190"/>
    </row>
    <row r="1260" spans="1:168" s="152" customFormat="1" ht="45" x14ac:dyDescent="0.25">
      <c r="A1260" s="191" t="s">
        <v>681</v>
      </c>
      <c r="B1260" s="192" t="s">
        <v>454</v>
      </c>
      <c r="C1260" s="367" t="s">
        <v>455</v>
      </c>
      <c r="D1260" s="367"/>
      <c r="E1260" s="367"/>
      <c r="F1260" s="193" t="s">
        <v>37</v>
      </c>
      <c r="G1260" s="194">
        <v>16.32</v>
      </c>
      <c r="H1260" s="195">
        <v>1</v>
      </c>
      <c r="I1260" s="229">
        <v>16.32</v>
      </c>
      <c r="J1260" s="225">
        <v>169.63</v>
      </c>
      <c r="K1260" s="227">
        <v>1.04236</v>
      </c>
      <c r="L1260" s="228">
        <v>2885.63</v>
      </c>
      <c r="M1260" s="229">
        <v>9.1199999999999992</v>
      </c>
      <c r="N1260" s="226">
        <v>26316.95</v>
      </c>
      <c r="EZ1260" s="189"/>
      <c r="FA1260" s="190"/>
      <c r="FB1260" s="190" t="s">
        <v>455</v>
      </c>
      <c r="FC1260" s="190" t="s">
        <v>285</v>
      </c>
      <c r="FD1260" s="190" t="s">
        <v>285</v>
      </c>
      <c r="FJ1260" s="190"/>
      <c r="FL1260" s="190"/>
    </row>
    <row r="1261" spans="1:168" s="152" customFormat="1" ht="15" x14ac:dyDescent="0.25">
      <c r="A1261" s="199"/>
      <c r="B1261" s="200"/>
      <c r="C1261" s="366" t="s">
        <v>682</v>
      </c>
      <c r="D1261" s="366"/>
      <c r="E1261" s="366"/>
      <c r="F1261" s="366"/>
      <c r="G1261" s="366"/>
      <c r="H1261" s="366"/>
      <c r="I1261" s="366"/>
      <c r="J1261" s="366"/>
      <c r="K1261" s="366"/>
      <c r="L1261" s="366"/>
      <c r="M1261" s="366"/>
      <c r="N1261" s="368"/>
      <c r="EZ1261" s="189"/>
      <c r="FA1261" s="190"/>
      <c r="FB1261" s="190"/>
      <c r="FC1261" s="190"/>
      <c r="FD1261" s="190"/>
      <c r="FE1261" s="201" t="s">
        <v>682</v>
      </c>
      <c r="FJ1261" s="190"/>
      <c r="FL1261" s="190"/>
    </row>
    <row r="1262" spans="1:168" s="152" customFormat="1" ht="15" x14ac:dyDescent="0.25">
      <c r="A1262" s="199"/>
      <c r="B1262" s="200"/>
      <c r="C1262" s="366" t="s">
        <v>457</v>
      </c>
      <c r="D1262" s="366"/>
      <c r="E1262" s="366"/>
      <c r="F1262" s="366"/>
      <c r="G1262" s="366"/>
      <c r="H1262" s="366"/>
      <c r="I1262" s="366"/>
      <c r="J1262" s="366"/>
      <c r="K1262" s="366"/>
      <c r="L1262" s="366"/>
      <c r="M1262" s="366"/>
      <c r="N1262" s="368"/>
      <c r="EZ1262" s="189"/>
      <c r="FA1262" s="190"/>
      <c r="FB1262" s="190"/>
      <c r="FC1262" s="190"/>
      <c r="FD1262" s="190"/>
      <c r="FJ1262" s="190"/>
      <c r="FK1262" s="201" t="s">
        <v>457</v>
      </c>
      <c r="FL1262" s="190"/>
    </row>
    <row r="1263" spans="1:168" s="152" customFormat="1" ht="15" x14ac:dyDescent="0.25">
      <c r="A1263" s="202"/>
      <c r="B1263" s="203"/>
      <c r="C1263" s="361" t="s">
        <v>366</v>
      </c>
      <c r="D1263" s="361"/>
      <c r="E1263" s="361"/>
      <c r="F1263" s="361"/>
      <c r="G1263" s="361"/>
      <c r="H1263" s="361"/>
      <c r="I1263" s="361"/>
      <c r="J1263" s="361"/>
      <c r="K1263" s="361"/>
      <c r="L1263" s="361"/>
      <c r="M1263" s="361"/>
      <c r="N1263" s="373"/>
      <c r="EZ1263" s="189"/>
      <c r="FA1263" s="190"/>
      <c r="FB1263" s="190"/>
      <c r="FC1263" s="190"/>
      <c r="FD1263" s="190"/>
      <c r="FF1263" s="201" t="s">
        <v>366</v>
      </c>
      <c r="FJ1263" s="190"/>
      <c r="FL1263" s="190"/>
    </row>
    <row r="1264" spans="1:168" s="152" customFormat="1" ht="15" x14ac:dyDescent="0.25">
      <c r="A1264" s="202"/>
      <c r="B1264" s="203"/>
      <c r="C1264" s="361" t="s">
        <v>367</v>
      </c>
      <c r="D1264" s="361"/>
      <c r="E1264" s="361"/>
      <c r="F1264" s="361"/>
      <c r="G1264" s="361"/>
      <c r="H1264" s="361"/>
      <c r="I1264" s="361"/>
      <c r="J1264" s="361"/>
      <c r="K1264" s="361"/>
      <c r="L1264" s="361"/>
      <c r="M1264" s="361"/>
      <c r="N1264" s="373"/>
      <c r="EZ1264" s="189"/>
      <c r="FA1264" s="190"/>
      <c r="FB1264" s="190"/>
      <c r="FC1264" s="190"/>
      <c r="FD1264" s="190"/>
      <c r="FF1264" s="201" t="s">
        <v>367</v>
      </c>
      <c r="FJ1264" s="190"/>
      <c r="FL1264" s="190"/>
    </row>
    <row r="1265" spans="1:168" s="152" customFormat="1" ht="15" x14ac:dyDescent="0.25">
      <c r="A1265" s="223"/>
      <c r="B1265" s="224"/>
      <c r="C1265" s="367" t="s">
        <v>363</v>
      </c>
      <c r="D1265" s="367"/>
      <c r="E1265" s="367"/>
      <c r="F1265" s="193"/>
      <c r="G1265" s="194"/>
      <c r="H1265" s="194"/>
      <c r="I1265" s="194"/>
      <c r="J1265" s="197"/>
      <c r="K1265" s="194"/>
      <c r="L1265" s="228">
        <v>2885.63</v>
      </c>
      <c r="M1265" s="218"/>
      <c r="N1265" s="226">
        <v>26316.95</v>
      </c>
      <c r="EZ1265" s="189"/>
      <c r="FA1265" s="190"/>
      <c r="FB1265" s="190"/>
      <c r="FC1265" s="190"/>
      <c r="FD1265" s="190"/>
      <c r="FJ1265" s="190" t="s">
        <v>363</v>
      </c>
      <c r="FL1265" s="190"/>
    </row>
    <row r="1266" spans="1:168" s="152" customFormat="1" ht="34.5" x14ac:dyDescent="0.25">
      <c r="A1266" s="191" t="s">
        <v>683</v>
      </c>
      <c r="B1266" s="192" t="s">
        <v>450</v>
      </c>
      <c r="C1266" s="367" t="s">
        <v>451</v>
      </c>
      <c r="D1266" s="367"/>
      <c r="E1266" s="367"/>
      <c r="F1266" s="193" t="s">
        <v>388</v>
      </c>
      <c r="G1266" s="194">
        <v>0.6</v>
      </c>
      <c r="H1266" s="195">
        <v>1</v>
      </c>
      <c r="I1266" s="235">
        <v>0.6</v>
      </c>
      <c r="J1266" s="197"/>
      <c r="K1266" s="194"/>
      <c r="L1266" s="197"/>
      <c r="M1266" s="194"/>
      <c r="N1266" s="198"/>
      <c r="EZ1266" s="189"/>
      <c r="FA1266" s="190"/>
      <c r="FB1266" s="190" t="s">
        <v>451</v>
      </c>
      <c r="FC1266" s="190" t="s">
        <v>285</v>
      </c>
      <c r="FD1266" s="190" t="s">
        <v>285</v>
      </c>
      <c r="FJ1266" s="190"/>
      <c r="FL1266" s="190"/>
    </row>
    <row r="1267" spans="1:168" s="152" customFormat="1" ht="15" x14ac:dyDescent="0.25">
      <c r="A1267" s="199"/>
      <c r="B1267" s="200"/>
      <c r="C1267" s="366" t="s">
        <v>684</v>
      </c>
      <c r="D1267" s="366"/>
      <c r="E1267" s="366"/>
      <c r="F1267" s="366"/>
      <c r="G1267" s="366"/>
      <c r="H1267" s="366"/>
      <c r="I1267" s="366"/>
      <c r="J1267" s="366"/>
      <c r="K1267" s="366"/>
      <c r="L1267" s="366"/>
      <c r="M1267" s="366"/>
      <c r="N1267" s="368"/>
      <c r="EZ1267" s="189"/>
      <c r="FA1267" s="190"/>
      <c r="FB1267" s="190"/>
      <c r="FC1267" s="190"/>
      <c r="FD1267" s="190"/>
      <c r="FE1267" s="201" t="s">
        <v>684</v>
      </c>
      <c r="FJ1267" s="190"/>
      <c r="FL1267" s="190"/>
    </row>
    <row r="1268" spans="1:168" s="152" customFormat="1" ht="68.25" x14ac:dyDescent="0.25">
      <c r="A1268" s="202"/>
      <c r="B1268" s="203" t="s">
        <v>343</v>
      </c>
      <c r="C1268" s="361" t="s">
        <v>344</v>
      </c>
      <c r="D1268" s="361"/>
      <c r="E1268" s="361"/>
      <c r="F1268" s="361"/>
      <c r="G1268" s="361"/>
      <c r="H1268" s="361"/>
      <c r="I1268" s="361"/>
      <c r="J1268" s="361"/>
      <c r="K1268" s="361"/>
      <c r="L1268" s="361"/>
      <c r="M1268" s="361"/>
      <c r="N1268" s="373"/>
      <c r="EZ1268" s="189"/>
      <c r="FA1268" s="190"/>
      <c r="FB1268" s="190"/>
      <c r="FC1268" s="190"/>
      <c r="FD1268" s="190"/>
      <c r="FF1268" s="201" t="s">
        <v>344</v>
      </c>
      <c r="FJ1268" s="190"/>
      <c r="FL1268" s="190"/>
    </row>
    <row r="1269" spans="1:168" s="152" customFormat="1" ht="23.25" x14ac:dyDescent="0.25">
      <c r="A1269" s="202"/>
      <c r="B1269" s="203" t="s">
        <v>345</v>
      </c>
      <c r="C1269" s="361" t="s">
        <v>346</v>
      </c>
      <c r="D1269" s="361"/>
      <c r="E1269" s="361"/>
      <c r="F1269" s="361"/>
      <c r="G1269" s="361"/>
      <c r="H1269" s="361"/>
      <c r="I1269" s="361"/>
      <c r="J1269" s="361"/>
      <c r="K1269" s="361"/>
      <c r="L1269" s="361"/>
      <c r="M1269" s="361"/>
      <c r="N1269" s="373"/>
      <c r="EZ1269" s="189"/>
      <c r="FA1269" s="190"/>
      <c r="FB1269" s="190"/>
      <c r="FC1269" s="190"/>
      <c r="FD1269" s="190"/>
      <c r="FF1269" s="201" t="s">
        <v>346</v>
      </c>
      <c r="FJ1269" s="190"/>
      <c r="FL1269" s="190"/>
    </row>
    <row r="1270" spans="1:168" s="152" customFormat="1" ht="15" x14ac:dyDescent="0.25">
      <c r="A1270" s="204"/>
      <c r="B1270" s="203" t="s">
        <v>339</v>
      </c>
      <c r="C1270" s="366" t="s">
        <v>347</v>
      </c>
      <c r="D1270" s="366"/>
      <c r="E1270" s="366"/>
      <c r="F1270" s="205"/>
      <c r="G1270" s="206"/>
      <c r="H1270" s="206"/>
      <c r="I1270" s="206"/>
      <c r="J1270" s="209">
        <v>616.95000000000005</v>
      </c>
      <c r="K1270" s="208">
        <v>1.3225</v>
      </c>
      <c r="L1270" s="209">
        <v>489.55</v>
      </c>
      <c r="M1270" s="210">
        <v>49.45</v>
      </c>
      <c r="N1270" s="211">
        <v>24208.25</v>
      </c>
      <c r="EZ1270" s="189"/>
      <c r="FA1270" s="190"/>
      <c r="FB1270" s="190"/>
      <c r="FC1270" s="190"/>
      <c r="FD1270" s="190"/>
      <c r="FG1270" s="201" t="s">
        <v>347</v>
      </c>
      <c r="FJ1270" s="190"/>
      <c r="FL1270" s="190"/>
    </row>
    <row r="1271" spans="1:168" s="152" customFormat="1" ht="15" x14ac:dyDescent="0.25">
      <c r="A1271" s="204"/>
      <c r="B1271" s="203" t="s">
        <v>205</v>
      </c>
      <c r="C1271" s="366" t="s">
        <v>348</v>
      </c>
      <c r="D1271" s="366"/>
      <c r="E1271" s="366"/>
      <c r="F1271" s="205"/>
      <c r="G1271" s="206"/>
      <c r="H1271" s="206"/>
      <c r="I1271" s="206"/>
      <c r="J1271" s="209">
        <v>79.150000000000006</v>
      </c>
      <c r="K1271" s="208">
        <v>1.4375</v>
      </c>
      <c r="L1271" s="209">
        <v>68.27</v>
      </c>
      <c r="M1271" s="210">
        <v>14.53</v>
      </c>
      <c r="N1271" s="212">
        <v>991.96</v>
      </c>
      <c r="EZ1271" s="189"/>
      <c r="FA1271" s="190"/>
      <c r="FB1271" s="190"/>
      <c r="FC1271" s="190"/>
      <c r="FD1271" s="190"/>
      <c r="FG1271" s="201" t="s">
        <v>348</v>
      </c>
      <c r="FJ1271" s="190"/>
      <c r="FL1271" s="190"/>
    </row>
    <row r="1272" spans="1:168" s="152" customFormat="1" ht="15" x14ac:dyDescent="0.25">
      <c r="A1272" s="204"/>
      <c r="B1272" s="203" t="s">
        <v>349</v>
      </c>
      <c r="C1272" s="366" t="s">
        <v>350</v>
      </c>
      <c r="D1272" s="366"/>
      <c r="E1272" s="366"/>
      <c r="F1272" s="205"/>
      <c r="G1272" s="206"/>
      <c r="H1272" s="206"/>
      <c r="I1272" s="206"/>
      <c r="J1272" s="209">
        <v>5.0199999999999996</v>
      </c>
      <c r="K1272" s="208">
        <v>1.4375</v>
      </c>
      <c r="L1272" s="209">
        <v>4.33</v>
      </c>
      <c r="M1272" s="210">
        <v>49.45</v>
      </c>
      <c r="N1272" s="212">
        <v>214.12</v>
      </c>
      <c r="EZ1272" s="189"/>
      <c r="FA1272" s="190"/>
      <c r="FB1272" s="190"/>
      <c r="FC1272" s="190"/>
      <c r="FD1272" s="190"/>
      <c r="FG1272" s="201" t="s">
        <v>350</v>
      </c>
      <c r="FJ1272" s="190"/>
      <c r="FL1272" s="190"/>
    </row>
    <row r="1273" spans="1:168" s="152" customFormat="1" ht="15" x14ac:dyDescent="0.25">
      <c r="A1273" s="204"/>
      <c r="B1273" s="203" t="s">
        <v>351</v>
      </c>
      <c r="C1273" s="366" t="s">
        <v>352</v>
      </c>
      <c r="D1273" s="366"/>
      <c r="E1273" s="366"/>
      <c r="F1273" s="205"/>
      <c r="G1273" s="206"/>
      <c r="H1273" s="206"/>
      <c r="I1273" s="206"/>
      <c r="J1273" s="209">
        <v>37.630000000000003</v>
      </c>
      <c r="K1273" s="206"/>
      <c r="L1273" s="209">
        <v>22.58</v>
      </c>
      <c r="M1273" s="210">
        <v>9.1199999999999992</v>
      </c>
      <c r="N1273" s="212">
        <v>205.93</v>
      </c>
      <c r="EZ1273" s="189"/>
      <c r="FA1273" s="190"/>
      <c r="FB1273" s="190"/>
      <c r="FC1273" s="190"/>
      <c r="FD1273" s="190"/>
      <c r="FG1273" s="201" t="s">
        <v>352</v>
      </c>
      <c r="FJ1273" s="190"/>
      <c r="FL1273" s="190"/>
    </row>
    <row r="1274" spans="1:168" s="152" customFormat="1" ht="15" x14ac:dyDescent="0.25">
      <c r="A1274" s="213"/>
      <c r="B1274" s="203"/>
      <c r="C1274" s="366" t="s">
        <v>353</v>
      </c>
      <c r="D1274" s="366"/>
      <c r="E1274" s="366"/>
      <c r="F1274" s="205" t="s">
        <v>354</v>
      </c>
      <c r="G1274" s="210">
        <v>29.68</v>
      </c>
      <c r="H1274" s="208">
        <v>1.3225</v>
      </c>
      <c r="I1274" s="230">
        <v>23.551079999999999</v>
      </c>
      <c r="J1274" s="215"/>
      <c r="K1274" s="206"/>
      <c r="L1274" s="215"/>
      <c r="M1274" s="206"/>
      <c r="N1274" s="216"/>
      <c r="EZ1274" s="189"/>
      <c r="FA1274" s="190"/>
      <c r="FB1274" s="190"/>
      <c r="FC1274" s="190"/>
      <c r="FD1274" s="190"/>
      <c r="FH1274" s="201" t="s">
        <v>353</v>
      </c>
      <c r="FJ1274" s="190"/>
      <c r="FL1274" s="190"/>
    </row>
    <row r="1275" spans="1:168" s="152" customFormat="1" ht="15" x14ac:dyDescent="0.25">
      <c r="A1275" s="213"/>
      <c r="B1275" s="203"/>
      <c r="C1275" s="366" t="s">
        <v>355</v>
      </c>
      <c r="D1275" s="366"/>
      <c r="E1275" s="366"/>
      <c r="F1275" s="205" t="s">
        <v>354</v>
      </c>
      <c r="G1275" s="231">
        <v>0.4</v>
      </c>
      <c r="H1275" s="208">
        <v>1.4375</v>
      </c>
      <c r="I1275" s="236">
        <v>0.34499999999999997</v>
      </c>
      <c r="J1275" s="215"/>
      <c r="K1275" s="206"/>
      <c r="L1275" s="215"/>
      <c r="M1275" s="206"/>
      <c r="N1275" s="216"/>
      <c r="EZ1275" s="189"/>
      <c r="FA1275" s="190"/>
      <c r="FB1275" s="190"/>
      <c r="FC1275" s="190"/>
      <c r="FD1275" s="190"/>
      <c r="FH1275" s="201" t="s">
        <v>355</v>
      </c>
      <c r="FJ1275" s="190"/>
      <c r="FL1275" s="190"/>
    </row>
    <row r="1276" spans="1:168" s="152" customFormat="1" ht="15" x14ac:dyDescent="0.25">
      <c r="A1276" s="199"/>
      <c r="B1276" s="203"/>
      <c r="C1276" s="369" t="s">
        <v>356</v>
      </c>
      <c r="D1276" s="369"/>
      <c r="E1276" s="369"/>
      <c r="F1276" s="217"/>
      <c r="G1276" s="218"/>
      <c r="H1276" s="218"/>
      <c r="I1276" s="218"/>
      <c r="J1276" s="220">
        <v>733.73</v>
      </c>
      <c r="K1276" s="218"/>
      <c r="L1276" s="220">
        <v>580.4</v>
      </c>
      <c r="M1276" s="218"/>
      <c r="N1276" s="221">
        <v>25406.14</v>
      </c>
      <c r="EZ1276" s="189"/>
      <c r="FA1276" s="190"/>
      <c r="FB1276" s="190"/>
      <c r="FC1276" s="190"/>
      <c r="FD1276" s="190"/>
      <c r="FI1276" s="201" t="s">
        <v>356</v>
      </c>
      <c r="FJ1276" s="190"/>
      <c r="FL1276" s="190"/>
    </row>
    <row r="1277" spans="1:168" s="152" customFormat="1" ht="15" x14ac:dyDescent="0.25">
      <c r="A1277" s="213"/>
      <c r="B1277" s="203"/>
      <c r="C1277" s="366" t="s">
        <v>357</v>
      </c>
      <c r="D1277" s="366"/>
      <c r="E1277" s="366"/>
      <c r="F1277" s="205"/>
      <c r="G1277" s="206"/>
      <c r="H1277" s="206"/>
      <c r="I1277" s="206"/>
      <c r="J1277" s="215"/>
      <c r="K1277" s="206"/>
      <c r="L1277" s="209">
        <v>493.88</v>
      </c>
      <c r="M1277" s="206"/>
      <c r="N1277" s="211">
        <v>24422.37</v>
      </c>
      <c r="EZ1277" s="189"/>
      <c r="FA1277" s="190"/>
      <c r="FB1277" s="190"/>
      <c r="FC1277" s="190"/>
      <c r="FD1277" s="190"/>
      <c r="FH1277" s="201" t="s">
        <v>357</v>
      </c>
      <c r="FJ1277" s="190"/>
      <c r="FL1277" s="190"/>
    </row>
    <row r="1278" spans="1:168" s="152" customFormat="1" ht="23.25" x14ac:dyDescent="0.25">
      <c r="A1278" s="213"/>
      <c r="B1278" s="203" t="s">
        <v>390</v>
      </c>
      <c r="C1278" s="366" t="s">
        <v>391</v>
      </c>
      <c r="D1278" s="366"/>
      <c r="E1278" s="366"/>
      <c r="F1278" s="205" t="s">
        <v>360</v>
      </c>
      <c r="G1278" s="222">
        <v>97</v>
      </c>
      <c r="H1278" s="206"/>
      <c r="I1278" s="222">
        <v>97</v>
      </c>
      <c r="J1278" s="215"/>
      <c r="K1278" s="206"/>
      <c r="L1278" s="209">
        <v>479.06</v>
      </c>
      <c r="M1278" s="206"/>
      <c r="N1278" s="211">
        <v>23689.7</v>
      </c>
      <c r="EZ1278" s="189"/>
      <c r="FA1278" s="190"/>
      <c r="FB1278" s="190"/>
      <c r="FC1278" s="190"/>
      <c r="FD1278" s="190"/>
      <c r="FH1278" s="201" t="s">
        <v>391</v>
      </c>
      <c r="FJ1278" s="190"/>
      <c r="FL1278" s="190"/>
    </row>
    <row r="1279" spans="1:168" s="152" customFormat="1" ht="23.25" x14ac:dyDescent="0.25">
      <c r="A1279" s="213"/>
      <c r="B1279" s="203" t="s">
        <v>392</v>
      </c>
      <c r="C1279" s="366" t="s">
        <v>393</v>
      </c>
      <c r="D1279" s="366"/>
      <c r="E1279" s="366"/>
      <c r="F1279" s="205" t="s">
        <v>360</v>
      </c>
      <c r="G1279" s="222">
        <v>51</v>
      </c>
      <c r="H1279" s="206"/>
      <c r="I1279" s="222">
        <v>51</v>
      </c>
      <c r="J1279" s="215"/>
      <c r="K1279" s="206"/>
      <c r="L1279" s="209">
        <v>251.88</v>
      </c>
      <c r="M1279" s="206"/>
      <c r="N1279" s="211">
        <v>12455.41</v>
      </c>
      <c r="EZ1279" s="189"/>
      <c r="FA1279" s="190"/>
      <c r="FB1279" s="190"/>
      <c r="FC1279" s="190"/>
      <c r="FD1279" s="190"/>
      <c r="FH1279" s="201" t="s">
        <v>393</v>
      </c>
      <c r="FJ1279" s="190"/>
      <c r="FL1279" s="190"/>
    </row>
    <row r="1280" spans="1:168" s="152" customFormat="1" ht="15" x14ac:dyDescent="0.25">
      <c r="A1280" s="223"/>
      <c r="B1280" s="224"/>
      <c r="C1280" s="367" t="s">
        <v>363</v>
      </c>
      <c r="D1280" s="367"/>
      <c r="E1280" s="367"/>
      <c r="F1280" s="193"/>
      <c r="G1280" s="194"/>
      <c r="H1280" s="194"/>
      <c r="I1280" s="194"/>
      <c r="J1280" s="197"/>
      <c r="K1280" s="194"/>
      <c r="L1280" s="228">
        <v>1311.34</v>
      </c>
      <c r="M1280" s="218"/>
      <c r="N1280" s="226">
        <v>61551.25</v>
      </c>
      <c r="EZ1280" s="189"/>
      <c r="FA1280" s="190"/>
      <c r="FB1280" s="190"/>
      <c r="FC1280" s="190"/>
      <c r="FD1280" s="190"/>
      <c r="FJ1280" s="190" t="s">
        <v>363</v>
      </c>
      <c r="FL1280" s="190"/>
    </row>
    <row r="1281" spans="1:168" s="152" customFormat="1" ht="45" x14ac:dyDescent="0.25">
      <c r="A1281" s="191" t="s">
        <v>685</v>
      </c>
      <c r="B1281" s="192" t="s">
        <v>454</v>
      </c>
      <c r="C1281" s="367" t="s">
        <v>455</v>
      </c>
      <c r="D1281" s="367"/>
      <c r="E1281" s="367"/>
      <c r="F1281" s="193" t="s">
        <v>37</v>
      </c>
      <c r="G1281" s="194">
        <v>61.2</v>
      </c>
      <c r="H1281" s="195">
        <v>1</v>
      </c>
      <c r="I1281" s="235">
        <v>61.2</v>
      </c>
      <c r="J1281" s="225">
        <v>169.63</v>
      </c>
      <c r="K1281" s="227">
        <v>1.04236</v>
      </c>
      <c r="L1281" s="228">
        <v>10821.11</v>
      </c>
      <c r="M1281" s="229">
        <v>9.1199999999999992</v>
      </c>
      <c r="N1281" s="226">
        <v>98688.52</v>
      </c>
      <c r="EZ1281" s="189"/>
      <c r="FA1281" s="190"/>
      <c r="FB1281" s="190" t="s">
        <v>455</v>
      </c>
      <c r="FC1281" s="190" t="s">
        <v>285</v>
      </c>
      <c r="FD1281" s="190" t="s">
        <v>285</v>
      </c>
      <c r="FJ1281" s="190"/>
      <c r="FL1281" s="190"/>
    </row>
    <row r="1282" spans="1:168" s="152" customFormat="1" ht="15" x14ac:dyDescent="0.25">
      <c r="A1282" s="199"/>
      <c r="B1282" s="200"/>
      <c r="C1282" s="366" t="s">
        <v>686</v>
      </c>
      <c r="D1282" s="366"/>
      <c r="E1282" s="366"/>
      <c r="F1282" s="366"/>
      <c r="G1282" s="366"/>
      <c r="H1282" s="366"/>
      <c r="I1282" s="366"/>
      <c r="J1282" s="366"/>
      <c r="K1282" s="366"/>
      <c r="L1282" s="366"/>
      <c r="M1282" s="366"/>
      <c r="N1282" s="368"/>
      <c r="EZ1282" s="189"/>
      <c r="FA1282" s="190"/>
      <c r="FB1282" s="190"/>
      <c r="FC1282" s="190"/>
      <c r="FD1282" s="190"/>
      <c r="FE1282" s="201" t="s">
        <v>686</v>
      </c>
      <c r="FJ1282" s="190"/>
      <c r="FL1282" s="190"/>
    </row>
    <row r="1283" spans="1:168" s="152" customFormat="1" ht="15" x14ac:dyDescent="0.25">
      <c r="A1283" s="199"/>
      <c r="B1283" s="200"/>
      <c r="C1283" s="366" t="s">
        <v>457</v>
      </c>
      <c r="D1283" s="366"/>
      <c r="E1283" s="366"/>
      <c r="F1283" s="366"/>
      <c r="G1283" s="366"/>
      <c r="H1283" s="366"/>
      <c r="I1283" s="366"/>
      <c r="J1283" s="366"/>
      <c r="K1283" s="366"/>
      <c r="L1283" s="366"/>
      <c r="M1283" s="366"/>
      <c r="N1283" s="368"/>
      <c r="EZ1283" s="189"/>
      <c r="FA1283" s="190"/>
      <c r="FB1283" s="190"/>
      <c r="FC1283" s="190"/>
      <c r="FD1283" s="190"/>
      <c r="FJ1283" s="190"/>
      <c r="FK1283" s="201" t="s">
        <v>457</v>
      </c>
      <c r="FL1283" s="190"/>
    </row>
    <row r="1284" spans="1:168" s="152" customFormat="1" ht="15" x14ac:dyDescent="0.25">
      <c r="A1284" s="202"/>
      <c r="B1284" s="203"/>
      <c r="C1284" s="361" t="s">
        <v>366</v>
      </c>
      <c r="D1284" s="361"/>
      <c r="E1284" s="361"/>
      <c r="F1284" s="361"/>
      <c r="G1284" s="361"/>
      <c r="H1284" s="361"/>
      <c r="I1284" s="361"/>
      <c r="J1284" s="361"/>
      <c r="K1284" s="361"/>
      <c r="L1284" s="361"/>
      <c r="M1284" s="361"/>
      <c r="N1284" s="373"/>
      <c r="EZ1284" s="189"/>
      <c r="FA1284" s="190"/>
      <c r="FB1284" s="190"/>
      <c r="FC1284" s="190"/>
      <c r="FD1284" s="190"/>
      <c r="FF1284" s="201" t="s">
        <v>366</v>
      </c>
      <c r="FJ1284" s="190"/>
      <c r="FL1284" s="190"/>
    </row>
    <row r="1285" spans="1:168" s="152" customFormat="1" ht="15" x14ac:dyDescent="0.25">
      <c r="A1285" s="202"/>
      <c r="B1285" s="203"/>
      <c r="C1285" s="361" t="s">
        <v>367</v>
      </c>
      <c r="D1285" s="361"/>
      <c r="E1285" s="361"/>
      <c r="F1285" s="361"/>
      <c r="G1285" s="361"/>
      <c r="H1285" s="361"/>
      <c r="I1285" s="361"/>
      <c r="J1285" s="361"/>
      <c r="K1285" s="361"/>
      <c r="L1285" s="361"/>
      <c r="M1285" s="361"/>
      <c r="N1285" s="373"/>
      <c r="EZ1285" s="189"/>
      <c r="FA1285" s="190"/>
      <c r="FB1285" s="190"/>
      <c r="FC1285" s="190"/>
      <c r="FD1285" s="190"/>
      <c r="FF1285" s="201" t="s">
        <v>367</v>
      </c>
      <c r="FJ1285" s="190"/>
      <c r="FL1285" s="190"/>
    </row>
    <row r="1286" spans="1:168" s="152" customFormat="1" ht="15" x14ac:dyDescent="0.25">
      <c r="A1286" s="223"/>
      <c r="B1286" s="224"/>
      <c r="C1286" s="367" t="s">
        <v>363</v>
      </c>
      <c r="D1286" s="367"/>
      <c r="E1286" s="367"/>
      <c r="F1286" s="193"/>
      <c r="G1286" s="194"/>
      <c r="H1286" s="194"/>
      <c r="I1286" s="194"/>
      <c r="J1286" s="197"/>
      <c r="K1286" s="194"/>
      <c r="L1286" s="228">
        <v>10821.11</v>
      </c>
      <c r="M1286" s="218"/>
      <c r="N1286" s="226">
        <v>98688.52</v>
      </c>
      <c r="EZ1286" s="189"/>
      <c r="FA1286" s="190"/>
      <c r="FB1286" s="190"/>
      <c r="FC1286" s="190"/>
      <c r="FD1286" s="190"/>
      <c r="FJ1286" s="190" t="s">
        <v>363</v>
      </c>
      <c r="FL1286" s="190"/>
    </row>
    <row r="1287" spans="1:168" s="152" customFormat="1" ht="34.5" x14ac:dyDescent="0.25">
      <c r="A1287" s="191" t="s">
        <v>687</v>
      </c>
      <c r="B1287" s="192" t="s">
        <v>450</v>
      </c>
      <c r="C1287" s="367" t="s">
        <v>451</v>
      </c>
      <c r="D1287" s="367"/>
      <c r="E1287" s="367"/>
      <c r="F1287" s="193" t="s">
        <v>388</v>
      </c>
      <c r="G1287" s="194">
        <v>3.6</v>
      </c>
      <c r="H1287" s="195">
        <v>1</v>
      </c>
      <c r="I1287" s="235">
        <v>3.6</v>
      </c>
      <c r="J1287" s="197"/>
      <c r="K1287" s="194"/>
      <c r="L1287" s="197"/>
      <c r="M1287" s="194"/>
      <c r="N1287" s="198"/>
      <c r="EZ1287" s="189"/>
      <c r="FA1287" s="190"/>
      <c r="FB1287" s="190" t="s">
        <v>451</v>
      </c>
      <c r="FC1287" s="190" t="s">
        <v>285</v>
      </c>
      <c r="FD1287" s="190" t="s">
        <v>285</v>
      </c>
      <c r="FJ1287" s="190"/>
      <c r="FL1287" s="190"/>
    </row>
    <row r="1288" spans="1:168" s="152" customFormat="1" ht="15" x14ac:dyDescent="0.25">
      <c r="A1288" s="199"/>
      <c r="B1288" s="200"/>
      <c r="C1288" s="366" t="s">
        <v>688</v>
      </c>
      <c r="D1288" s="366"/>
      <c r="E1288" s="366"/>
      <c r="F1288" s="366"/>
      <c r="G1288" s="366"/>
      <c r="H1288" s="366"/>
      <c r="I1288" s="366"/>
      <c r="J1288" s="366"/>
      <c r="K1288" s="366"/>
      <c r="L1288" s="366"/>
      <c r="M1288" s="366"/>
      <c r="N1288" s="368"/>
      <c r="EZ1288" s="189"/>
      <c r="FA1288" s="190"/>
      <c r="FB1288" s="190"/>
      <c r="FC1288" s="190"/>
      <c r="FD1288" s="190"/>
      <c r="FE1288" s="201" t="s">
        <v>688</v>
      </c>
      <c r="FJ1288" s="190"/>
      <c r="FL1288" s="190"/>
    </row>
    <row r="1289" spans="1:168" s="152" customFormat="1" ht="68.25" x14ac:dyDescent="0.25">
      <c r="A1289" s="202"/>
      <c r="B1289" s="203" t="s">
        <v>343</v>
      </c>
      <c r="C1289" s="361" t="s">
        <v>344</v>
      </c>
      <c r="D1289" s="361"/>
      <c r="E1289" s="361"/>
      <c r="F1289" s="361"/>
      <c r="G1289" s="361"/>
      <c r="H1289" s="361"/>
      <c r="I1289" s="361"/>
      <c r="J1289" s="361"/>
      <c r="K1289" s="361"/>
      <c r="L1289" s="361"/>
      <c r="M1289" s="361"/>
      <c r="N1289" s="373"/>
      <c r="EZ1289" s="189"/>
      <c r="FA1289" s="190"/>
      <c r="FB1289" s="190"/>
      <c r="FC1289" s="190"/>
      <c r="FD1289" s="190"/>
      <c r="FF1289" s="201" t="s">
        <v>344</v>
      </c>
      <c r="FJ1289" s="190"/>
      <c r="FL1289" s="190"/>
    </row>
    <row r="1290" spans="1:168" s="152" customFormat="1" ht="23.25" x14ac:dyDescent="0.25">
      <c r="A1290" s="202"/>
      <c r="B1290" s="203" t="s">
        <v>345</v>
      </c>
      <c r="C1290" s="361" t="s">
        <v>346</v>
      </c>
      <c r="D1290" s="361"/>
      <c r="E1290" s="361"/>
      <c r="F1290" s="361"/>
      <c r="G1290" s="361"/>
      <c r="H1290" s="361"/>
      <c r="I1290" s="361"/>
      <c r="J1290" s="361"/>
      <c r="K1290" s="361"/>
      <c r="L1290" s="361"/>
      <c r="M1290" s="361"/>
      <c r="N1290" s="373"/>
      <c r="EZ1290" s="189"/>
      <c r="FA1290" s="190"/>
      <c r="FB1290" s="190"/>
      <c r="FC1290" s="190"/>
      <c r="FD1290" s="190"/>
      <c r="FF1290" s="201" t="s">
        <v>346</v>
      </c>
      <c r="FJ1290" s="190"/>
      <c r="FL1290" s="190"/>
    </row>
    <row r="1291" spans="1:168" s="152" customFormat="1" ht="15" x14ac:dyDescent="0.25">
      <c r="A1291" s="204"/>
      <c r="B1291" s="203" t="s">
        <v>339</v>
      </c>
      <c r="C1291" s="366" t="s">
        <v>347</v>
      </c>
      <c r="D1291" s="366"/>
      <c r="E1291" s="366"/>
      <c r="F1291" s="205"/>
      <c r="G1291" s="206"/>
      <c r="H1291" s="206"/>
      <c r="I1291" s="206"/>
      <c r="J1291" s="209">
        <v>616.95000000000005</v>
      </c>
      <c r="K1291" s="208">
        <v>1.3225</v>
      </c>
      <c r="L1291" s="207">
        <v>2937.3</v>
      </c>
      <c r="M1291" s="210">
        <v>49.45</v>
      </c>
      <c r="N1291" s="211">
        <v>145249.49</v>
      </c>
      <c r="EZ1291" s="189"/>
      <c r="FA1291" s="190"/>
      <c r="FB1291" s="190"/>
      <c r="FC1291" s="190"/>
      <c r="FD1291" s="190"/>
      <c r="FG1291" s="201" t="s">
        <v>347</v>
      </c>
      <c r="FJ1291" s="190"/>
      <c r="FL1291" s="190"/>
    </row>
    <row r="1292" spans="1:168" s="152" customFormat="1" ht="15" x14ac:dyDescent="0.25">
      <c r="A1292" s="204"/>
      <c r="B1292" s="203" t="s">
        <v>205</v>
      </c>
      <c r="C1292" s="366" t="s">
        <v>348</v>
      </c>
      <c r="D1292" s="366"/>
      <c r="E1292" s="366"/>
      <c r="F1292" s="205"/>
      <c r="G1292" s="206"/>
      <c r="H1292" s="206"/>
      <c r="I1292" s="206"/>
      <c r="J1292" s="209">
        <v>79.150000000000006</v>
      </c>
      <c r="K1292" s="208">
        <v>1.4375</v>
      </c>
      <c r="L1292" s="209">
        <v>409.6</v>
      </c>
      <c r="M1292" s="210">
        <v>14.53</v>
      </c>
      <c r="N1292" s="211">
        <v>5951.49</v>
      </c>
      <c r="EZ1292" s="189"/>
      <c r="FA1292" s="190"/>
      <c r="FB1292" s="190"/>
      <c r="FC1292" s="190"/>
      <c r="FD1292" s="190"/>
      <c r="FG1292" s="201" t="s">
        <v>348</v>
      </c>
      <c r="FJ1292" s="190"/>
      <c r="FL1292" s="190"/>
    </row>
    <row r="1293" spans="1:168" s="152" customFormat="1" ht="15" x14ac:dyDescent="0.25">
      <c r="A1293" s="204"/>
      <c r="B1293" s="203" t="s">
        <v>349</v>
      </c>
      <c r="C1293" s="366" t="s">
        <v>350</v>
      </c>
      <c r="D1293" s="366"/>
      <c r="E1293" s="366"/>
      <c r="F1293" s="205"/>
      <c r="G1293" s="206"/>
      <c r="H1293" s="206"/>
      <c r="I1293" s="206"/>
      <c r="J1293" s="209">
        <v>5.0199999999999996</v>
      </c>
      <c r="K1293" s="208">
        <v>1.4375</v>
      </c>
      <c r="L1293" s="209">
        <v>25.98</v>
      </c>
      <c r="M1293" s="210">
        <v>49.45</v>
      </c>
      <c r="N1293" s="211">
        <v>1284.71</v>
      </c>
      <c r="EZ1293" s="189"/>
      <c r="FA1293" s="190"/>
      <c r="FB1293" s="190"/>
      <c r="FC1293" s="190"/>
      <c r="FD1293" s="190"/>
      <c r="FG1293" s="201" t="s">
        <v>350</v>
      </c>
      <c r="FJ1293" s="190"/>
      <c r="FL1293" s="190"/>
    </row>
    <row r="1294" spans="1:168" s="152" customFormat="1" ht="15" x14ac:dyDescent="0.25">
      <c r="A1294" s="204"/>
      <c r="B1294" s="203" t="s">
        <v>351</v>
      </c>
      <c r="C1294" s="366" t="s">
        <v>352</v>
      </c>
      <c r="D1294" s="366"/>
      <c r="E1294" s="366"/>
      <c r="F1294" s="205"/>
      <c r="G1294" s="206"/>
      <c r="H1294" s="206"/>
      <c r="I1294" s="206"/>
      <c r="J1294" s="209">
        <v>37.630000000000003</v>
      </c>
      <c r="K1294" s="206"/>
      <c r="L1294" s="209">
        <v>135.47</v>
      </c>
      <c r="M1294" s="210">
        <v>9.1199999999999992</v>
      </c>
      <c r="N1294" s="211">
        <v>1235.49</v>
      </c>
      <c r="EZ1294" s="189"/>
      <c r="FA1294" s="190"/>
      <c r="FB1294" s="190"/>
      <c r="FC1294" s="190"/>
      <c r="FD1294" s="190"/>
      <c r="FG1294" s="201" t="s">
        <v>352</v>
      </c>
      <c r="FJ1294" s="190"/>
      <c r="FL1294" s="190"/>
    </row>
    <row r="1295" spans="1:168" s="152" customFormat="1" ht="15" x14ac:dyDescent="0.25">
      <c r="A1295" s="213"/>
      <c r="B1295" s="203"/>
      <c r="C1295" s="366" t="s">
        <v>353</v>
      </c>
      <c r="D1295" s="366"/>
      <c r="E1295" s="366"/>
      <c r="F1295" s="205" t="s">
        <v>354</v>
      </c>
      <c r="G1295" s="210">
        <v>29.68</v>
      </c>
      <c r="H1295" s="208">
        <v>1.3225</v>
      </c>
      <c r="I1295" s="230">
        <v>141.30647999999999</v>
      </c>
      <c r="J1295" s="215"/>
      <c r="K1295" s="206"/>
      <c r="L1295" s="215"/>
      <c r="M1295" s="206"/>
      <c r="N1295" s="216"/>
      <c r="EZ1295" s="189"/>
      <c r="FA1295" s="190"/>
      <c r="FB1295" s="190"/>
      <c r="FC1295" s="190"/>
      <c r="FD1295" s="190"/>
      <c r="FH1295" s="201" t="s">
        <v>353</v>
      </c>
      <c r="FJ1295" s="190"/>
      <c r="FL1295" s="190"/>
    </row>
    <row r="1296" spans="1:168" s="152" customFormat="1" ht="15" x14ac:dyDescent="0.25">
      <c r="A1296" s="213"/>
      <c r="B1296" s="203"/>
      <c r="C1296" s="366" t="s">
        <v>355</v>
      </c>
      <c r="D1296" s="366"/>
      <c r="E1296" s="366"/>
      <c r="F1296" s="205" t="s">
        <v>354</v>
      </c>
      <c r="G1296" s="231">
        <v>0.4</v>
      </c>
      <c r="H1296" s="208">
        <v>1.4375</v>
      </c>
      <c r="I1296" s="210">
        <v>2.0699999999999998</v>
      </c>
      <c r="J1296" s="215"/>
      <c r="K1296" s="206"/>
      <c r="L1296" s="215"/>
      <c r="M1296" s="206"/>
      <c r="N1296" s="216"/>
      <c r="EZ1296" s="189"/>
      <c r="FA1296" s="190"/>
      <c r="FB1296" s="190"/>
      <c r="FC1296" s="190"/>
      <c r="FD1296" s="190"/>
      <c r="FH1296" s="201" t="s">
        <v>355</v>
      </c>
      <c r="FJ1296" s="190"/>
      <c r="FL1296" s="190"/>
    </row>
    <row r="1297" spans="1:168" s="152" customFormat="1" ht="15" x14ac:dyDescent="0.25">
      <c r="A1297" s="199"/>
      <c r="B1297" s="203"/>
      <c r="C1297" s="369" t="s">
        <v>356</v>
      </c>
      <c r="D1297" s="369"/>
      <c r="E1297" s="369"/>
      <c r="F1297" s="217"/>
      <c r="G1297" s="218"/>
      <c r="H1297" s="218"/>
      <c r="I1297" s="218"/>
      <c r="J1297" s="220">
        <v>733.73</v>
      </c>
      <c r="K1297" s="218"/>
      <c r="L1297" s="219">
        <v>3482.37</v>
      </c>
      <c r="M1297" s="218"/>
      <c r="N1297" s="221">
        <v>152436.47</v>
      </c>
      <c r="EZ1297" s="189"/>
      <c r="FA1297" s="190"/>
      <c r="FB1297" s="190"/>
      <c r="FC1297" s="190"/>
      <c r="FD1297" s="190"/>
      <c r="FI1297" s="201" t="s">
        <v>356</v>
      </c>
      <c r="FJ1297" s="190"/>
      <c r="FL1297" s="190"/>
    </row>
    <row r="1298" spans="1:168" s="152" customFormat="1" ht="15" x14ac:dyDescent="0.25">
      <c r="A1298" s="213"/>
      <c r="B1298" s="203"/>
      <c r="C1298" s="366" t="s">
        <v>357</v>
      </c>
      <c r="D1298" s="366"/>
      <c r="E1298" s="366"/>
      <c r="F1298" s="205"/>
      <c r="G1298" s="206"/>
      <c r="H1298" s="206"/>
      <c r="I1298" s="206"/>
      <c r="J1298" s="215"/>
      <c r="K1298" s="206"/>
      <c r="L1298" s="207">
        <v>2963.28</v>
      </c>
      <c r="M1298" s="206"/>
      <c r="N1298" s="211">
        <v>146534.20000000001</v>
      </c>
      <c r="EZ1298" s="189"/>
      <c r="FA1298" s="190"/>
      <c r="FB1298" s="190"/>
      <c r="FC1298" s="190"/>
      <c r="FD1298" s="190"/>
      <c r="FH1298" s="201" t="s">
        <v>357</v>
      </c>
      <c r="FJ1298" s="190"/>
      <c r="FL1298" s="190"/>
    </row>
    <row r="1299" spans="1:168" s="152" customFormat="1" ht="23.25" x14ac:dyDescent="0.25">
      <c r="A1299" s="213"/>
      <c r="B1299" s="203" t="s">
        <v>390</v>
      </c>
      <c r="C1299" s="366" t="s">
        <v>391</v>
      </c>
      <c r="D1299" s="366"/>
      <c r="E1299" s="366"/>
      <c r="F1299" s="205" t="s">
        <v>360</v>
      </c>
      <c r="G1299" s="222">
        <v>97</v>
      </c>
      <c r="H1299" s="206"/>
      <c r="I1299" s="222">
        <v>97</v>
      </c>
      <c r="J1299" s="215"/>
      <c r="K1299" s="206"/>
      <c r="L1299" s="207">
        <v>2874.38</v>
      </c>
      <c r="M1299" s="206"/>
      <c r="N1299" s="211">
        <v>142138.17000000001</v>
      </c>
      <c r="EZ1299" s="189"/>
      <c r="FA1299" s="190"/>
      <c r="FB1299" s="190"/>
      <c r="FC1299" s="190"/>
      <c r="FD1299" s="190"/>
      <c r="FH1299" s="201" t="s">
        <v>391</v>
      </c>
      <c r="FJ1299" s="190"/>
      <c r="FL1299" s="190"/>
    </row>
    <row r="1300" spans="1:168" s="152" customFormat="1" ht="23.25" x14ac:dyDescent="0.25">
      <c r="A1300" s="213"/>
      <c r="B1300" s="203" t="s">
        <v>392</v>
      </c>
      <c r="C1300" s="366" t="s">
        <v>393</v>
      </c>
      <c r="D1300" s="366"/>
      <c r="E1300" s="366"/>
      <c r="F1300" s="205" t="s">
        <v>360</v>
      </c>
      <c r="G1300" s="222">
        <v>51</v>
      </c>
      <c r="H1300" s="206"/>
      <c r="I1300" s="222">
        <v>51</v>
      </c>
      <c r="J1300" s="215"/>
      <c r="K1300" s="206"/>
      <c r="L1300" s="207">
        <v>1511.27</v>
      </c>
      <c r="M1300" s="206"/>
      <c r="N1300" s="211">
        <v>74732.44</v>
      </c>
      <c r="EZ1300" s="189"/>
      <c r="FA1300" s="190"/>
      <c r="FB1300" s="190"/>
      <c r="FC1300" s="190"/>
      <c r="FD1300" s="190"/>
      <c r="FH1300" s="201" t="s">
        <v>393</v>
      </c>
      <c r="FJ1300" s="190"/>
      <c r="FL1300" s="190"/>
    </row>
    <row r="1301" spans="1:168" s="152" customFormat="1" ht="15" x14ac:dyDescent="0.25">
      <c r="A1301" s="223"/>
      <c r="B1301" s="224"/>
      <c r="C1301" s="367" t="s">
        <v>363</v>
      </c>
      <c r="D1301" s="367"/>
      <c r="E1301" s="367"/>
      <c r="F1301" s="193"/>
      <c r="G1301" s="194"/>
      <c r="H1301" s="194"/>
      <c r="I1301" s="194"/>
      <c r="J1301" s="197"/>
      <c r="K1301" s="194"/>
      <c r="L1301" s="228">
        <v>7868.02</v>
      </c>
      <c r="M1301" s="218"/>
      <c r="N1301" s="226">
        <v>369307.08</v>
      </c>
      <c r="EZ1301" s="189"/>
      <c r="FA1301" s="190"/>
      <c r="FB1301" s="190"/>
      <c r="FC1301" s="190"/>
      <c r="FD1301" s="190"/>
      <c r="FJ1301" s="190" t="s">
        <v>363</v>
      </c>
      <c r="FL1301" s="190"/>
    </row>
    <row r="1302" spans="1:168" s="152" customFormat="1" ht="45" x14ac:dyDescent="0.25">
      <c r="A1302" s="191" t="s">
        <v>689</v>
      </c>
      <c r="B1302" s="192" t="s">
        <v>454</v>
      </c>
      <c r="C1302" s="367" t="s">
        <v>455</v>
      </c>
      <c r="D1302" s="367"/>
      <c r="E1302" s="367"/>
      <c r="F1302" s="193" t="s">
        <v>37</v>
      </c>
      <c r="G1302" s="194">
        <v>367.2</v>
      </c>
      <c r="H1302" s="195">
        <v>1</v>
      </c>
      <c r="I1302" s="235">
        <v>367.2</v>
      </c>
      <c r="J1302" s="225">
        <v>169.63</v>
      </c>
      <c r="K1302" s="227">
        <v>1.04236</v>
      </c>
      <c r="L1302" s="228">
        <v>64926.66</v>
      </c>
      <c r="M1302" s="229">
        <v>9.1199999999999992</v>
      </c>
      <c r="N1302" s="226">
        <v>592131.14</v>
      </c>
      <c r="EZ1302" s="189"/>
      <c r="FA1302" s="190"/>
      <c r="FB1302" s="190" t="s">
        <v>455</v>
      </c>
      <c r="FC1302" s="190" t="s">
        <v>285</v>
      </c>
      <c r="FD1302" s="190" t="s">
        <v>285</v>
      </c>
      <c r="FJ1302" s="190"/>
      <c r="FL1302" s="190"/>
    </row>
    <row r="1303" spans="1:168" s="152" customFormat="1" ht="15" x14ac:dyDescent="0.25">
      <c r="A1303" s="199"/>
      <c r="B1303" s="200"/>
      <c r="C1303" s="366" t="s">
        <v>690</v>
      </c>
      <c r="D1303" s="366"/>
      <c r="E1303" s="366"/>
      <c r="F1303" s="366"/>
      <c r="G1303" s="366"/>
      <c r="H1303" s="366"/>
      <c r="I1303" s="366"/>
      <c r="J1303" s="366"/>
      <c r="K1303" s="366"/>
      <c r="L1303" s="366"/>
      <c r="M1303" s="366"/>
      <c r="N1303" s="368"/>
      <c r="EZ1303" s="189"/>
      <c r="FA1303" s="190"/>
      <c r="FB1303" s="190"/>
      <c r="FC1303" s="190"/>
      <c r="FD1303" s="190"/>
      <c r="FE1303" s="201" t="s">
        <v>690</v>
      </c>
      <c r="FJ1303" s="190"/>
      <c r="FL1303" s="190"/>
    </row>
    <row r="1304" spans="1:168" s="152" customFormat="1" ht="15" x14ac:dyDescent="0.25">
      <c r="A1304" s="199"/>
      <c r="B1304" s="200"/>
      <c r="C1304" s="366" t="s">
        <v>457</v>
      </c>
      <c r="D1304" s="366"/>
      <c r="E1304" s="366"/>
      <c r="F1304" s="366"/>
      <c r="G1304" s="366"/>
      <c r="H1304" s="366"/>
      <c r="I1304" s="366"/>
      <c r="J1304" s="366"/>
      <c r="K1304" s="366"/>
      <c r="L1304" s="366"/>
      <c r="M1304" s="366"/>
      <c r="N1304" s="368"/>
      <c r="EZ1304" s="189"/>
      <c r="FA1304" s="190"/>
      <c r="FB1304" s="190"/>
      <c r="FC1304" s="190"/>
      <c r="FD1304" s="190"/>
      <c r="FJ1304" s="190"/>
      <c r="FK1304" s="201" t="s">
        <v>457</v>
      </c>
      <c r="FL1304" s="190"/>
    </row>
    <row r="1305" spans="1:168" s="152" customFormat="1" ht="15" x14ac:dyDescent="0.25">
      <c r="A1305" s="202"/>
      <c r="B1305" s="203"/>
      <c r="C1305" s="361" t="s">
        <v>366</v>
      </c>
      <c r="D1305" s="361"/>
      <c r="E1305" s="361"/>
      <c r="F1305" s="361"/>
      <c r="G1305" s="361"/>
      <c r="H1305" s="361"/>
      <c r="I1305" s="361"/>
      <c r="J1305" s="361"/>
      <c r="K1305" s="361"/>
      <c r="L1305" s="361"/>
      <c r="M1305" s="361"/>
      <c r="N1305" s="373"/>
      <c r="EZ1305" s="189"/>
      <c r="FA1305" s="190"/>
      <c r="FB1305" s="190"/>
      <c r="FC1305" s="190"/>
      <c r="FD1305" s="190"/>
      <c r="FF1305" s="201" t="s">
        <v>366</v>
      </c>
      <c r="FJ1305" s="190"/>
      <c r="FL1305" s="190"/>
    </row>
    <row r="1306" spans="1:168" s="152" customFormat="1" ht="15" x14ac:dyDescent="0.25">
      <c r="A1306" s="202"/>
      <c r="B1306" s="203"/>
      <c r="C1306" s="361" t="s">
        <v>367</v>
      </c>
      <c r="D1306" s="361"/>
      <c r="E1306" s="361"/>
      <c r="F1306" s="361"/>
      <c r="G1306" s="361"/>
      <c r="H1306" s="361"/>
      <c r="I1306" s="361"/>
      <c r="J1306" s="361"/>
      <c r="K1306" s="361"/>
      <c r="L1306" s="361"/>
      <c r="M1306" s="361"/>
      <c r="N1306" s="373"/>
      <c r="EZ1306" s="189"/>
      <c r="FA1306" s="190"/>
      <c r="FB1306" s="190"/>
      <c r="FC1306" s="190"/>
      <c r="FD1306" s="190"/>
      <c r="FF1306" s="201" t="s">
        <v>367</v>
      </c>
      <c r="FJ1306" s="190"/>
      <c r="FL1306" s="190"/>
    </row>
    <row r="1307" spans="1:168" s="152" customFormat="1" ht="15" x14ac:dyDescent="0.25">
      <c r="A1307" s="223"/>
      <c r="B1307" s="224"/>
      <c r="C1307" s="367" t="s">
        <v>363</v>
      </c>
      <c r="D1307" s="367"/>
      <c r="E1307" s="367"/>
      <c r="F1307" s="193"/>
      <c r="G1307" s="194"/>
      <c r="H1307" s="194"/>
      <c r="I1307" s="194"/>
      <c r="J1307" s="197"/>
      <c r="K1307" s="194"/>
      <c r="L1307" s="228">
        <v>64926.66</v>
      </c>
      <c r="M1307" s="218"/>
      <c r="N1307" s="226">
        <v>592131.14</v>
      </c>
      <c r="EZ1307" s="189"/>
      <c r="FA1307" s="190"/>
      <c r="FB1307" s="190"/>
      <c r="FC1307" s="190"/>
      <c r="FD1307" s="190"/>
      <c r="FJ1307" s="190" t="s">
        <v>363</v>
      </c>
      <c r="FL1307" s="190"/>
    </row>
    <row r="1308" spans="1:168" s="152" customFormat="1" ht="34.5" x14ac:dyDescent="0.25">
      <c r="A1308" s="191" t="s">
        <v>691</v>
      </c>
      <c r="B1308" s="192" t="s">
        <v>450</v>
      </c>
      <c r="C1308" s="367" t="s">
        <v>451</v>
      </c>
      <c r="D1308" s="367"/>
      <c r="E1308" s="367"/>
      <c r="F1308" s="193" t="s">
        <v>388</v>
      </c>
      <c r="G1308" s="194">
        <v>0.24</v>
      </c>
      <c r="H1308" s="195">
        <v>1</v>
      </c>
      <c r="I1308" s="229">
        <v>0.24</v>
      </c>
      <c r="J1308" s="197"/>
      <c r="K1308" s="194"/>
      <c r="L1308" s="197"/>
      <c r="M1308" s="194"/>
      <c r="N1308" s="198"/>
      <c r="EZ1308" s="189"/>
      <c r="FA1308" s="190"/>
      <c r="FB1308" s="190" t="s">
        <v>451</v>
      </c>
      <c r="FC1308" s="190" t="s">
        <v>285</v>
      </c>
      <c r="FD1308" s="190" t="s">
        <v>285</v>
      </c>
      <c r="FJ1308" s="190"/>
      <c r="FL1308" s="190"/>
    </row>
    <row r="1309" spans="1:168" s="152" customFormat="1" ht="15" x14ac:dyDescent="0.25">
      <c r="A1309" s="199"/>
      <c r="B1309" s="200"/>
      <c r="C1309" s="366" t="s">
        <v>692</v>
      </c>
      <c r="D1309" s="366"/>
      <c r="E1309" s="366"/>
      <c r="F1309" s="366"/>
      <c r="G1309" s="366"/>
      <c r="H1309" s="366"/>
      <c r="I1309" s="366"/>
      <c r="J1309" s="366"/>
      <c r="K1309" s="366"/>
      <c r="L1309" s="366"/>
      <c r="M1309" s="366"/>
      <c r="N1309" s="368"/>
      <c r="EZ1309" s="189"/>
      <c r="FA1309" s="190"/>
      <c r="FB1309" s="190"/>
      <c r="FC1309" s="190"/>
      <c r="FD1309" s="190"/>
      <c r="FE1309" s="201" t="s">
        <v>692</v>
      </c>
      <c r="FJ1309" s="190"/>
      <c r="FL1309" s="190"/>
    </row>
    <row r="1310" spans="1:168" s="152" customFormat="1" ht="68.25" x14ac:dyDescent="0.25">
      <c r="A1310" s="202"/>
      <c r="B1310" s="203" t="s">
        <v>343</v>
      </c>
      <c r="C1310" s="361" t="s">
        <v>344</v>
      </c>
      <c r="D1310" s="361"/>
      <c r="E1310" s="361"/>
      <c r="F1310" s="361"/>
      <c r="G1310" s="361"/>
      <c r="H1310" s="361"/>
      <c r="I1310" s="361"/>
      <c r="J1310" s="361"/>
      <c r="K1310" s="361"/>
      <c r="L1310" s="361"/>
      <c r="M1310" s="361"/>
      <c r="N1310" s="373"/>
      <c r="EZ1310" s="189"/>
      <c r="FA1310" s="190"/>
      <c r="FB1310" s="190"/>
      <c r="FC1310" s="190"/>
      <c r="FD1310" s="190"/>
      <c r="FF1310" s="201" t="s">
        <v>344</v>
      </c>
      <c r="FJ1310" s="190"/>
      <c r="FL1310" s="190"/>
    </row>
    <row r="1311" spans="1:168" s="152" customFormat="1" ht="23.25" x14ac:dyDescent="0.25">
      <c r="A1311" s="202"/>
      <c r="B1311" s="203" t="s">
        <v>345</v>
      </c>
      <c r="C1311" s="361" t="s">
        <v>346</v>
      </c>
      <c r="D1311" s="361"/>
      <c r="E1311" s="361"/>
      <c r="F1311" s="361"/>
      <c r="G1311" s="361"/>
      <c r="H1311" s="361"/>
      <c r="I1311" s="361"/>
      <c r="J1311" s="361"/>
      <c r="K1311" s="361"/>
      <c r="L1311" s="361"/>
      <c r="M1311" s="361"/>
      <c r="N1311" s="373"/>
      <c r="EZ1311" s="189"/>
      <c r="FA1311" s="190"/>
      <c r="FB1311" s="190"/>
      <c r="FC1311" s="190"/>
      <c r="FD1311" s="190"/>
      <c r="FF1311" s="201" t="s">
        <v>346</v>
      </c>
      <c r="FJ1311" s="190"/>
      <c r="FL1311" s="190"/>
    </row>
    <row r="1312" spans="1:168" s="152" customFormat="1" ht="15" x14ac:dyDescent="0.25">
      <c r="A1312" s="204"/>
      <c r="B1312" s="203" t="s">
        <v>339</v>
      </c>
      <c r="C1312" s="366" t="s">
        <v>347</v>
      </c>
      <c r="D1312" s="366"/>
      <c r="E1312" s="366"/>
      <c r="F1312" s="205"/>
      <c r="G1312" s="206"/>
      <c r="H1312" s="206"/>
      <c r="I1312" s="206"/>
      <c r="J1312" s="209">
        <v>616.95000000000005</v>
      </c>
      <c r="K1312" s="208">
        <v>1.3225</v>
      </c>
      <c r="L1312" s="209">
        <v>195.82</v>
      </c>
      <c r="M1312" s="210">
        <v>49.45</v>
      </c>
      <c r="N1312" s="211">
        <v>9683.2999999999993</v>
      </c>
      <c r="EZ1312" s="189"/>
      <c r="FA1312" s="190"/>
      <c r="FB1312" s="190"/>
      <c r="FC1312" s="190"/>
      <c r="FD1312" s="190"/>
      <c r="FG1312" s="201" t="s">
        <v>347</v>
      </c>
      <c r="FJ1312" s="190"/>
      <c r="FL1312" s="190"/>
    </row>
    <row r="1313" spans="1:168" s="152" customFormat="1" ht="15" x14ac:dyDescent="0.25">
      <c r="A1313" s="204"/>
      <c r="B1313" s="203" t="s">
        <v>205</v>
      </c>
      <c r="C1313" s="366" t="s">
        <v>348</v>
      </c>
      <c r="D1313" s="366"/>
      <c r="E1313" s="366"/>
      <c r="F1313" s="205"/>
      <c r="G1313" s="206"/>
      <c r="H1313" s="206"/>
      <c r="I1313" s="206"/>
      <c r="J1313" s="209">
        <v>79.150000000000006</v>
      </c>
      <c r="K1313" s="208">
        <v>1.4375</v>
      </c>
      <c r="L1313" s="209">
        <v>27.31</v>
      </c>
      <c r="M1313" s="210">
        <v>14.53</v>
      </c>
      <c r="N1313" s="212">
        <v>396.81</v>
      </c>
      <c r="EZ1313" s="189"/>
      <c r="FA1313" s="190"/>
      <c r="FB1313" s="190"/>
      <c r="FC1313" s="190"/>
      <c r="FD1313" s="190"/>
      <c r="FG1313" s="201" t="s">
        <v>348</v>
      </c>
      <c r="FJ1313" s="190"/>
      <c r="FL1313" s="190"/>
    </row>
    <row r="1314" spans="1:168" s="152" customFormat="1" ht="15" x14ac:dyDescent="0.25">
      <c r="A1314" s="204"/>
      <c r="B1314" s="203" t="s">
        <v>349</v>
      </c>
      <c r="C1314" s="366" t="s">
        <v>350</v>
      </c>
      <c r="D1314" s="366"/>
      <c r="E1314" s="366"/>
      <c r="F1314" s="205"/>
      <c r="G1314" s="206"/>
      <c r="H1314" s="206"/>
      <c r="I1314" s="206"/>
      <c r="J1314" s="209">
        <v>5.0199999999999996</v>
      </c>
      <c r="K1314" s="208">
        <v>1.4375</v>
      </c>
      <c r="L1314" s="209">
        <v>1.73</v>
      </c>
      <c r="M1314" s="210">
        <v>49.45</v>
      </c>
      <c r="N1314" s="212">
        <v>85.55</v>
      </c>
      <c r="EZ1314" s="189"/>
      <c r="FA1314" s="190"/>
      <c r="FB1314" s="190"/>
      <c r="FC1314" s="190"/>
      <c r="FD1314" s="190"/>
      <c r="FG1314" s="201" t="s">
        <v>350</v>
      </c>
      <c r="FJ1314" s="190"/>
      <c r="FL1314" s="190"/>
    </row>
    <row r="1315" spans="1:168" s="152" customFormat="1" ht="15" x14ac:dyDescent="0.25">
      <c r="A1315" s="204"/>
      <c r="B1315" s="203" t="s">
        <v>351</v>
      </c>
      <c r="C1315" s="366" t="s">
        <v>352</v>
      </c>
      <c r="D1315" s="366"/>
      <c r="E1315" s="366"/>
      <c r="F1315" s="205"/>
      <c r="G1315" s="206"/>
      <c r="H1315" s="206"/>
      <c r="I1315" s="206"/>
      <c r="J1315" s="209">
        <v>37.630000000000003</v>
      </c>
      <c r="K1315" s="206"/>
      <c r="L1315" s="209">
        <v>9.0299999999999994</v>
      </c>
      <c r="M1315" s="210">
        <v>9.1199999999999992</v>
      </c>
      <c r="N1315" s="212">
        <v>82.35</v>
      </c>
      <c r="EZ1315" s="189"/>
      <c r="FA1315" s="190"/>
      <c r="FB1315" s="190"/>
      <c r="FC1315" s="190"/>
      <c r="FD1315" s="190"/>
      <c r="FG1315" s="201" t="s">
        <v>352</v>
      </c>
      <c r="FJ1315" s="190"/>
      <c r="FL1315" s="190"/>
    </row>
    <row r="1316" spans="1:168" s="152" customFormat="1" ht="15" x14ac:dyDescent="0.25">
      <c r="A1316" s="213"/>
      <c r="B1316" s="203"/>
      <c r="C1316" s="366" t="s">
        <v>353</v>
      </c>
      <c r="D1316" s="366"/>
      <c r="E1316" s="366"/>
      <c r="F1316" s="205" t="s">
        <v>354</v>
      </c>
      <c r="G1316" s="210">
        <v>29.68</v>
      </c>
      <c r="H1316" s="208">
        <v>1.3225</v>
      </c>
      <c r="I1316" s="233">
        <v>9.4204319999999999</v>
      </c>
      <c r="J1316" s="215"/>
      <c r="K1316" s="206"/>
      <c r="L1316" s="215"/>
      <c r="M1316" s="206"/>
      <c r="N1316" s="216"/>
      <c r="EZ1316" s="189"/>
      <c r="FA1316" s="190"/>
      <c r="FB1316" s="190"/>
      <c r="FC1316" s="190"/>
      <c r="FD1316" s="190"/>
      <c r="FH1316" s="201" t="s">
        <v>353</v>
      </c>
      <c r="FJ1316" s="190"/>
      <c r="FL1316" s="190"/>
    </row>
    <row r="1317" spans="1:168" s="152" customFormat="1" ht="15" x14ac:dyDescent="0.25">
      <c r="A1317" s="213"/>
      <c r="B1317" s="203"/>
      <c r="C1317" s="366" t="s">
        <v>355</v>
      </c>
      <c r="D1317" s="366"/>
      <c r="E1317" s="366"/>
      <c r="F1317" s="205" t="s">
        <v>354</v>
      </c>
      <c r="G1317" s="231">
        <v>0.4</v>
      </c>
      <c r="H1317" s="208">
        <v>1.4375</v>
      </c>
      <c r="I1317" s="236">
        <v>0.13800000000000001</v>
      </c>
      <c r="J1317" s="215"/>
      <c r="K1317" s="206"/>
      <c r="L1317" s="215"/>
      <c r="M1317" s="206"/>
      <c r="N1317" s="216"/>
      <c r="EZ1317" s="189"/>
      <c r="FA1317" s="190"/>
      <c r="FB1317" s="190"/>
      <c r="FC1317" s="190"/>
      <c r="FD1317" s="190"/>
      <c r="FH1317" s="201" t="s">
        <v>355</v>
      </c>
      <c r="FJ1317" s="190"/>
      <c r="FL1317" s="190"/>
    </row>
    <row r="1318" spans="1:168" s="152" customFormat="1" ht="15" x14ac:dyDescent="0.25">
      <c r="A1318" s="199"/>
      <c r="B1318" s="203"/>
      <c r="C1318" s="369" t="s">
        <v>356</v>
      </c>
      <c r="D1318" s="369"/>
      <c r="E1318" s="369"/>
      <c r="F1318" s="217"/>
      <c r="G1318" s="218"/>
      <c r="H1318" s="218"/>
      <c r="I1318" s="218"/>
      <c r="J1318" s="220">
        <v>733.73</v>
      </c>
      <c r="K1318" s="218"/>
      <c r="L1318" s="220">
        <v>232.16</v>
      </c>
      <c r="M1318" s="218"/>
      <c r="N1318" s="221">
        <v>10162.459999999999</v>
      </c>
      <c r="EZ1318" s="189"/>
      <c r="FA1318" s="190"/>
      <c r="FB1318" s="190"/>
      <c r="FC1318" s="190"/>
      <c r="FD1318" s="190"/>
      <c r="FI1318" s="201" t="s">
        <v>356</v>
      </c>
      <c r="FJ1318" s="190"/>
      <c r="FL1318" s="190"/>
    </row>
    <row r="1319" spans="1:168" s="152" customFormat="1" ht="15" x14ac:dyDescent="0.25">
      <c r="A1319" s="213"/>
      <c r="B1319" s="203"/>
      <c r="C1319" s="366" t="s">
        <v>357</v>
      </c>
      <c r="D1319" s="366"/>
      <c r="E1319" s="366"/>
      <c r="F1319" s="205"/>
      <c r="G1319" s="206"/>
      <c r="H1319" s="206"/>
      <c r="I1319" s="206"/>
      <c r="J1319" s="215"/>
      <c r="K1319" s="206"/>
      <c r="L1319" s="209">
        <v>197.55</v>
      </c>
      <c r="M1319" s="206"/>
      <c r="N1319" s="211">
        <v>9768.85</v>
      </c>
      <c r="EZ1319" s="189"/>
      <c r="FA1319" s="190"/>
      <c r="FB1319" s="190"/>
      <c r="FC1319" s="190"/>
      <c r="FD1319" s="190"/>
      <c r="FH1319" s="201" t="s">
        <v>357</v>
      </c>
      <c r="FJ1319" s="190"/>
      <c r="FL1319" s="190"/>
    </row>
    <row r="1320" spans="1:168" s="152" customFormat="1" ht="23.25" x14ac:dyDescent="0.25">
      <c r="A1320" s="213"/>
      <c r="B1320" s="203" t="s">
        <v>390</v>
      </c>
      <c r="C1320" s="366" t="s">
        <v>391</v>
      </c>
      <c r="D1320" s="366"/>
      <c r="E1320" s="366"/>
      <c r="F1320" s="205" t="s">
        <v>360</v>
      </c>
      <c r="G1320" s="222">
        <v>97</v>
      </c>
      <c r="H1320" s="206"/>
      <c r="I1320" s="222">
        <v>97</v>
      </c>
      <c r="J1320" s="215"/>
      <c r="K1320" s="206"/>
      <c r="L1320" s="209">
        <v>191.62</v>
      </c>
      <c r="M1320" s="206"/>
      <c r="N1320" s="211">
        <v>9475.7800000000007</v>
      </c>
      <c r="EZ1320" s="189"/>
      <c r="FA1320" s="190"/>
      <c r="FB1320" s="190"/>
      <c r="FC1320" s="190"/>
      <c r="FD1320" s="190"/>
      <c r="FH1320" s="201" t="s">
        <v>391</v>
      </c>
      <c r="FJ1320" s="190"/>
      <c r="FL1320" s="190"/>
    </row>
    <row r="1321" spans="1:168" s="152" customFormat="1" ht="23.25" x14ac:dyDescent="0.25">
      <c r="A1321" s="213"/>
      <c r="B1321" s="203" t="s">
        <v>392</v>
      </c>
      <c r="C1321" s="366" t="s">
        <v>393</v>
      </c>
      <c r="D1321" s="366"/>
      <c r="E1321" s="366"/>
      <c r="F1321" s="205" t="s">
        <v>360</v>
      </c>
      <c r="G1321" s="222">
        <v>51</v>
      </c>
      <c r="H1321" s="206"/>
      <c r="I1321" s="222">
        <v>51</v>
      </c>
      <c r="J1321" s="215"/>
      <c r="K1321" s="206"/>
      <c r="L1321" s="209">
        <v>100.75</v>
      </c>
      <c r="M1321" s="206"/>
      <c r="N1321" s="211">
        <v>4982.1099999999997</v>
      </c>
      <c r="EZ1321" s="189"/>
      <c r="FA1321" s="190"/>
      <c r="FB1321" s="190"/>
      <c r="FC1321" s="190"/>
      <c r="FD1321" s="190"/>
      <c r="FH1321" s="201" t="s">
        <v>393</v>
      </c>
      <c r="FJ1321" s="190"/>
      <c r="FL1321" s="190"/>
    </row>
    <row r="1322" spans="1:168" s="152" customFormat="1" ht="15" x14ac:dyDescent="0.25">
      <c r="A1322" s="223"/>
      <c r="B1322" s="224"/>
      <c r="C1322" s="367" t="s">
        <v>363</v>
      </c>
      <c r="D1322" s="367"/>
      <c r="E1322" s="367"/>
      <c r="F1322" s="193"/>
      <c r="G1322" s="194"/>
      <c r="H1322" s="194"/>
      <c r="I1322" s="194"/>
      <c r="J1322" s="197"/>
      <c r="K1322" s="194"/>
      <c r="L1322" s="225">
        <v>524.53</v>
      </c>
      <c r="M1322" s="218"/>
      <c r="N1322" s="226">
        <v>24620.35</v>
      </c>
      <c r="EZ1322" s="189"/>
      <c r="FA1322" s="190"/>
      <c r="FB1322" s="190"/>
      <c r="FC1322" s="190"/>
      <c r="FD1322" s="190"/>
      <c r="FJ1322" s="190" t="s">
        <v>363</v>
      </c>
      <c r="FL1322" s="190"/>
    </row>
    <row r="1323" spans="1:168" s="152" customFormat="1" ht="45" x14ac:dyDescent="0.25">
      <c r="A1323" s="191" t="s">
        <v>693</v>
      </c>
      <c r="B1323" s="192" t="s">
        <v>454</v>
      </c>
      <c r="C1323" s="367" t="s">
        <v>455</v>
      </c>
      <c r="D1323" s="367"/>
      <c r="E1323" s="367"/>
      <c r="F1323" s="193" t="s">
        <v>37</v>
      </c>
      <c r="G1323" s="194">
        <v>24.48</v>
      </c>
      <c r="H1323" s="195">
        <v>1</v>
      </c>
      <c r="I1323" s="229">
        <v>24.48</v>
      </c>
      <c r="J1323" s="225">
        <v>169.63</v>
      </c>
      <c r="K1323" s="227">
        <v>1.04236</v>
      </c>
      <c r="L1323" s="228">
        <v>4328.4399999999996</v>
      </c>
      <c r="M1323" s="229">
        <v>9.1199999999999992</v>
      </c>
      <c r="N1323" s="226">
        <v>39475.370000000003</v>
      </c>
      <c r="EZ1323" s="189"/>
      <c r="FA1323" s="190"/>
      <c r="FB1323" s="190" t="s">
        <v>455</v>
      </c>
      <c r="FC1323" s="190" t="s">
        <v>285</v>
      </c>
      <c r="FD1323" s="190" t="s">
        <v>285</v>
      </c>
      <c r="FJ1323" s="190"/>
      <c r="FL1323" s="190"/>
    </row>
    <row r="1324" spans="1:168" s="152" customFormat="1" ht="15" x14ac:dyDescent="0.25">
      <c r="A1324" s="199"/>
      <c r="B1324" s="200"/>
      <c r="C1324" s="366" t="s">
        <v>694</v>
      </c>
      <c r="D1324" s="366"/>
      <c r="E1324" s="366"/>
      <c r="F1324" s="366"/>
      <c r="G1324" s="366"/>
      <c r="H1324" s="366"/>
      <c r="I1324" s="366"/>
      <c r="J1324" s="366"/>
      <c r="K1324" s="366"/>
      <c r="L1324" s="366"/>
      <c r="M1324" s="366"/>
      <c r="N1324" s="368"/>
      <c r="EZ1324" s="189"/>
      <c r="FA1324" s="190"/>
      <c r="FB1324" s="190"/>
      <c r="FC1324" s="190"/>
      <c r="FD1324" s="190"/>
      <c r="FE1324" s="201" t="s">
        <v>694</v>
      </c>
      <c r="FJ1324" s="190"/>
      <c r="FL1324" s="190"/>
    </row>
    <row r="1325" spans="1:168" s="152" customFormat="1" ht="15" x14ac:dyDescent="0.25">
      <c r="A1325" s="199"/>
      <c r="B1325" s="200"/>
      <c r="C1325" s="366" t="s">
        <v>457</v>
      </c>
      <c r="D1325" s="366"/>
      <c r="E1325" s="366"/>
      <c r="F1325" s="366"/>
      <c r="G1325" s="366"/>
      <c r="H1325" s="366"/>
      <c r="I1325" s="366"/>
      <c r="J1325" s="366"/>
      <c r="K1325" s="366"/>
      <c r="L1325" s="366"/>
      <c r="M1325" s="366"/>
      <c r="N1325" s="368"/>
      <c r="EZ1325" s="189"/>
      <c r="FA1325" s="190"/>
      <c r="FB1325" s="190"/>
      <c r="FC1325" s="190"/>
      <c r="FD1325" s="190"/>
      <c r="FJ1325" s="190"/>
      <c r="FK1325" s="201" t="s">
        <v>457</v>
      </c>
      <c r="FL1325" s="190"/>
    </row>
    <row r="1326" spans="1:168" s="152" customFormat="1" ht="15" x14ac:dyDescent="0.25">
      <c r="A1326" s="202"/>
      <c r="B1326" s="203"/>
      <c r="C1326" s="361" t="s">
        <v>366</v>
      </c>
      <c r="D1326" s="361"/>
      <c r="E1326" s="361"/>
      <c r="F1326" s="361"/>
      <c r="G1326" s="361"/>
      <c r="H1326" s="361"/>
      <c r="I1326" s="361"/>
      <c r="J1326" s="361"/>
      <c r="K1326" s="361"/>
      <c r="L1326" s="361"/>
      <c r="M1326" s="361"/>
      <c r="N1326" s="373"/>
      <c r="EZ1326" s="189"/>
      <c r="FA1326" s="190"/>
      <c r="FB1326" s="190"/>
      <c r="FC1326" s="190"/>
      <c r="FD1326" s="190"/>
      <c r="FF1326" s="201" t="s">
        <v>366</v>
      </c>
      <c r="FJ1326" s="190"/>
      <c r="FL1326" s="190"/>
    </row>
    <row r="1327" spans="1:168" s="152" customFormat="1" ht="15" x14ac:dyDescent="0.25">
      <c r="A1327" s="202"/>
      <c r="B1327" s="203"/>
      <c r="C1327" s="361" t="s">
        <v>367</v>
      </c>
      <c r="D1327" s="361"/>
      <c r="E1327" s="361"/>
      <c r="F1327" s="361"/>
      <c r="G1327" s="361"/>
      <c r="H1327" s="361"/>
      <c r="I1327" s="361"/>
      <c r="J1327" s="361"/>
      <c r="K1327" s="361"/>
      <c r="L1327" s="361"/>
      <c r="M1327" s="361"/>
      <c r="N1327" s="373"/>
      <c r="EZ1327" s="189"/>
      <c r="FA1327" s="190"/>
      <c r="FB1327" s="190"/>
      <c r="FC1327" s="190"/>
      <c r="FD1327" s="190"/>
      <c r="FF1327" s="201" t="s">
        <v>367</v>
      </c>
      <c r="FJ1327" s="190"/>
      <c r="FL1327" s="190"/>
    </row>
    <row r="1328" spans="1:168" s="152" customFormat="1" ht="15" x14ac:dyDescent="0.25">
      <c r="A1328" s="223"/>
      <c r="B1328" s="224"/>
      <c r="C1328" s="367" t="s">
        <v>363</v>
      </c>
      <c r="D1328" s="367"/>
      <c r="E1328" s="367"/>
      <c r="F1328" s="193"/>
      <c r="G1328" s="194"/>
      <c r="H1328" s="194"/>
      <c r="I1328" s="194"/>
      <c r="J1328" s="197"/>
      <c r="K1328" s="194"/>
      <c r="L1328" s="228">
        <v>4328.4399999999996</v>
      </c>
      <c r="M1328" s="218"/>
      <c r="N1328" s="226">
        <v>39475.370000000003</v>
      </c>
      <c r="EZ1328" s="189"/>
      <c r="FA1328" s="190"/>
      <c r="FB1328" s="190"/>
      <c r="FC1328" s="190"/>
      <c r="FD1328" s="190"/>
      <c r="FJ1328" s="190" t="s">
        <v>363</v>
      </c>
      <c r="FL1328" s="190"/>
    </row>
    <row r="1329" spans="1:168" s="152" customFormat="1" ht="45.75" x14ac:dyDescent="0.25">
      <c r="A1329" s="191" t="s">
        <v>695</v>
      </c>
      <c r="B1329" s="192" t="s">
        <v>450</v>
      </c>
      <c r="C1329" s="367" t="s">
        <v>676</v>
      </c>
      <c r="D1329" s="367"/>
      <c r="E1329" s="367"/>
      <c r="F1329" s="193" t="s">
        <v>388</v>
      </c>
      <c r="G1329" s="194">
        <v>0.16</v>
      </c>
      <c r="H1329" s="195">
        <v>1</v>
      </c>
      <c r="I1329" s="229">
        <v>0.16</v>
      </c>
      <c r="J1329" s="197"/>
      <c r="K1329" s="194"/>
      <c r="L1329" s="197"/>
      <c r="M1329" s="194"/>
      <c r="N1329" s="198"/>
      <c r="EZ1329" s="189"/>
      <c r="FA1329" s="190"/>
      <c r="FB1329" s="190" t="s">
        <v>676</v>
      </c>
      <c r="FC1329" s="190" t="s">
        <v>285</v>
      </c>
      <c r="FD1329" s="190" t="s">
        <v>285</v>
      </c>
      <c r="FJ1329" s="190"/>
      <c r="FL1329" s="190"/>
    </row>
    <row r="1330" spans="1:168" s="152" customFormat="1" ht="15" x14ac:dyDescent="0.25">
      <c r="A1330" s="199"/>
      <c r="B1330" s="200"/>
      <c r="C1330" s="366" t="s">
        <v>601</v>
      </c>
      <c r="D1330" s="366"/>
      <c r="E1330" s="366"/>
      <c r="F1330" s="366"/>
      <c r="G1330" s="366"/>
      <c r="H1330" s="366"/>
      <c r="I1330" s="366"/>
      <c r="J1330" s="366"/>
      <c r="K1330" s="366"/>
      <c r="L1330" s="366"/>
      <c r="M1330" s="366"/>
      <c r="N1330" s="368"/>
      <c r="EZ1330" s="189"/>
      <c r="FA1330" s="190"/>
      <c r="FB1330" s="190"/>
      <c r="FC1330" s="190"/>
      <c r="FD1330" s="190"/>
      <c r="FE1330" s="201" t="s">
        <v>601</v>
      </c>
      <c r="FJ1330" s="190"/>
      <c r="FL1330" s="190"/>
    </row>
    <row r="1331" spans="1:168" s="152" customFormat="1" ht="68.25" x14ac:dyDescent="0.25">
      <c r="A1331" s="202"/>
      <c r="B1331" s="203" t="s">
        <v>343</v>
      </c>
      <c r="C1331" s="361" t="s">
        <v>344</v>
      </c>
      <c r="D1331" s="361"/>
      <c r="E1331" s="361"/>
      <c r="F1331" s="361"/>
      <c r="G1331" s="361"/>
      <c r="H1331" s="361"/>
      <c r="I1331" s="361"/>
      <c r="J1331" s="361"/>
      <c r="K1331" s="361"/>
      <c r="L1331" s="361"/>
      <c r="M1331" s="361"/>
      <c r="N1331" s="373"/>
      <c r="EZ1331" s="189"/>
      <c r="FA1331" s="190"/>
      <c r="FB1331" s="190"/>
      <c r="FC1331" s="190"/>
      <c r="FD1331" s="190"/>
      <c r="FF1331" s="201" t="s">
        <v>344</v>
      </c>
      <c r="FJ1331" s="190"/>
      <c r="FL1331" s="190"/>
    </row>
    <row r="1332" spans="1:168" s="152" customFormat="1" ht="15" x14ac:dyDescent="0.25">
      <c r="A1332" s="202"/>
      <c r="B1332" s="203" t="s">
        <v>473</v>
      </c>
      <c r="C1332" s="361" t="s">
        <v>474</v>
      </c>
      <c r="D1332" s="361"/>
      <c r="E1332" s="361"/>
      <c r="F1332" s="361"/>
      <c r="G1332" s="361"/>
      <c r="H1332" s="361"/>
      <c r="I1332" s="361"/>
      <c r="J1332" s="361"/>
      <c r="K1332" s="361"/>
      <c r="L1332" s="361"/>
      <c r="M1332" s="361"/>
      <c r="N1332" s="373"/>
      <c r="EZ1332" s="189"/>
      <c r="FA1332" s="190"/>
      <c r="FB1332" s="190"/>
      <c r="FC1332" s="190"/>
      <c r="FD1332" s="190"/>
      <c r="FF1332" s="201" t="s">
        <v>474</v>
      </c>
      <c r="FJ1332" s="190"/>
      <c r="FL1332" s="190"/>
    </row>
    <row r="1333" spans="1:168" s="152" customFormat="1" ht="23.25" x14ac:dyDescent="0.25">
      <c r="A1333" s="202"/>
      <c r="B1333" s="203" t="s">
        <v>345</v>
      </c>
      <c r="C1333" s="361" t="s">
        <v>346</v>
      </c>
      <c r="D1333" s="361"/>
      <c r="E1333" s="361"/>
      <c r="F1333" s="361"/>
      <c r="G1333" s="361"/>
      <c r="H1333" s="361"/>
      <c r="I1333" s="361"/>
      <c r="J1333" s="361"/>
      <c r="K1333" s="361"/>
      <c r="L1333" s="361"/>
      <c r="M1333" s="361"/>
      <c r="N1333" s="373"/>
      <c r="EZ1333" s="189"/>
      <c r="FA1333" s="190"/>
      <c r="FB1333" s="190"/>
      <c r="FC1333" s="190"/>
      <c r="FD1333" s="190"/>
      <c r="FF1333" s="201" t="s">
        <v>346</v>
      </c>
      <c r="FJ1333" s="190"/>
      <c r="FL1333" s="190"/>
    </row>
    <row r="1334" spans="1:168" s="152" customFormat="1" ht="15" x14ac:dyDescent="0.25">
      <c r="A1334" s="204"/>
      <c r="B1334" s="203" t="s">
        <v>339</v>
      </c>
      <c r="C1334" s="366" t="s">
        <v>347</v>
      </c>
      <c r="D1334" s="366"/>
      <c r="E1334" s="366"/>
      <c r="F1334" s="205"/>
      <c r="G1334" s="206"/>
      <c r="H1334" s="206"/>
      <c r="I1334" s="206"/>
      <c r="J1334" s="209">
        <v>616.95000000000005</v>
      </c>
      <c r="K1334" s="230">
        <v>1.45475</v>
      </c>
      <c r="L1334" s="209">
        <v>143.6</v>
      </c>
      <c r="M1334" s="210">
        <v>49.45</v>
      </c>
      <c r="N1334" s="211">
        <v>7101.02</v>
      </c>
      <c r="EZ1334" s="189"/>
      <c r="FA1334" s="190"/>
      <c r="FB1334" s="190"/>
      <c r="FC1334" s="190"/>
      <c r="FD1334" s="190"/>
      <c r="FG1334" s="201" t="s">
        <v>347</v>
      </c>
      <c r="FJ1334" s="190"/>
      <c r="FL1334" s="190"/>
    </row>
    <row r="1335" spans="1:168" s="152" customFormat="1" ht="15" x14ac:dyDescent="0.25">
      <c r="A1335" s="204"/>
      <c r="B1335" s="203" t="s">
        <v>205</v>
      </c>
      <c r="C1335" s="366" t="s">
        <v>348</v>
      </c>
      <c r="D1335" s="366"/>
      <c r="E1335" s="366"/>
      <c r="F1335" s="205"/>
      <c r="G1335" s="206"/>
      <c r="H1335" s="206"/>
      <c r="I1335" s="206"/>
      <c r="J1335" s="209">
        <v>79.150000000000006</v>
      </c>
      <c r="K1335" s="208">
        <v>1.4375</v>
      </c>
      <c r="L1335" s="209">
        <v>18.2</v>
      </c>
      <c r="M1335" s="210">
        <v>14.53</v>
      </c>
      <c r="N1335" s="212">
        <v>264.45</v>
      </c>
      <c r="EZ1335" s="189"/>
      <c r="FA1335" s="190"/>
      <c r="FB1335" s="190"/>
      <c r="FC1335" s="190"/>
      <c r="FD1335" s="190"/>
      <c r="FG1335" s="201" t="s">
        <v>348</v>
      </c>
      <c r="FJ1335" s="190"/>
      <c r="FL1335" s="190"/>
    </row>
    <row r="1336" spans="1:168" s="152" customFormat="1" ht="15" x14ac:dyDescent="0.25">
      <c r="A1336" s="204"/>
      <c r="B1336" s="203" t="s">
        <v>349</v>
      </c>
      <c r="C1336" s="366" t="s">
        <v>350</v>
      </c>
      <c r="D1336" s="366"/>
      <c r="E1336" s="366"/>
      <c r="F1336" s="205"/>
      <c r="G1336" s="206"/>
      <c r="H1336" s="206"/>
      <c r="I1336" s="206"/>
      <c r="J1336" s="209">
        <v>5.0199999999999996</v>
      </c>
      <c r="K1336" s="208">
        <v>1.4375</v>
      </c>
      <c r="L1336" s="209">
        <v>1.1499999999999999</v>
      </c>
      <c r="M1336" s="210">
        <v>49.45</v>
      </c>
      <c r="N1336" s="212">
        <v>56.87</v>
      </c>
      <c r="EZ1336" s="189"/>
      <c r="FA1336" s="190"/>
      <c r="FB1336" s="190"/>
      <c r="FC1336" s="190"/>
      <c r="FD1336" s="190"/>
      <c r="FG1336" s="201" t="s">
        <v>350</v>
      </c>
      <c r="FJ1336" s="190"/>
      <c r="FL1336" s="190"/>
    </row>
    <row r="1337" spans="1:168" s="152" customFormat="1" ht="15" x14ac:dyDescent="0.25">
      <c r="A1337" s="204"/>
      <c r="B1337" s="203" t="s">
        <v>351</v>
      </c>
      <c r="C1337" s="366" t="s">
        <v>352</v>
      </c>
      <c r="D1337" s="366"/>
      <c r="E1337" s="366"/>
      <c r="F1337" s="205"/>
      <c r="G1337" s="206"/>
      <c r="H1337" s="206"/>
      <c r="I1337" s="206"/>
      <c r="J1337" s="209">
        <v>37.630000000000003</v>
      </c>
      <c r="K1337" s="206"/>
      <c r="L1337" s="209">
        <v>6.02</v>
      </c>
      <c r="M1337" s="210">
        <v>9.1199999999999992</v>
      </c>
      <c r="N1337" s="212">
        <v>54.9</v>
      </c>
      <c r="EZ1337" s="189"/>
      <c r="FA1337" s="190"/>
      <c r="FB1337" s="190"/>
      <c r="FC1337" s="190"/>
      <c r="FD1337" s="190"/>
      <c r="FG1337" s="201" t="s">
        <v>352</v>
      </c>
      <c r="FJ1337" s="190"/>
      <c r="FL1337" s="190"/>
    </row>
    <row r="1338" spans="1:168" s="152" customFormat="1" ht="15" x14ac:dyDescent="0.25">
      <c r="A1338" s="213"/>
      <c r="B1338" s="203"/>
      <c r="C1338" s="366" t="s">
        <v>353</v>
      </c>
      <c r="D1338" s="366"/>
      <c r="E1338" s="366"/>
      <c r="F1338" s="205" t="s">
        <v>354</v>
      </c>
      <c r="G1338" s="210">
        <v>29.68</v>
      </c>
      <c r="H1338" s="230">
        <v>1.45475</v>
      </c>
      <c r="I1338" s="214">
        <v>6.9083167999999997</v>
      </c>
      <c r="J1338" s="215"/>
      <c r="K1338" s="206"/>
      <c r="L1338" s="215"/>
      <c r="M1338" s="206"/>
      <c r="N1338" s="216"/>
      <c r="EZ1338" s="189"/>
      <c r="FA1338" s="190"/>
      <c r="FB1338" s="190"/>
      <c r="FC1338" s="190"/>
      <c r="FD1338" s="190"/>
      <c r="FH1338" s="201" t="s">
        <v>353</v>
      </c>
      <c r="FJ1338" s="190"/>
      <c r="FL1338" s="190"/>
    </row>
    <row r="1339" spans="1:168" s="152" customFormat="1" ht="15" x14ac:dyDescent="0.25">
      <c r="A1339" s="213"/>
      <c r="B1339" s="203"/>
      <c r="C1339" s="366" t="s">
        <v>355</v>
      </c>
      <c r="D1339" s="366"/>
      <c r="E1339" s="366"/>
      <c r="F1339" s="205" t="s">
        <v>354</v>
      </c>
      <c r="G1339" s="231">
        <v>0.4</v>
      </c>
      <c r="H1339" s="208">
        <v>1.4375</v>
      </c>
      <c r="I1339" s="236">
        <v>9.1999999999999998E-2</v>
      </c>
      <c r="J1339" s="215"/>
      <c r="K1339" s="206"/>
      <c r="L1339" s="215"/>
      <c r="M1339" s="206"/>
      <c r="N1339" s="216"/>
      <c r="EZ1339" s="189"/>
      <c r="FA1339" s="190"/>
      <c r="FB1339" s="190"/>
      <c r="FC1339" s="190"/>
      <c r="FD1339" s="190"/>
      <c r="FH1339" s="201" t="s">
        <v>355</v>
      </c>
      <c r="FJ1339" s="190"/>
      <c r="FL1339" s="190"/>
    </row>
    <row r="1340" spans="1:168" s="152" customFormat="1" ht="15" x14ac:dyDescent="0.25">
      <c r="A1340" s="199"/>
      <c r="B1340" s="203"/>
      <c r="C1340" s="369" t="s">
        <v>356</v>
      </c>
      <c r="D1340" s="369"/>
      <c r="E1340" s="369"/>
      <c r="F1340" s="217"/>
      <c r="G1340" s="218"/>
      <c r="H1340" s="218"/>
      <c r="I1340" s="218"/>
      <c r="J1340" s="220">
        <v>733.73</v>
      </c>
      <c r="K1340" s="218"/>
      <c r="L1340" s="220">
        <v>167.82</v>
      </c>
      <c r="M1340" s="218"/>
      <c r="N1340" s="221">
        <v>7420.37</v>
      </c>
      <c r="EZ1340" s="189"/>
      <c r="FA1340" s="190"/>
      <c r="FB1340" s="190"/>
      <c r="FC1340" s="190"/>
      <c r="FD1340" s="190"/>
      <c r="FI1340" s="201" t="s">
        <v>356</v>
      </c>
      <c r="FJ1340" s="190"/>
      <c r="FL1340" s="190"/>
    </row>
    <row r="1341" spans="1:168" s="152" customFormat="1" ht="15" x14ac:dyDescent="0.25">
      <c r="A1341" s="213"/>
      <c r="B1341" s="203"/>
      <c r="C1341" s="366" t="s">
        <v>357</v>
      </c>
      <c r="D1341" s="366"/>
      <c r="E1341" s="366"/>
      <c r="F1341" s="205"/>
      <c r="G1341" s="206"/>
      <c r="H1341" s="206"/>
      <c r="I1341" s="206"/>
      <c r="J1341" s="215"/>
      <c r="K1341" s="206"/>
      <c r="L1341" s="209">
        <v>144.75</v>
      </c>
      <c r="M1341" s="206"/>
      <c r="N1341" s="211">
        <v>7157.89</v>
      </c>
      <c r="EZ1341" s="189"/>
      <c r="FA1341" s="190"/>
      <c r="FB1341" s="190"/>
      <c r="FC1341" s="190"/>
      <c r="FD1341" s="190"/>
      <c r="FH1341" s="201" t="s">
        <v>357</v>
      </c>
      <c r="FJ1341" s="190"/>
      <c r="FL1341" s="190"/>
    </row>
    <row r="1342" spans="1:168" s="152" customFormat="1" ht="23.25" x14ac:dyDescent="0.25">
      <c r="A1342" s="213"/>
      <c r="B1342" s="203" t="s">
        <v>390</v>
      </c>
      <c r="C1342" s="366" t="s">
        <v>391</v>
      </c>
      <c r="D1342" s="366"/>
      <c r="E1342" s="366"/>
      <c r="F1342" s="205" t="s">
        <v>360</v>
      </c>
      <c r="G1342" s="222">
        <v>97</v>
      </c>
      <c r="H1342" s="206"/>
      <c r="I1342" s="222">
        <v>97</v>
      </c>
      <c r="J1342" s="215"/>
      <c r="K1342" s="206"/>
      <c r="L1342" s="209">
        <v>140.41</v>
      </c>
      <c r="M1342" s="206"/>
      <c r="N1342" s="211">
        <v>6943.15</v>
      </c>
      <c r="EZ1342" s="189"/>
      <c r="FA1342" s="190"/>
      <c r="FB1342" s="190"/>
      <c r="FC1342" s="190"/>
      <c r="FD1342" s="190"/>
      <c r="FH1342" s="201" t="s">
        <v>391</v>
      </c>
      <c r="FJ1342" s="190"/>
      <c r="FL1342" s="190"/>
    </row>
    <row r="1343" spans="1:168" s="152" customFormat="1" ht="23.25" x14ac:dyDescent="0.25">
      <c r="A1343" s="213"/>
      <c r="B1343" s="203" t="s">
        <v>392</v>
      </c>
      <c r="C1343" s="366" t="s">
        <v>393</v>
      </c>
      <c r="D1343" s="366"/>
      <c r="E1343" s="366"/>
      <c r="F1343" s="205" t="s">
        <v>360</v>
      </c>
      <c r="G1343" s="222">
        <v>51</v>
      </c>
      <c r="H1343" s="206"/>
      <c r="I1343" s="222">
        <v>51</v>
      </c>
      <c r="J1343" s="215"/>
      <c r="K1343" s="206"/>
      <c r="L1343" s="209">
        <v>73.819999999999993</v>
      </c>
      <c r="M1343" s="206"/>
      <c r="N1343" s="211">
        <v>3650.52</v>
      </c>
      <c r="EZ1343" s="189"/>
      <c r="FA1343" s="190"/>
      <c r="FB1343" s="190"/>
      <c r="FC1343" s="190"/>
      <c r="FD1343" s="190"/>
      <c r="FH1343" s="201" t="s">
        <v>393</v>
      </c>
      <c r="FJ1343" s="190"/>
      <c r="FL1343" s="190"/>
    </row>
    <row r="1344" spans="1:168" s="152" customFormat="1" ht="15" x14ac:dyDescent="0.25">
      <c r="A1344" s="223"/>
      <c r="B1344" s="224"/>
      <c r="C1344" s="367" t="s">
        <v>363</v>
      </c>
      <c r="D1344" s="367"/>
      <c r="E1344" s="367"/>
      <c r="F1344" s="193"/>
      <c r="G1344" s="194"/>
      <c r="H1344" s="194"/>
      <c r="I1344" s="194"/>
      <c r="J1344" s="197"/>
      <c r="K1344" s="194"/>
      <c r="L1344" s="225">
        <v>382.05</v>
      </c>
      <c r="M1344" s="218"/>
      <c r="N1344" s="226">
        <v>18014.04</v>
      </c>
      <c r="EZ1344" s="189"/>
      <c r="FA1344" s="190"/>
      <c r="FB1344" s="190"/>
      <c r="FC1344" s="190"/>
      <c r="FD1344" s="190"/>
      <c r="FJ1344" s="190" t="s">
        <v>363</v>
      </c>
      <c r="FL1344" s="190"/>
    </row>
    <row r="1345" spans="1:168" s="152" customFormat="1" ht="45" x14ac:dyDescent="0.25">
      <c r="A1345" s="191" t="s">
        <v>696</v>
      </c>
      <c r="B1345" s="192" t="s">
        <v>454</v>
      </c>
      <c r="C1345" s="367" t="s">
        <v>455</v>
      </c>
      <c r="D1345" s="367"/>
      <c r="E1345" s="367"/>
      <c r="F1345" s="193" t="s">
        <v>37</v>
      </c>
      <c r="G1345" s="194">
        <v>16.32</v>
      </c>
      <c r="H1345" s="195">
        <v>1</v>
      </c>
      <c r="I1345" s="229">
        <v>16.32</v>
      </c>
      <c r="J1345" s="225">
        <v>169.63</v>
      </c>
      <c r="K1345" s="227">
        <v>1.04236</v>
      </c>
      <c r="L1345" s="228">
        <v>2885.63</v>
      </c>
      <c r="M1345" s="229">
        <v>9.1199999999999992</v>
      </c>
      <c r="N1345" s="226">
        <v>26316.95</v>
      </c>
      <c r="EZ1345" s="189"/>
      <c r="FA1345" s="190"/>
      <c r="FB1345" s="190" t="s">
        <v>455</v>
      </c>
      <c r="FC1345" s="190" t="s">
        <v>285</v>
      </c>
      <c r="FD1345" s="190" t="s">
        <v>285</v>
      </c>
      <c r="FJ1345" s="190"/>
      <c r="FL1345" s="190"/>
    </row>
    <row r="1346" spans="1:168" s="152" customFormat="1" ht="15" x14ac:dyDescent="0.25">
      <c r="A1346" s="199"/>
      <c r="B1346" s="200"/>
      <c r="C1346" s="366" t="s">
        <v>682</v>
      </c>
      <c r="D1346" s="366"/>
      <c r="E1346" s="366"/>
      <c r="F1346" s="366"/>
      <c r="G1346" s="366"/>
      <c r="H1346" s="366"/>
      <c r="I1346" s="366"/>
      <c r="J1346" s="366"/>
      <c r="K1346" s="366"/>
      <c r="L1346" s="366"/>
      <c r="M1346" s="366"/>
      <c r="N1346" s="368"/>
      <c r="EZ1346" s="189"/>
      <c r="FA1346" s="190"/>
      <c r="FB1346" s="190"/>
      <c r="FC1346" s="190"/>
      <c r="FD1346" s="190"/>
      <c r="FE1346" s="201" t="s">
        <v>682</v>
      </c>
      <c r="FJ1346" s="190"/>
      <c r="FL1346" s="190"/>
    </row>
    <row r="1347" spans="1:168" s="152" customFormat="1" ht="15" x14ac:dyDescent="0.25">
      <c r="A1347" s="199"/>
      <c r="B1347" s="200"/>
      <c r="C1347" s="366" t="s">
        <v>457</v>
      </c>
      <c r="D1347" s="366"/>
      <c r="E1347" s="366"/>
      <c r="F1347" s="366"/>
      <c r="G1347" s="366"/>
      <c r="H1347" s="366"/>
      <c r="I1347" s="366"/>
      <c r="J1347" s="366"/>
      <c r="K1347" s="366"/>
      <c r="L1347" s="366"/>
      <c r="M1347" s="366"/>
      <c r="N1347" s="368"/>
      <c r="EZ1347" s="189"/>
      <c r="FA1347" s="190"/>
      <c r="FB1347" s="190"/>
      <c r="FC1347" s="190"/>
      <c r="FD1347" s="190"/>
      <c r="FJ1347" s="190"/>
      <c r="FK1347" s="201" t="s">
        <v>457</v>
      </c>
      <c r="FL1347" s="190"/>
    </row>
    <row r="1348" spans="1:168" s="152" customFormat="1" ht="15" x14ac:dyDescent="0.25">
      <c r="A1348" s="202"/>
      <c r="B1348" s="203"/>
      <c r="C1348" s="361" t="s">
        <v>366</v>
      </c>
      <c r="D1348" s="361"/>
      <c r="E1348" s="361"/>
      <c r="F1348" s="361"/>
      <c r="G1348" s="361"/>
      <c r="H1348" s="361"/>
      <c r="I1348" s="361"/>
      <c r="J1348" s="361"/>
      <c r="K1348" s="361"/>
      <c r="L1348" s="361"/>
      <c r="M1348" s="361"/>
      <c r="N1348" s="373"/>
      <c r="EZ1348" s="189"/>
      <c r="FA1348" s="190"/>
      <c r="FB1348" s="190"/>
      <c r="FC1348" s="190"/>
      <c r="FD1348" s="190"/>
      <c r="FF1348" s="201" t="s">
        <v>366</v>
      </c>
      <c r="FJ1348" s="190"/>
      <c r="FL1348" s="190"/>
    </row>
    <row r="1349" spans="1:168" s="152" customFormat="1" ht="15" x14ac:dyDescent="0.25">
      <c r="A1349" s="202"/>
      <c r="B1349" s="203"/>
      <c r="C1349" s="361" t="s">
        <v>367</v>
      </c>
      <c r="D1349" s="361"/>
      <c r="E1349" s="361"/>
      <c r="F1349" s="361"/>
      <c r="G1349" s="361"/>
      <c r="H1349" s="361"/>
      <c r="I1349" s="361"/>
      <c r="J1349" s="361"/>
      <c r="K1349" s="361"/>
      <c r="L1349" s="361"/>
      <c r="M1349" s="361"/>
      <c r="N1349" s="373"/>
      <c r="EZ1349" s="189"/>
      <c r="FA1349" s="190"/>
      <c r="FB1349" s="190"/>
      <c r="FC1349" s="190"/>
      <c r="FD1349" s="190"/>
      <c r="FF1349" s="201" t="s">
        <v>367</v>
      </c>
      <c r="FJ1349" s="190"/>
      <c r="FL1349" s="190"/>
    </row>
    <row r="1350" spans="1:168" s="152" customFormat="1" ht="15" x14ac:dyDescent="0.25">
      <c r="A1350" s="223"/>
      <c r="B1350" s="224"/>
      <c r="C1350" s="367" t="s">
        <v>363</v>
      </c>
      <c r="D1350" s="367"/>
      <c r="E1350" s="367"/>
      <c r="F1350" s="193"/>
      <c r="G1350" s="194"/>
      <c r="H1350" s="194"/>
      <c r="I1350" s="194"/>
      <c r="J1350" s="197"/>
      <c r="K1350" s="194"/>
      <c r="L1350" s="228">
        <v>2885.63</v>
      </c>
      <c r="M1350" s="218"/>
      <c r="N1350" s="226">
        <v>26316.95</v>
      </c>
      <c r="EZ1350" s="189"/>
      <c r="FA1350" s="190"/>
      <c r="FB1350" s="190"/>
      <c r="FC1350" s="190"/>
      <c r="FD1350" s="190"/>
      <c r="FJ1350" s="190" t="s">
        <v>363</v>
      </c>
      <c r="FL1350" s="190"/>
    </row>
    <row r="1351" spans="1:168" s="152" customFormat="1" ht="15" x14ac:dyDescent="0.25">
      <c r="A1351" s="238"/>
      <c r="B1351" s="239"/>
      <c r="C1351" s="239"/>
      <c r="D1351" s="239"/>
      <c r="E1351" s="239"/>
      <c r="F1351" s="240"/>
      <c r="G1351" s="240"/>
      <c r="H1351" s="240"/>
      <c r="I1351" s="240"/>
      <c r="J1351" s="241"/>
      <c r="K1351" s="240"/>
      <c r="L1351" s="241"/>
      <c r="M1351" s="206"/>
      <c r="N1351" s="241"/>
      <c r="EZ1351" s="189"/>
      <c r="FA1351" s="190"/>
      <c r="FB1351" s="190"/>
      <c r="FC1351" s="190"/>
      <c r="FD1351" s="190"/>
      <c r="FJ1351" s="190"/>
      <c r="FL1351" s="190"/>
    </row>
    <row r="1352" spans="1:168" s="152" customFormat="1" ht="15" x14ac:dyDescent="0.25">
      <c r="A1352" s="242"/>
      <c r="B1352" s="243"/>
      <c r="C1352" s="367" t="s">
        <v>697</v>
      </c>
      <c r="D1352" s="367"/>
      <c r="E1352" s="367"/>
      <c r="F1352" s="367"/>
      <c r="G1352" s="367"/>
      <c r="H1352" s="367"/>
      <c r="I1352" s="367"/>
      <c r="J1352" s="367"/>
      <c r="K1352" s="367"/>
      <c r="L1352" s="244">
        <v>410197.86</v>
      </c>
      <c r="M1352" s="245"/>
      <c r="N1352" s="246">
        <v>5105954.3</v>
      </c>
      <c r="EZ1352" s="189"/>
      <c r="FA1352" s="190"/>
      <c r="FB1352" s="190"/>
      <c r="FC1352" s="190"/>
      <c r="FD1352" s="190"/>
      <c r="FJ1352" s="190"/>
      <c r="FL1352" s="190" t="s">
        <v>697</v>
      </c>
    </row>
    <row r="1353" spans="1:168" s="152" customFormat="1" ht="15" x14ac:dyDescent="0.25">
      <c r="A1353" s="370" t="s">
        <v>698</v>
      </c>
      <c r="B1353" s="371"/>
      <c r="C1353" s="371"/>
      <c r="D1353" s="371"/>
      <c r="E1353" s="371"/>
      <c r="F1353" s="371"/>
      <c r="G1353" s="371"/>
      <c r="H1353" s="371"/>
      <c r="I1353" s="371"/>
      <c r="J1353" s="371"/>
      <c r="K1353" s="371"/>
      <c r="L1353" s="371"/>
      <c r="M1353" s="371"/>
      <c r="N1353" s="372"/>
      <c r="EZ1353" s="189" t="s">
        <v>698</v>
      </c>
      <c r="FA1353" s="190"/>
      <c r="FB1353" s="190"/>
      <c r="FC1353" s="190"/>
      <c r="FD1353" s="190"/>
      <c r="FJ1353" s="190"/>
      <c r="FL1353" s="190"/>
    </row>
    <row r="1354" spans="1:168" s="152" customFormat="1" ht="15" x14ac:dyDescent="0.25">
      <c r="A1354" s="374" t="s">
        <v>14</v>
      </c>
      <c r="B1354" s="375"/>
      <c r="C1354" s="375"/>
      <c r="D1354" s="375"/>
      <c r="E1354" s="375"/>
      <c r="F1354" s="375"/>
      <c r="G1354" s="375"/>
      <c r="H1354" s="375"/>
      <c r="I1354" s="375"/>
      <c r="J1354" s="375"/>
      <c r="K1354" s="375"/>
      <c r="L1354" s="375"/>
      <c r="M1354" s="375"/>
      <c r="N1354" s="376"/>
      <c r="EZ1354" s="189"/>
      <c r="FA1354" s="190" t="s">
        <v>14</v>
      </c>
      <c r="FB1354" s="190"/>
      <c r="FC1354" s="190"/>
      <c r="FD1354" s="190"/>
      <c r="FJ1354" s="190"/>
      <c r="FL1354" s="190"/>
    </row>
    <row r="1355" spans="1:168" s="152" customFormat="1" ht="34.5" x14ac:dyDescent="0.25">
      <c r="A1355" s="191" t="s">
        <v>699</v>
      </c>
      <c r="B1355" s="192" t="s">
        <v>340</v>
      </c>
      <c r="C1355" s="367" t="s">
        <v>341</v>
      </c>
      <c r="D1355" s="367"/>
      <c r="E1355" s="367"/>
      <c r="F1355" s="193" t="s">
        <v>195</v>
      </c>
      <c r="G1355" s="194">
        <v>1.78E-2</v>
      </c>
      <c r="H1355" s="195">
        <v>1</v>
      </c>
      <c r="I1355" s="196">
        <v>1.78E-2</v>
      </c>
      <c r="J1355" s="197"/>
      <c r="K1355" s="194"/>
      <c r="L1355" s="197"/>
      <c r="M1355" s="194"/>
      <c r="N1355" s="198"/>
      <c r="EZ1355" s="189"/>
      <c r="FA1355" s="190"/>
      <c r="FB1355" s="190" t="s">
        <v>341</v>
      </c>
      <c r="FC1355" s="190" t="s">
        <v>285</v>
      </c>
      <c r="FD1355" s="190" t="s">
        <v>285</v>
      </c>
      <c r="FJ1355" s="190"/>
      <c r="FL1355" s="190"/>
    </row>
    <row r="1356" spans="1:168" s="152" customFormat="1" ht="15" x14ac:dyDescent="0.25">
      <c r="A1356" s="199"/>
      <c r="B1356" s="200"/>
      <c r="C1356" s="366" t="s">
        <v>700</v>
      </c>
      <c r="D1356" s="366"/>
      <c r="E1356" s="366"/>
      <c r="F1356" s="366"/>
      <c r="G1356" s="366"/>
      <c r="H1356" s="366"/>
      <c r="I1356" s="366"/>
      <c r="J1356" s="366"/>
      <c r="K1356" s="366"/>
      <c r="L1356" s="366"/>
      <c r="M1356" s="366"/>
      <c r="N1356" s="368"/>
      <c r="EZ1356" s="189"/>
      <c r="FA1356" s="190"/>
      <c r="FB1356" s="190"/>
      <c r="FC1356" s="190"/>
      <c r="FD1356" s="190"/>
      <c r="FE1356" s="201" t="s">
        <v>700</v>
      </c>
      <c r="FJ1356" s="190"/>
      <c r="FL1356" s="190"/>
    </row>
    <row r="1357" spans="1:168" s="152" customFormat="1" ht="68.25" x14ac:dyDescent="0.25">
      <c r="A1357" s="202"/>
      <c r="B1357" s="203" t="s">
        <v>343</v>
      </c>
      <c r="C1357" s="361" t="s">
        <v>344</v>
      </c>
      <c r="D1357" s="361"/>
      <c r="E1357" s="361"/>
      <c r="F1357" s="361"/>
      <c r="G1357" s="361"/>
      <c r="H1357" s="361"/>
      <c r="I1357" s="361"/>
      <c r="J1357" s="361"/>
      <c r="K1357" s="361"/>
      <c r="L1357" s="361"/>
      <c r="M1357" s="361"/>
      <c r="N1357" s="373"/>
      <c r="EZ1357" s="189"/>
      <c r="FA1357" s="190"/>
      <c r="FB1357" s="190"/>
      <c r="FC1357" s="190"/>
      <c r="FD1357" s="190"/>
      <c r="FF1357" s="201" t="s">
        <v>344</v>
      </c>
      <c r="FJ1357" s="190"/>
      <c r="FL1357" s="190"/>
    </row>
    <row r="1358" spans="1:168" s="152" customFormat="1" ht="23.25" x14ac:dyDescent="0.25">
      <c r="A1358" s="202"/>
      <c r="B1358" s="203" t="s">
        <v>345</v>
      </c>
      <c r="C1358" s="361" t="s">
        <v>346</v>
      </c>
      <c r="D1358" s="361"/>
      <c r="E1358" s="361"/>
      <c r="F1358" s="361"/>
      <c r="G1358" s="361"/>
      <c r="H1358" s="361"/>
      <c r="I1358" s="361"/>
      <c r="J1358" s="361"/>
      <c r="K1358" s="361"/>
      <c r="L1358" s="361"/>
      <c r="M1358" s="361"/>
      <c r="N1358" s="373"/>
      <c r="EZ1358" s="189"/>
      <c r="FA1358" s="190"/>
      <c r="FB1358" s="190"/>
      <c r="FC1358" s="190"/>
      <c r="FD1358" s="190"/>
      <c r="FF1358" s="201" t="s">
        <v>346</v>
      </c>
      <c r="FJ1358" s="190"/>
      <c r="FL1358" s="190"/>
    </row>
    <row r="1359" spans="1:168" s="152" customFormat="1" ht="15" x14ac:dyDescent="0.25">
      <c r="A1359" s="204"/>
      <c r="B1359" s="203" t="s">
        <v>339</v>
      </c>
      <c r="C1359" s="366" t="s">
        <v>347</v>
      </c>
      <c r="D1359" s="366"/>
      <c r="E1359" s="366"/>
      <c r="F1359" s="205"/>
      <c r="G1359" s="206"/>
      <c r="H1359" s="206"/>
      <c r="I1359" s="206"/>
      <c r="J1359" s="207">
        <v>4261.97</v>
      </c>
      <c r="K1359" s="208">
        <v>1.3225</v>
      </c>
      <c r="L1359" s="209">
        <v>100.33</v>
      </c>
      <c r="M1359" s="210">
        <v>49.45</v>
      </c>
      <c r="N1359" s="211">
        <v>4961.32</v>
      </c>
      <c r="EZ1359" s="189"/>
      <c r="FA1359" s="190"/>
      <c r="FB1359" s="190"/>
      <c r="FC1359" s="190"/>
      <c r="FD1359" s="190"/>
      <c r="FG1359" s="201" t="s">
        <v>347</v>
      </c>
      <c r="FJ1359" s="190"/>
      <c r="FL1359" s="190"/>
    </row>
    <row r="1360" spans="1:168" s="152" customFormat="1" ht="15" x14ac:dyDescent="0.25">
      <c r="A1360" s="204"/>
      <c r="B1360" s="203" t="s">
        <v>205</v>
      </c>
      <c r="C1360" s="366" t="s">
        <v>348</v>
      </c>
      <c r="D1360" s="366"/>
      <c r="E1360" s="366"/>
      <c r="F1360" s="205"/>
      <c r="G1360" s="206"/>
      <c r="H1360" s="206"/>
      <c r="I1360" s="206"/>
      <c r="J1360" s="209">
        <v>140.49</v>
      </c>
      <c r="K1360" s="208">
        <v>1.4375</v>
      </c>
      <c r="L1360" s="209">
        <v>3.59</v>
      </c>
      <c r="M1360" s="210">
        <v>14.53</v>
      </c>
      <c r="N1360" s="212">
        <v>52.16</v>
      </c>
      <c r="EZ1360" s="189"/>
      <c r="FA1360" s="190"/>
      <c r="FB1360" s="190"/>
      <c r="FC1360" s="190"/>
      <c r="FD1360" s="190"/>
      <c r="FG1360" s="201" t="s">
        <v>348</v>
      </c>
      <c r="FJ1360" s="190"/>
      <c r="FL1360" s="190"/>
    </row>
    <row r="1361" spans="1:168" s="152" customFormat="1" ht="15" x14ac:dyDescent="0.25">
      <c r="A1361" s="204"/>
      <c r="B1361" s="203" t="s">
        <v>349</v>
      </c>
      <c r="C1361" s="366" t="s">
        <v>350</v>
      </c>
      <c r="D1361" s="366"/>
      <c r="E1361" s="366"/>
      <c r="F1361" s="205"/>
      <c r="G1361" s="206"/>
      <c r="H1361" s="206"/>
      <c r="I1361" s="206"/>
      <c r="J1361" s="209">
        <v>9</v>
      </c>
      <c r="K1361" s="208">
        <v>1.4375</v>
      </c>
      <c r="L1361" s="209">
        <v>0.23</v>
      </c>
      <c r="M1361" s="210">
        <v>49.45</v>
      </c>
      <c r="N1361" s="212">
        <v>11.37</v>
      </c>
      <c r="EZ1361" s="189"/>
      <c r="FA1361" s="190"/>
      <c r="FB1361" s="190"/>
      <c r="FC1361" s="190"/>
      <c r="FD1361" s="190"/>
      <c r="FG1361" s="201" t="s">
        <v>350</v>
      </c>
      <c r="FJ1361" s="190"/>
      <c r="FL1361" s="190"/>
    </row>
    <row r="1362" spans="1:168" s="152" customFormat="1" ht="15" x14ac:dyDescent="0.25">
      <c r="A1362" s="204"/>
      <c r="B1362" s="203" t="s">
        <v>351</v>
      </c>
      <c r="C1362" s="366" t="s">
        <v>352</v>
      </c>
      <c r="D1362" s="366"/>
      <c r="E1362" s="366"/>
      <c r="F1362" s="205"/>
      <c r="G1362" s="206"/>
      <c r="H1362" s="206"/>
      <c r="I1362" s="206"/>
      <c r="J1362" s="207">
        <v>2732.35</v>
      </c>
      <c r="K1362" s="206"/>
      <c r="L1362" s="209">
        <v>48.64</v>
      </c>
      <c r="M1362" s="210">
        <v>9.1199999999999992</v>
      </c>
      <c r="N1362" s="212">
        <v>443.6</v>
      </c>
      <c r="EZ1362" s="189"/>
      <c r="FA1362" s="190"/>
      <c r="FB1362" s="190"/>
      <c r="FC1362" s="190"/>
      <c r="FD1362" s="190"/>
      <c r="FG1362" s="201" t="s">
        <v>352</v>
      </c>
      <c r="FJ1362" s="190"/>
      <c r="FL1362" s="190"/>
    </row>
    <row r="1363" spans="1:168" s="152" customFormat="1" ht="15" x14ac:dyDescent="0.25">
      <c r="A1363" s="213"/>
      <c r="B1363" s="203"/>
      <c r="C1363" s="366" t="s">
        <v>353</v>
      </c>
      <c r="D1363" s="366"/>
      <c r="E1363" s="366"/>
      <c r="F1363" s="205" t="s">
        <v>354</v>
      </c>
      <c r="G1363" s="210">
        <v>219.68</v>
      </c>
      <c r="H1363" s="208">
        <v>1.3225</v>
      </c>
      <c r="I1363" s="233">
        <v>5.1713769999999997</v>
      </c>
      <c r="J1363" s="215"/>
      <c r="K1363" s="206"/>
      <c r="L1363" s="215"/>
      <c r="M1363" s="206"/>
      <c r="N1363" s="216"/>
      <c r="EZ1363" s="189"/>
      <c r="FA1363" s="190"/>
      <c r="FB1363" s="190"/>
      <c r="FC1363" s="190"/>
      <c r="FD1363" s="190"/>
      <c r="FH1363" s="201" t="s">
        <v>353</v>
      </c>
      <c r="FJ1363" s="190"/>
      <c r="FL1363" s="190"/>
    </row>
    <row r="1364" spans="1:168" s="152" customFormat="1" ht="15" x14ac:dyDescent="0.25">
      <c r="A1364" s="213"/>
      <c r="B1364" s="203"/>
      <c r="C1364" s="366" t="s">
        <v>355</v>
      </c>
      <c r="D1364" s="366"/>
      <c r="E1364" s="366"/>
      <c r="F1364" s="205" t="s">
        <v>354</v>
      </c>
      <c r="G1364" s="210">
        <v>0.71</v>
      </c>
      <c r="H1364" s="208">
        <v>1.4375</v>
      </c>
      <c r="I1364" s="214">
        <v>1.8167099999999999E-2</v>
      </c>
      <c r="J1364" s="215"/>
      <c r="K1364" s="206"/>
      <c r="L1364" s="215"/>
      <c r="M1364" s="206"/>
      <c r="N1364" s="216"/>
      <c r="EZ1364" s="189"/>
      <c r="FA1364" s="190"/>
      <c r="FB1364" s="190"/>
      <c r="FC1364" s="190"/>
      <c r="FD1364" s="190"/>
      <c r="FH1364" s="201" t="s">
        <v>355</v>
      </c>
      <c r="FJ1364" s="190"/>
      <c r="FL1364" s="190"/>
    </row>
    <row r="1365" spans="1:168" s="152" customFormat="1" ht="15" x14ac:dyDescent="0.25">
      <c r="A1365" s="199"/>
      <c r="B1365" s="203"/>
      <c r="C1365" s="369" t="s">
        <v>356</v>
      </c>
      <c r="D1365" s="369"/>
      <c r="E1365" s="369"/>
      <c r="F1365" s="217"/>
      <c r="G1365" s="218"/>
      <c r="H1365" s="218"/>
      <c r="I1365" s="218"/>
      <c r="J1365" s="219">
        <v>7134.81</v>
      </c>
      <c r="K1365" s="218"/>
      <c r="L1365" s="220">
        <v>152.56</v>
      </c>
      <c r="M1365" s="218"/>
      <c r="N1365" s="221">
        <v>5457.08</v>
      </c>
      <c r="EZ1365" s="189"/>
      <c r="FA1365" s="190"/>
      <c r="FB1365" s="190"/>
      <c r="FC1365" s="190"/>
      <c r="FD1365" s="190"/>
      <c r="FI1365" s="201" t="s">
        <v>356</v>
      </c>
      <c r="FJ1365" s="190"/>
      <c r="FL1365" s="190"/>
    </row>
    <row r="1366" spans="1:168" s="152" customFormat="1" ht="15" x14ac:dyDescent="0.25">
      <c r="A1366" s="213"/>
      <c r="B1366" s="203"/>
      <c r="C1366" s="366" t="s">
        <v>357</v>
      </c>
      <c r="D1366" s="366"/>
      <c r="E1366" s="366"/>
      <c r="F1366" s="205"/>
      <c r="G1366" s="206"/>
      <c r="H1366" s="206"/>
      <c r="I1366" s="206"/>
      <c r="J1366" s="215"/>
      <c r="K1366" s="206"/>
      <c r="L1366" s="209">
        <v>100.56</v>
      </c>
      <c r="M1366" s="206"/>
      <c r="N1366" s="211">
        <v>4972.6899999999996</v>
      </c>
      <c r="EZ1366" s="189"/>
      <c r="FA1366" s="190"/>
      <c r="FB1366" s="190"/>
      <c r="FC1366" s="190"/>
      <c r="FD1366" s="190"/>
      <c r="FH1366" s="201" t="s">
        <v>357</v>
      </c>
      <c r="FJ1366" s="190"/>
      <c r="FL1366" s="190"/>
    </row>
    <row r="1367" spans="1:168" s="152" customFormat="1" ht="23.25" x14ac:dyDescent="0.25">
      <c r="A1367" s="213"/>
      <c r="B1367" s="203" t="s">
        <v>358</v>
      </c>
      <c r="C1367" s="366" t="s">
        <v>359</v>
      </c>
      <c r="D1367" s="366"/>
      <c r="E1367" s="366"/>
      <c r="F1367" s="205" t="s">
        <v>360</v>
      </c>
      <c r="G1367" s="222">
        <v>126</v>
      </c>
      <c r="H1367" s="206"/>
      <c r="I1367" s="222">
        <v>126</v>
      </c>
      <c r="J1367" s="215"/>
      <c r="K1367" s="206"/>
      <c r="L1367" s="209">
        <v>126.71</v>
      </c>
      <c r="M1367" s="206"/>
      <c r="N1367" s="211">
        <v>6265.59</v>
      </c>
      <c r="EZ1367" s="189"/>
      <c r="FA1367" s="190"/>
      <c r="FB1367" s="190"/>
      <c r="FC1367" s="190"/>
      <c r="FD1367" s="190"/>
      <c r="FH1367" s="201" t="s">
        <v>359</v>
      </c>
      <c r="FJ1367" s="190"/>
      <c r="FL1367" s="190"/>
    </row>
    <row r="1368" spans="1:168" s="152" customFormat="1" ht="23.25" x14ac:dyDescent="0.25">
      <c r="A1368" s="213"/>
      <c r="B1368" s="203" t="s">
        <v>361</v>
      </c>
      <c r="C1368" s="366" t="s">
        <v>362</v>
      </c>
      <c r="D1368" s="366"/>
      <c r="E1368" s="366"/>
      <c r="F1368" s="205" t="s">
        <v>360</v>
      </c>
      <c r="G1368" s="222">
        <v>68</v>
      </c>
      <c r="H1368" s="206"/>
      <c r="I1368" s="222">
        <v>68</v>
      </c>
      <c r="J1368" s="215"/>
      <c r="K1368" s="206"/>
      <c r="L1368" s="209">
        <v>68.38</v>
      </c>
      <c r="M1368" s="206"/>
      <c r="N1368" s="211">
        <v>3381.43</v>
      </c>
      <c r="EZ1368" s="189"/>
      <c r="FA1368" s="190"/>
      <c r="FB1368" s="190"/>
      <c r="FC1368" s="190"/>
      <c r="FD1368" s="190"/>
      <c r="FH1368" s="201" t="s">
        <v>362</v>
      </c>
      <c r="FJ1368" s="190"/>
      <c r="FL1368" s="190"/>
    </row>
    <row r="1369" spans="1:168" s="152" customFormat="1" ht="15" x14ac:dyDescent="0.25">
      <c r="A1369" s="223"/>
      <c r="B1369" s="224"/>
      <c r="C1369" s="367" t="s">
        <v>363</v>
      </c>
      <c r="D1369" s="367"/>
      <c r="E1369" s="367"/>
      <c r="F1369" s="193"/>
      <c r="G1369" s="194"/>
      <c r="H1369" s="194"/>
      <c r="I1369" s="194"/>
      <c r="J1369" s="197"/>
      <c r="K1369" s="194"/>
      <c r="L1369" s="225">
        <v>347.65</v>
      </c>
      <c r="M1369" s="218"/>
      <c r="N1369" s="226">
        <v>15104.1</v>
      </c>
      <c r="EZ1369" s="189"/>
      <c r="FA1369" s="190"/>
      <c r="FB1369" s="190"/>
      <c r="FC1369" s="190"/>
      <c r="FD1369" s="190"/>
      <c r="FJ1369" s="190" t="s">
        <v>363</v>
      </c>
      <c r="FL1369" s="190"/>
    </row>
    <row r="1370" spans="1:168" s="152" customFormat="1" ht="33.75" x14ac:dyDescent="0.25">
      <c r="A1370" s="191" t="s">
        <v>701</v>
      </c>
      <c r="B1370" s="192" t="s">
        <v>440</v>
      </c>
      <c r="C1370" s="367" t="s">
        <v>43</v>
      </c>
      <c r="D1370" s="367"/>
      <c r="E1370" s="367"/>
      <c r="F1370" s="193" t="s">
        <v>16</v>
      </c>
      <c r="G1370" s="194">
        <v>33</v>
      </c>
      <c r="H1370" s="195">
        <v>1</v>
      </c>
      <c r="I1370" s="195">
        <v>33</v>
      </c>
      <c r="J1370" s="225">
        <v>87.35</v>
      </c>
      <c r="K1370" s="227">
        <v>1.04236</v>
      </c>
      <c r="L1370" s="228">
        <v>3004.65</v>
      </c>
      <c r="M1370" s="229">
        <v>9.1199999999999992</v>
      </c>
      <c r="N1370" s="226">
        <v>27402.41</v>
      </c>
      <c r="EZ1370" s="189"/>
      <c r="FA1370" s="190"/>
      <c r="FB1370" s="190" t="s">
        <v>43</v>
      </c>
      <c r="FC1370" s="190" t="s">
        <v>285</v>
      </c>
      <c r="FD1370" s="190" t="s">
        <v>285</v>
      </c>
      <c r="FJ1370" s="190"/>
      <c r="FL1370" s="190"/>
    </row>
    <row r="1371" spans="1:168" s="152" customFormat="1" ht="15" x14ac:dyDescent="0.25">
      <c r="A1371" s="199"/>
      <c r="B1371" s="200"/>
      <c r="C1371" s="366" t="s">
        <v>441</v>
      </c>
      <c r="D1371" s="366"/>
      <c r="E1371" s="366"/>
      <c r="F1371" s="366"/>
      <c r="G1371" s="366"/>
      <c r="H1371" s="366"/>
      <c r="I1371" s="366"/>
      <c r="J1371" s="366"/>
      <c r="K1371" s="366"/>
      <c r="L1371" s="366"/>
      <c r="M1371" s="366"/>
      <c r="N1371" s="368"/>
      <c r="EZ1371" s="189"/>
      <c r="FA1371" s="190"/>
      <c r="FB1371" s="190"/>
      <c r="FC1371" s="190"/>
      <c r="FD1371" s="190"/>
      <c r="FJ1371" s="190"/>
      <c r="FK1371" s="201" t="s">
        <v>441</v>
      </c>
      <c r="FL1371" s="190"/>
    </row>
    <row r="1372" spans="1:168" s="152" customFormat="1" ht="15" x14ac:dyDescent="0.25">
      <c r="A1372" s="202"/>
      <c r="B1372" s="203"/>
      <c r="C1372" s="361" t="s">
        <v>366</v>
      </c>
      <c r="D1372" s="361"/>
      <c r="E1372" s="361"/>
      <c r="F1372" s="361"/>
      <c r="G1372" s="361"/>
      <c r="H1372" s="361"/>
      <c r="I1372" s="361"/>
      <c r="J1372" s="361"/>
      <c r="K1372" s="361"/>
      <c r="L1372" s="361"/>
      <c r="M1372" s="361"/>
      <c r="N1372" s="373"/>
      <c r="EZ1372" s="189"/>
      <c r="FA1372" s="190"/>
      <c r="FB1372" s="190"/>
      <c r="FC1372" s="190"/>
      <c r="FD1372" s="190"/>
      <c r="FF1372" s="201" t="s">
        <v>366</v>
      </c>
      <c r="FJ1372" s="190"/>
      <c r="FL1372" s="190"/>
    </row>
    <row r="1373" spans="1:168" s="152" customFormat="1" ht="15" x14ac:dyDescent="0.25">
      <c r="A1373" s="202"/>
      <c r="B1373" s="203"/>
      <c r="C1373" s="361" t="s">
        <v>367</v>
      </c>
      <c r="D1373" s="361"/>
      <c r="E1373" s="361"/>
      <c r="F1373" s="361"/>
      <c r="G1373" s="361"/>
      <c r="H1373" s="361"/>
      <c r="I1373" s="361"/>
      <c r="J1373" s="361"/>
      <c r="K1373" s="361"/>
      <c r="L1373" s="361"/>
      <c r="M1373" s="361"/>
      <c r="N1373" s="373"/>
      <c r="EZ1373" s="189"/>
      <c r="FA1373" s="190"/>
      <c r="FB1373" s="190"/>
      <c r="FC1373" s="190"/>
      <c r="FD1373" s="190"/>
      <c r="FF1373" s="201" t="s">
        <v>367</v>
      </c>
      <c r="FJ1373" s="190"/>
      <c r="FL1373" s="190"/>
    </row>
    <row r="1374" spans="1:168" s="152" customFormat="1" ht="15" x14ac:dyDescent="0.25">
      <c r="A1374" s="223"/>
      <c r="B1374" s="224"/>
      <c r="C1374" s="367" t="s">
        <v>363</v>
      </c>
      <c r="D1374" s="367"/>
      <c r="E1374" s="367"/>
      <c r="F1374" s="193"/>
      <c r="G1374" s="194"/>
      <c r="H1374" s="194"/>
      <c r="I1374" s="194"/>
      <c r="J1374" s="197"/>
      <c r="K1374" s="194"/>
      <c r="L1374" s="228">
        <v>3004.65</v>
      </c>
      <c r="M1374" s="218"/>
      <c r="N1374" s="226">
        <v>27402.41</v>
      </c>
      <c r="EZ1374" s="189"/>
      <c r="FA1374" s="190"/>
      <c r="FB1374" s="190"/>
      <c r="FC1374" s="190"/>
      <c r="FD1374" s="190"/>
      <c r="FJ1374" s="190" t="s">
        <v>363</v>
      </c>
      <c r="FL1374" s="190"/>
    </row>
    <row r="1375" spans="1:168" s="152" customFormat="1" ht="34.5" x14ac:dyDescent="0.25">
      <c r="A1375" s="191" t="s">
        <v>702</v>
      </c>
      <c r="B1375" s="192" t="s">
        <v>430</v>
      </c>
      <c r="C1375" s="367" t="s">
        <v>431</v>
      </c>
      <c r="D1375" s="367"/>
      <c r="E1375" s="367"/>
      <c r="F1375" s="193" t="s">
        <v>195</v>
      </c>
      <c r="G1375" s="194">
        <v>0.13800000000000001</v>
      </c>
      <c r="H1375" s="195">
        <v>1</v>
      </c>
      <c r="I1375" s="232">
        <v>0.13800000000000001</v>
      </c>
      <c r="J1375" s="197"/>
      <c r="K1375" s="194"/>
      <c r="L1375" s="197"/>
      <c r="M1375" s="194"/>
      <c r="N1375" s="198"/>
      <c r="EZ1375" s="189"/>
      <c r="FA1375" s="190"/>
      <c r="FB1375" s="190" t="s">
        <v>431</v>
      </c>
      <c r="FC1375" s="190" t="s">
        <v>285</v>
      </c>
      <c r="FD1375" s="190" t="s">
        <v>285</v>
      </c>
      <c r="FJ1375" s="190"/>
      <c r="FL1375" s="190"/>
    </row>
    <row r="1376" spans="1:168" s="152" customFormat="1" ht="15" x14ac:dyDescent="0.25">
      <c r="A1376" s="199"/>
      <c r="B1376" s="200"/>
      <c r="C1376" s="366" t="s">
        <v>703</v>
      </c>
      <c r="D1376" s="366"/>
      <c r="E1376" s="366"/>
      <c r="F1376" s="366"/>
      <c r="G1376" s="366"/>
      <c r="H1376" s="366"/>
      <c r="I1376" s="366"/>
      <c r="J1376" s="366"/>
      <c r="K1376" s="366"/>
      <c r="L1376" s="366"/>
      <c r="M1376" s="366"/>
      <c r="N1376" s="368"/>
      <c r="EZ1376" s="189"/>
      <c r="FA1376" s="190"/>
      <c r="FB1376" s="190"/>
      <c r="FC1376" s="190"/>
      <c r="FD1376" s="190"/>
      <c r="FE1376" s="201" t="s">
        <v>703</v>
      </c>
      <c r="FJ1376" s="190"/>
      <c r="FL1376" s="190"/>
    </row>
    <row r="1377" spans="1:168" s="152" customFormat="1" ht="68.25" x14ac:dyDescent="0.25">
      <c r="A1377" s="202"/>
      <c r="B1377" s="203" t="s">
        <v>343</v>
      </c>
      <c r="C1377" s="361" t="s">
        <v>344</v>
      </c>
      <c r="D1377" s="361"/>
      <c r="E1377" s="361"/>
      <c r="F1377" s="361"/>
      <c r="G1377" s="361"/>
      <c r="H1377" s="361"/>
      <c r="I1377" s="361"/>
      <c r="J1377" s="361"/>
      <c r="K1377" s="361"/>
      <c r="L1377" s="361"/>
      <c r="M1377" s="361"/>
      <c r="N1377" s="373"/>
      <c r="EZ1377" s="189"/>
      <c r="FA1377" s="190"/>
      <c r="FB1377" s="190"/>
      <c r="FC1377" s="190"/>
      <c r="FD1377" s="190"/>
      <c r="FF1377" s="201" t="s">
        <v>344</v>
      </c>
      <c r="FJ1377" s="190"/>
      <c r="FL1377" s="190"/>
    </row>
    <row r="1378" spans="1:168" s="152" customFormat="1" ht="23.25" x14ac:dyDescent="0.25">
      <c r="A1378" s="202"/>
      <c r="B1378" s="203" t="s">
        <v>345</v>
      </c>
      <c r="C1378" s="361" t="s">
        <v>346</v>
      </c>
      <c r="D1378" s="361"/>
      <c r="E1378" s="361"/>
      <c r="F1378" s="361"/>
      <c r="G1378" s="361"/>
      <c r="H1378" s="361"/>
      <c r="I1378" s="361"/>
      <c r="J1378" s="361"/>
      <c r="K1378" s="361"/>
      <c r="L1378" s="361"/>
      <c r="M1378" s="361"/>
      <c r="N1378" s="373"/>
      <c r="EZ1378" s="189"/>
      <c r="FA1378" s="190"/>
      <c r="FB1378" s="190"/>
      <c r="FC1378" s="190"/>
      <c r="FD1378" s="190"/>
      <c r="FF1378" s="201" t="s">
        <v>346</v>
      </c>
      <c r="FJ1378" s="190"/>
      <c r="FL1378" s="190"/>
    </row>
    <row r="1379" spans="1:168" s="152" customFormat="1" ht="15" x14ac:dyDescent="0.25">
      <c r="A1379" s="204"/>
      <c r="B1379" s="203" t="s">
        <v>339</v>
      </c>
      <c r="C1379" s="366" t="s">
        <v>347</v>
      </c>
      <c r="D1379" s="366"/>
      <c r="E1379" s="366"/>
      <c r="F1379" s="205"/>
      <c r="G1379" s="206"/>
      <c r="H1379" s="206"/>
      <c r="I1379" s="206"/>
      <c r="J1379" s="207">
        <v>1047.6400000000001</v>
      </c>
      <c r="K1379" s="208">
        <v>1.3225</v>
      </c>
      <c r="L1379" s="209">
        <v>191.2</v>
      </c>
      <c r="M1379" s="210">
        <v>49.45</v>
      </c>
      <c r="N1379" s="211">
        <v>9454.84</v>
      </c>
      <c r="EZ1379" s="189"/>
      <c r="FA1379" s="190"/>
      <c r="FB1379" s="190"/>
      <c r="FC1379" s="190"/>
      <c r="FD1379" s="190"/>
      <c r="FG1379" s="201" t="s">
        <v>347</v>
      </c>
      <c r="FJ1379" s="190"/>
      <c r="FL1379" s="190"/>
    </row>
    <row r="1380" spans="1:168" s="152" customFormat="1" ht="15" x14ac:dyDescent="0.25">
      <c r="A1380" s="204"/>
      <c r="B1380" s="203" t="s">
        <v>205</v>
      </c>
      <c r="C1380" s="366" t="s">
        <v>348</v>
      </c>
      <c r="D1380" s="366"/>
      <c r="E1380" s="366"/>
      <c r="F1380" s="205"/>
      <c r="G1380" s="206"/>
      <c r="H1380" s="206"/>
      <c r="I1380" s="206"/>
      <c r="J1380" s="209">
        <v>494.67</v>
      </c>
      <c r="K1380" s="208">
        <v>1.4375</v>
      </c>
      <c r="L1380" s="209">
        <v>98.13</v>
      </c>
      <c r="M1380" s="210">
        <v>14.53</v>
      </c>
      <c r="N1380" s="211">
        <v>1425.83</v>
      </c>
      <c r="EZ1380" s="189"/>
      <c r="FA1380" s="190"/>
      <c r="FB1380" s="190"/>
      <c r="FC1380" s="190"/>
      <c r="FD1380" s="190"/>
      <c r="FG1380" s="201" t="s">
        <v>348</v>
      </c>
      <c r="FJ1380" s="190"/>
      <c r="FL1380" s="190"/>
    </row>
    <row r="1381" spans="1:168" s="152" customFormat="1" ht="15" x14ac:dyDescent="0.25">
      <c r="A1381" s="204"/>
      <c r="B1381" s="203" t="s">
        <v>349</v>
      </c>
      <c r="C1381" s="366" t="s">
        <v>350</v>
      </c>
      <c r="D1381" s="366"/>
      <c r="E1381" s="366"/>
      <c r="F1381" s="205"/>
      <c r="G1381" s="206"/>
      <c r="H1381" s="206"/>
      <c r="I1381" s="206"/>
      <c r="J1381" s="209">
        <v>31.38</v>
      </c>
      <c r="K1381" s="208">
        <v>1.4375</v>
      </c>
      <c r="L1381" s="209">
        <v>6.23</v>
      </c>
      <c r="M1381" s="210">
        <v>49.45</v>
      </c>
      <c r="N1381" s="212">
        <v>308.07</v>
      </c>
      <c r="EZ1381" s="189"/>
      <c r="FA1381" s="190"/>
      <c r="FB1381" s="190"/>
      <c r="FC1381" s="190"/>
      <c r="FD1381" s="190"/>
      <c r="FG1381" s="201" t="s">
        <v>350</v>
      </c>
      <c r="FJ1381" s="190"/>
      <c r="FL1381" s="190"/>
    </row>
    <row r="1382" spans="1:168" s="152" customFormat="1" ht="15" x14ac:dyDescent="0.25">
      <c r="A1382" s="204"/>
      <c r="B1382" s="203" t="s">
        <v>351</v>
      </c>
      <c r="C1382" s="366" t="s">
        <v>352</v>
      </c>
      <c r="D1382" s="366"/>
      <c r="E1382" s="366"/>
      <c r="F1382" s="205"/>
      <c r="G1382" s="206"/>
      <c r="H1382" s="206"/>
      <c r="I1382" s="206"/>
      <c r="J1382" s="209">
        <v>68.63</v>
      </c>
      <c r="K1382" s="206"/>
      <c r="L1382" s="209">
        <v>9.4700000000000006</v>
      </c>
      <c r="M1382" s="210">
        <v>9.1199999999999992</v>
      </c>
      <c r="N1382" s="212">
        <v>86.37</v>
      </c>
      <c r="EZ1382" s="189"/>
      <c r="FA1382" s="190"/>
      <c r="FB1382" s="190"/>
      <c r="FC1382" s="190"/>
      <c r="FD1382" s="190"/>
      <c r="FG1382" s="201" t="s">
        <v>352</v>
      </c>
      <c r="FJ1382" s="190"/>
      <c r="FL1382" s="190"/>
    </row>
    <row r="1383" spans="1:168" s="152" customFormat="1" ht="15" x14ac:dyDescent="0.25">
      <c r="A1383" s="213"/>
      <c r="B1383" s="203"/>
      <c r="C1383" s="366" t="s">
        <v>353</v>
      </c>
      <c r="D1383" s="366"/>
      <c r="E1383" s="366"/>
      <c r="F1383" s="205" t="s">
        <v>354</v>
      </c>
      <c r="G1383" s="222">
        <v>54</v>
      </c>
      <c r="H1383" s="208">
        <v>1.3225</v>
      </c>
      <c r="I1383" s="230">
        <v>9.8552700000000009</v>
      </c>
      <c r="J1383" s="215"/>
      <c r="K1383" s="206"/>
      <c r="L1383" s="215"/>
      <c r="M1383" s="206"/>
      <c r="N1383" s="216"/>
      <c r="EZ1383" s="189"/>
      <c r="FA1383" s="190"/>
      <c r="FB1383" s="190"/>
      <c r="FC1383" s="190"/>
      <c r="FD1383" s="190"/>
      <c r="FH1383" s="201" t="s">
        <v>353</v>
      </c>
      <c r="FJ1383" s="190"/>
      <c r="FL1383" s="190"/>
    </row>
    <row r="1384" spans="1:168" s="152" customFormat="1" ht="15" x14ac:dyDescent="0.25">
      <c r="A1384" s="213"/>
      <c r="B1384" s="203"/>
      <c r="C1384" s="366" t="s">
        <v>355</v>
      </c>
      <c r="D1384" s="366"/>
      <c r="E1384" s="366"/>
      <c r="F1384" s="205" t="s">
        <v>354</v>
      </c>
      <c r="G1384" s="231">
        <v>2.5</v>
      </c>
      <c r="H1384" s="208">
        <v>1.4375</v>
      </c>
      <c r="I1384" s="214">
        <v>0.49593749999999998</v>
      </c>
      <c r="J1384" s="215"/>
      <c r="K1384" s="206"/>
      <c r="L1384" s="215"/>
      <c r="M1384" s="206"/>
      <c r="N1384" s="216"/>
      <c r="EZ1384" s="189"/>
      <c r="FA1384" s="190"/>
      <c r="FB1384" s="190"/>
      <c r="FC1384" s="190"/>
      <c r="FD1384" s="190"/>
      <c r="FH1384" s="201" t="s">
        <v>355</v>
      </c>
      <c r="FJ1384" s="190"/>
      <c r="FL1384" s="190"/>
    </row>
    <row r="1385" spans="1:168" s="152" customFormat="1" ht="15" x14ac:dyDescent="0.25">
      <c r="A1385" s="199"/>
      <c r="B1385" s="203"/>
      <c r="C1385" s="369" t="s">
        <v>356</v>
      </c>
      <c r="D1385" s="369"/>
      <c r="E1385" s="369"/>
      <c r="F1385" s="217"/>
      <c r="G1385" s="218"/>
      <c r="H1385" s="218"/>
      <c r="I1385" s="218"/>
      <c r="J1385" s="219">
        <v>1610.94</v>
      </c>
      <c r="K1385" s="218"/>
      <c r="L1385" s="220">
        <v>298.8</v>
      </c>
      <c r="M1385" s="218"/>
      <c r="N1385" s="221">
        <v>10967.04</v>
      </c>
      <c r="EZ1385" s="189"/>
      <c r="FA1385" s="190"/>
      <c r="FB1385" s="190"/>
      <c r="FC1385" s="190"/>
      <c r="FD1385" s="190"/>
      <c r="FI1385" s="201" t="s">
        <v>356</v>
      </c>
      <c r="FJ1385" s="190"/>
      <c r="FL1385" s="190"/>
    </row>
    <row r="1386" spans="1:168" s="152" customFormat="1" ht="15" x14ac:dyDescent="0.25">
      <c r="A1386" s="213"/>
      <c r="B1386" s="203"/>
      <c r="C1386" s="366" t="s">
        <v>357</v>
      </c>
      <c r="D1386" s="366"/>
      <c r="E1386" s="366"/>
      <c r="F1386" s="205"/>
      <c r="G1386" s="206"/>
      <c r="H1386" s="206"/>
      <c r="I1386" s="206"/>
      <c r="J1386" s="215"/>
      <c r="K1386" s="206"/>
      <c r="L1386" s="209">
        <v>197.43</v>
      </c>
      <c r="M1386" s="206"/>
      <c r="N1386" s="211">
        <v>9762.91</v>
      </c>
      <c r="EZ1386" s="189"/>
      <c r="FA1386" s="190"/>
      <c r="FB1386" s="190"/>
      <c r="FC1386" s="190"/>
      <c r="FD1386" s="190"/>
      <c r="FH1386" s="201" t="s">
        <v>357</v>
      </c>
      <c r="FJ1386" s="190"/>
      <c r="FL1386" s="190"/>
    </row>
    <row r="1387" spans="1:168" s="152" customFormat="1" ht="23.25" x14ac:dyDescent="0.25">
      <c r="A1387" s="213"/>
      <c r="B1387" s="203" t="s">
        <v>390</v>
      </c>
      <c r="C1387" s="366" t="s">
        <v>391</v>
      </c>
      <c r="D1387" s="366"/>
      <c r="E1387" s="366"/>
      <c r="F1387" s="205" t="s">
        <v>360</v>
      </c>
      <c r="G1387" s="222">
        <v>97</v>
      </c>
      <c r="H1387" s="206"/>
      <c r="I1387" s="222">
        <v>97</v>
      </c>
      <c r="J1387" s="215"/>
      <c r="K1387" s="206"/>
      <c r="L1387" s="209">
        <v>191.51</v>
      </c>
      <c r="M1387" s="206"/>
      <c r="N1387" s="211">
        <v>9470.02</v>
      </c>
      <c r="EZ1387" s="189"/>
      <c r="FA1387" s="190"/>
      <c r="FB1387" s="190"/>
      <c r="FC1387" s="190"/>
      <c r="FD1387" s="190"/>
      <c r="FH1387" s="201" t="s">
        <v>391</v>
      </c>
      <c r="FJ1387" s="190"/>
      <c r="FL1387" s="190"/>
    </row>
    <row r="1388" spans="1:168" s="152" customFormat="1" ht="23.25" x14ac:dyDescent="0.25">
      <c r="A1388" s="213"/>
      <c r="B1388" s="203" t="s">
        <v>392</v>
      </c>
      <c r="C1388" s="366" t="s">
        <v>393</v>
      </c>
      <c r="D1388" s="366"/>
      <c r="E1388" s="366"/>
      <c r="F1388" s="205" t="s">
        <v>360</v>
      </c>
      <c r="G1388" s="222">
        <v>51</v>
      </c>
      <c r="H1388" s="206"/>
      <c r="I1388" s="222">
        <v>51</v>
      </c>
      <c r="J1388" s="215"/>
      <c r="K1388" s="206"/>
      <c r="L1388" s="209">
        <v>100.69</v>
      </c>
      <c r="M1388" s="206"/>
      <c r="N1388" s="211">
        <v>4979.08</v>
      </c>
      <c r="EZ1388" s="189"/>
      <c r="FA1388" s="190"/>
      <c r="FB1388" s="190"/>
      <c r="FC1388" s="190"/>
      <c r="FD1388" s="190"/>
      <c r="FH1388" s="201" t="s">
        <v>393</v>
      </c>
      <c r="FJ1388" s="190"/>
      <c r="FL1388" s="190"/>
    </row>
    <row r="1389" spans="1:168" s="152" customFormat="1" ht="15" x14ac:dyDescent="0.25">
      <c r="A1389" s="223"/>
      <c r="B1389" s="224"/>
      <c r="C1389" s="367" t="s">
        <v>363</v>
      </c>
      <c r="D1389" s="367"/>
      <c r="E1389" s="367"/>
      <c r="F1389" s="193"/>
      <c r="G1389" s="194"/>
      <c r="H1389" s="194"/>
      <c r="I1389" s="194"/>
      <c r="J1389" s="197"/>
      <c r="K1389" s="194"/>
      <c r="L1389" s="225">
        <v>591</v>
      </c>
      <c r="M1389" s="218"/>
      <c r="N1389" s="226">
        <v>25416.14</v>
      </c>
      <c r="EZ1389" s="189"/>
      <c r="FA1389" s="190"/>
      <c r="FB1389" s="190"/>
      <c r="FC1389" s="190"/>
      <c r="FD1389" s="190"/>
      <c r="FJ1389" s="190" t="s">
        <v>363</v>
      </c>
      <c r="FL1389" s="190"/>
    </row>
    <row r="1390" spans="1:168" s="152" customFormat="1" ht="45" x14ac:dyDescent="0.25">
      <c r="A1390" s="191" t="s">
        <v>704</v>
      </c>
      <c r="B1390" s="192" t="s">
        <v>655</v>
      </c>
      <c r="C1390" s="367" t="s">
        <v>435</v>
      </c>
      <c r="D1390" s="367"/>
      <c r="E1390" s="367"/>
      <c r="F1390" s="193" t="s">
        <v>16</v>
      </c>
      <c r="G1390" s="194">
        <v>16.7</v>
      </c>
      <c r="H1390" s="195">
        <v>1</v>
      </c>
      <c r="I1390" s="235">
        <v>16.7</v>
      </c>
      <c r="J1390" s="225">
        <v>463.27</v>
      </c>
      <c r="K1390" s="227">
        <v>1.04236</v>
      </c>
      <c r="L1390" s="228">
        <v>8064.33</v>
      </c>
      <c r="M1390" s="229">
        <v>9.1199999999999992</v>
      </c>
      <c r="N1390" s="226">
        <v>73546.69</v>
      </c>
      <c r="EZ1390" s="189"/>
      <c r="FA1390" s="190"/>
      <c r="FB1390" s="190" t="s">
        <v>435</v>
      </c>
      <c r="FC1390" s="190" t="s">
        <v>285</v>
      </c>
      <c r="FD1390" s="190" t="s">
        <v>285</v>
      </c>
      <c r="FJ1390" s="190"/>
      <c r="FL1390" s="190"/>
    </row>
    <row r="1391" spans="1:168" s="152" customFormat="1" ht="15" x14ac:dyDescent="0.25">
      <c r="A1391" s="199"/>
      <c r="B1391" s="200"/>
      <c r="C1391" s="366" t="s">
        <v>436</v>
      </c>
      <c r="D1391" s="366"/>
      <c r="E1391" s="366"/>
      <c r="F1391" s="366"/>
      <c r="G1391" s="366"/>
      <c r="H1391" s="366"/>
      <c r="I1391" s="366"/>
      <c r="J1391" s="366"/>
      <c r="K1391" s="366"/>
      <c r="L1391" s="366"/>
      <c r="M1391" s="366"/>
      <c r="N1391" s="368"/>
      <c r="EZ1391" s="189"/>
      <c r="FA1391" s="190"/>
      <c r="FB1391" s="190"/>
      <c r="FC1391" s="190"/>
      <c r="FD1391" s="190"/>
      <c r="FJ1391" s="190"/>
      <c r="FK1391" s="201" t="s">
        <v>436</v>
      </c>
      <c r="FL1391" s="190"/>
    </row>
    <row r="1392" spans="1:168" s="152" customFormat="1" ht="15" x14ac:dyDescent="0.25">
      <c r="A1392" s="202"/>
      <c r="B1392" s="203"/>
      <c r="C1392" s="361" t="s">
        <v>366</v>
      </c>
      <c r="D1392" s="361"/>
      <c r="E1392" s="361"/>
      <c r="F1392" s="361"/>
      <c r="G1392" s="361"/>
      <c r="H1392" s="361"/>
      <c r="I1392" s="361"/>
      <c r="J1392" s="361"/>
      <c r="K1392" s="361"/>
      <c r="L1392" s="361"/>
      <c r="M1392" s="361"/>
      <c r="N1392" s="373"/>
      <c r="EZ1392" s="189"/>
      <c r="FA1392" s="190"/>
      <c r="FB1392" s="190"/>
      <c r="FC1392" s="190"/>
      <c r="FD1392" s="190"/>
      <c r="FF1392" s="201" t="s">
        <v>366</v>
      </c>
      <c r="FJ1392" s="190"/>
      <c r="FL1392" s="190"/>
    </row>
    <row r="1393" spans="1:168" s="152" customFormat="1" ht="15" x14ac:dyDescent="0.25">
      <c r="A1393" s="202"/>
      <c r="B1393" s="203"/>
      <c r="C1393" s="361" t="s">
        <v>367</v>
      </c>
      <c r="D1393" s="361"/>
      <c r="E1393" s="361"/>
      <c r="F1393" s="361"/>
      <c r="G1393" s="361"/>
      <c r="H1393" s="361"/>
      <c r="I1393" s="361"/>
      <c r="J1393" s="361"/>
      <c r="K1393" s="361"/>
      <c r="L1393" s="361"/>
      <c r="M1393" s="361"/>
      <c r="N1393" s="373"/>
      <c r="EZ1393" s="189"/>
      <c r="FA1393" s="190"/>
      <c r="FB1393" s="190"/>
      <c r="FC1393" s="190"/>
      <c r="FD1393" s="190"/>
      <c r="FF1393" s="201" t="s">
        <v>367</v>
      </c>
      <c r="FJ1393" s="190"/>
      <c r="FL1393" s="190"/>
    </row>
    <row r="1394" spans="1:168" s="152" customFormat="1" ht="15" x14ac:dyDescent="0.25">
      <c r="A1394" s="223"/>
      <c r="B1394" s="224"/>
      <c r="C1394" s="367" t="s">
        <v>363</v>
      </c>
      <c r="D1394" s="367"/>
      <c r="E1394" s="367"/>
      <c r="F1394" s="193"/>
      <c r="G1394" s="194"/>
      <c r="H1394" s="194"/>
      <c r="I1394" s="194"/>
      <c r="J1394" s="197"/>
      <c r="K1394" s="194"/>
      <c r="L1394" s="228">
        <v>8064.33</v>
      </c>
      <c r="M1394" s="218"/>
      <c r="N1394" s="226">
        <v>73546.69</v>
      </c>
      <c r="EZ1394" s="189"/>
      <c r="FA1394" s="190"/>
      <c r="FB1394" s="190"/>
      <c r="FC1394" s="190"/>
      <c r="FD1394" s="190"/>
      <c r="FJ1394" s="190" t="s">
        <v>363</v>
      </c>
      <c r="FL1394" s="190"/>
    </row>
    <row r="1395" spans="1:168" s="152" customFormat="1" ht="34.5" x14ac:dyDescent="0.25">
      <c r="A1395" s="191" t="s">
        <v>705</v>
      </c>
      <c r="B1395" s="192" t="s">
        <v>340</v>
      </c>
      <c r="C1395" s="367" t="s">
        <v>341</v>
      </c>
      <c r="D1395" s="367"/>
      <c r="E1395" s="367"/>
      <c r="F1395" s="193" t="s">
        <v>195</v>
      </c>
      <c r="G1395" s="194">
        <v>6.4999999999999997E-3</v>
      </c>
      <c r="H1395" s="195">
        <v>1</v>
      </c>
      <c r="I1395" s="196">
        <v>6.4999999999999997E-3</v>
      </c>
      <c r="J1395" s="197"/>
      <c r="K1395" s="194"/>
      <c r="L1395" s="197"/>
      <c r="M1395" s="194"/>
      <c r="N1395" s="198"/>
      <c r="EZ1395" s="189"/>
      <c r="FA1395" s="190"/>
      <c r="FB1395" s="190" t="s">
        <v>341</v>
      </c>
      <c r="FC1395" s="190" t="s">
        <v>285</v>
      </c>
      <c r="FD1395" s="190" t="s">
        <v>285</v>
      </c>
      <c r="FJ1395" s="190"/>
      <c r="FL1395" s="190"/>
    </row>
    <row r="1396" spans="1:168" s="152" customFormat="1" ht="15" x14ac:dyDescent="0.25">
      <c r="A1396" s="199"/>
      <c r="B1396" s="200"/>
      <c r="C1396" s="366" t="s">
        <v>706</v>
      </c>
      <c r="D1396" s="366"/>
      <c r="E1396" s="366"/>
      <c r="F1396" s="366"/>
      <c r="G1396" s="366"/>
      <c r="H1396" s="366"/>
      <c r="I1396" s="366"/>
      <c r="J1396" s="366"/>
      <c r="K1396" s="366"/>
      <c r="L1396" s="366"/>
      <c r="M1396" s="366"/>
      <c r="N1396" s="368"/>
      <c r="EZ1396" s="189"/>
      <c r="FA1396" s="190"/>
      <c r="FB1396" s="190"/>
      <c r="FC1396" s="190"/>
      <c r="FD1396" s="190"/>
      <c r="FE1396" s="201" t="s">
        <v>706</v>
      </c>
      <c r="FJ1396" s="190"/>
      <c r="FL1396" s="190"/>
    </row>
    <row r="1397" spans="1:168" s="152" customFormat="1" ht="68.25" x14ac:dyDescent="0.25">
      <c r="A1397" s="202"/>
      <c r="B1397" s="203" t="s">
        <v>343</v>
      </c>
      <c r="C1397" s="361" t="s">
        <v>344</v>
      </c>
      <c r="D1397" s="361"/>
      <c r="E1397" s="361"/>
      <c r="F1397" s="361"/>
      <c r="G1397" s="361"/>
      <c r="H1397" s="361"/>
      <c r="I1397" s="361"/>
      <c r="J1397" s="361"/>
      <c r="K1397" s="361"/>
      <c r="L1397" s="361"/>
      <c r="M1397" s="361"/>
      <c r="N1397" s="373"/>
      <c r="EZ1397" s="189"/>
      <c r="FA1397" s="190"/>
      <c r="FB1397" s="190"/>
      <c r="FC1397" s="190"/>
      <c r="FD1397" s="190"/>
      <c r="FF1397" s="201" t="s">
        <v>344</v>
      </c>
      <c r="FJ1397" s="190"/>
      <c r="FL1397" s="190"/>
    </row>
    <row r="1398" spans="1:168" s="152" customFormat="1" ht="23.25" x14ac:dyDescent="0.25">
      <c r="A1398" s="202"/>
      <c r="B1398" s="203" t="s">
        <v>345</v>
      </c>
      <c r="C1398" s="361" t="s">
        <v>346</v>
      </c>
      <c r="D1398" s="361"/>
      <c r="E1398" s="361"/>
      <c r="F1398" s="361"/>
      <c r="G1398" s="361"/>
      <c r="H1398" s="361"/>
      <c r="I1398" s="361"/>
      <c r="J1398" s="361"/>
      <c r="K1398" s="361"/>
      <c r="L1398" s="361"/>
      <c r="M1398" s="361"/>
      <c r="N1398" s="373"/>
      <c r="EZ1398" s="189"/>
      <c r="FA1398" s="190"/>
      <c r="FB1398" s="190"/>
      <c r="FC1398" s="190"/>
      <c r="FD1398" s="190"/>
      <c r="FF1398" s="201" t="s">
        <v>346</v>
      </c>
      <c r="FJ1398" s="190"/>
      <c r="FL1398" s="190"/>
    </row>
    <row r="1399" spans="1:168" s="152" customFormat="1" ht="15" x14ac:dyDescent="0.25">
      <c r="A1399" s="204"/>
      <c r="B1399" s="203" t="s">
        <v>339</v>
      </c>
      <c r="C1399" s="366" t="s">
        <v>347</v>
      </c>
      <c r="D1399" s="366"/>
      <c r="E1399" s="366"/>
      <c r="F1399" s="205"/>
      <c r="G1399" s="206"/>
      <c r="H1399" s="206"/>
      <c r="I1399" s="206"/>
      <c r="J1399" s="207">
        <v>4261.97</v>
      </c>
      <c r="K1399" s="208">
        <v>1.3225</v>
      </c>
      <c r="L1399" s="209">
        <v>36.64</v>
      </c>
      <c r="M1399" s="210">
        <v>49.45</v>
      </c>
      <c r="N1399" s="211">
        <v>1811.85</v>
      </c>
      <c r="EZ1399" s="189"/>
      <c r="FA1399" s="190"/>
      <c r="FB1399" s="190"/>
      <c r="FC1399" s="190"/>
      <c r="FD1399" s="190"/>
      <c r="FG1399" s="201" t="s">
        <v>347</v>
      </c>
      <c r="FJ1399" s="190"/>
      <c r="FL1399" s="190"/>
    </row>
    <row r="1400" spans="1:168" s="152" customFormat="1" ht="15" x14ac:dyDescent="0.25">
      <c r="A1400" s="204"/>
      <c r="B1400" s="203" t="s">
        <v>205</v>
      </c>
      <c r="C1400" s="366" t="s">
        <v>348</v>
      </c>
      <c r="D1400" s="366"/>
      <c r="E1400" s="366"/>
      <c r="F1400" s="205"/>
      <c r="G1400" s="206"/>
      <c r="H1400" s="206"/>
      <c r="I1400" s="206"/>
      <c r="J1400" s="209">
        <v>140.49</v>
      </c>
      <c r="K1400" s="208">
        <v>1.4375</v>
      </c>
      <c r="L1400" s="209">
        <v>1.31</v>
      </c>
      <c r="M1400" s="210">
        <v>14.53</v>
      </c>
      <c r="N1400" s="212">
        <v>19.03</v>
      </c>
      <c r="EZ1400" s="189"/>
      <c r="FA1400" s="190"/>
      <c r="FB1400" s="190"/>
      <c r="FC1400" s="190"/>
      <c r="FD1400" s="190"/>
      <c r="FG1400" s="201" t="s">
        <v>348</v>
      </c>
      <c r="FJ1400" s="190"/>
      <c r="FL1400" s="190"/>
    </row>
    <row r="1401" spans="1:168" s="152" customFormat="1" ht="15" x14ac:dyDescent="0.25">
      <c r="A1401" s="204"/>
      <c r="B1401" s="203" t="s">
        <v>349</v>
      </c>
      <c r="C1401" s="366" t="s">
        <v>350</v>
      </c>
      <c r="D1401" s="366"/>
      <c r="E1401" s="366"/>
      <c r="F1401" s="205"/>
      <c r="G1401" s="206"/>
      <c r="H1401" s="206"/>
      <c r="I1401" s="206"/>
      <c r="J1401" s="209">
        <v>9</v>
      </c>
      <c r="K1401" s="208">
        <v>1.4375</v>
      </c>
      <c r="L1401" s="209">
        <v>0.08</v>
      </c>
      <c r="M1401" s="210">
        <v>49.45</v>
      </c>
      <c r="N1401" s="212">
        <v>3.96</v>
      </c>
      <c r="EZ1401" s="189"/>
      <c r="FA1401" s="190"/>
      <c r="FB1401" s="190"/>
      <c r="FC1401" s="190"/>
      <c r="FD1401" s="190"/>
      <c r="FG1401" s="201" t="s">
        <v>350</v>
      </c>
      <c r="FJ1401" s="190"/>
      <c r="FL1401" s="190"/>
    </row>
    <row r="1402" spans="1:168" s="152" customFormat="1" ht="15" x14ac:dyDescent="0.25">
      <c r="A1402" s="204"/>
      <c r="B1402" s="203" t="s">
        <v>351</v>
      </c>
      <c r="C1402" s="366" t="s">
        <v>352</v>
      </c>
      <c r="D1402" s="366"/>
      <c r="E1402" s="366"/>
      <c r="F1402" s="205"/>
      <c r="G1402" s="206"/>
      <c r="H1402" s="206"/>
      <c r="I1402" s="206"/>
      <c r="J1402" s="207">
        <v>2732.35</v>
      </c>
      <c r="K1402" s="206"/>
      <c r="L1402" s="209">
        <v>17.760000000000002</v>
      </c>
      <c r="M1402" s="210">
        <v>9.1199999999999992</v>
      </c>
      <c r="N1402" s="212">
        <v>161.97</v>
      </c>
      <c r="EZ1402" s="189"/>
      <c r="FA1402" s="190"/>
      <c r="FB1402" s="190"/>
      <c r="FC1402" s="190"/>
      <c r="FD1402" s="190"/>
      <c r="FG1402" s="201" t="s">
        <v>352</v>
      </c>
      <c r="FJ1402" s="190"/>
      <c r="FL1402" s="190"/>
    </row>
    <row r="1403" spans="1:168" s="152" customFormat="1" ht="15" x14ac:dyDescent="0.25">
      <c r="A1403" s="213"/>
      <c r="B1403" s="203"/>
      <c r="C1403" s="366" t="s">
        <v>353</v>
      </c>
      <c r="D1403" s="366"/>
      <c r="E1403" s="366"/>
      <c r="F1403" s="205" t="s">
        <v>354</v>
      </c>
      <c r="G1403" s="210">
        <v>219.68</v>
      </c>
      <c r="H1403" s="208">
        <v>1.3225</v>
      </c>
      <c r="I1403" s="214">
        <v>1.8884242</v>
      </c>
      <c r="J1403" s="215"/>
      <c r="K1403" s="206"/>
      <c r="L1403" s="215"/>
      <c r="M1403" s="206"/>
      <c r="N1403" s="216"/>
      <c r="EZ1403" s="189"/>
      <c r="FA1403" s="190"/>
      <c r="FB1403" s="190"/>
      <c r="FC1403" s="190"/>
      <c r="FD1403" s="190"/>
      <c r="FH1403" s="201" t="s">
        <v>353</v>
      </c>
      <c r="FJ1403" s="190"/>
      <c r="FL1403" s="190"/>
    </row>
    <row r="1404" spans="1:168" s="152" customFormat="1" ht="15" x14ac:dyDescent="0.25">
      <c r="A1404" s="213"/>
      <c r="B1404" s="203"/>
      <c r="C1404" s="366" t="s">
        <v>355</v>
      </c>
      <c r="D1404" s="366"/>
      <c r="E1404" s="366"/>
      <c r="F1404" s="205" t="s">
        <v>354</v>
      </c>
      <c r="G1404" s="210">
        <v>0.71</v>
      </c>
      <c r="H1404" s="208">
        <v>1.4375</v>
      </c>
      <c r="I1404" s="214">
        <v>6.6341000000000004E-3</v>
      </c>
      <c r="J1404" s="215"/>
      <c r="K1404" s="206"/>
      <c r="L1404" s="215"/>
      <c r="M1404" s="206"/>
      <c r="N1404" s="216"/>
      <c r="EZ1404" s="189"/>
      <c r="FA1404" s="190"/>
      <c r="FB1404" s="190"/>
      <c r="FC1404" s="190"/>
      <c r="FD1404" s="190"/>
      <c r="FH1404" s="201" t="s">
        <v>355</v>
      </c>
      <c r="FJ1404" s="190"/>
      <c r="FL1404" s="190"/>
    </row>
    <row r="1405" spans="1:168" s="152" customFormat="1" ht="15" x14ac:dyDescent="0.25">
      <c r="A1405" s="199"/>
      <c r="B1405" s="203"/>
      <c r="C1405" s="369" t="s">
        <v>356</v>
      </c>
      <c r="D1405" s="369"/>
      <c r="E1405" s="369"/>
      <c r="F1405" s="217"/>
      <c r="G1405" s="218"/>
      <c r="H1405" s="218"/>
      <c r="I1405" s="218"/>
      <c r="J1405" s="219">
        <v>7134.81</v>
      </c>
      <c r="K1405" s="218"/>
      <c r="L1405" s="220">
        <v>55.71</v>
      </c>
      <c r="M1405" s="218"/>
      <c r="N1405" s="221">
        <v>1992.85</v>
      </c>
      <c r="EZ1405" s="189"/>
      <c r="FA1405" s="190"/>
      <c r="FB1405" s="190"/>
      <c r="FC1405" s="190"/>
      <c r="FD1405" s="190"/>
      <c r="FI1405" s="201" t="s">
        <v>356</v>
      </c>
      <c r="FJ1405" s="190"/>
      <c r="FL1405" s="190"/>
    </row>
    <row r="1406" spans="1:168" s="152" customFormat="1" ht="15" x14ac:dyDescent="0.25">
      <c r="A1406" s="213"/>
      <c r="B1406" s="203"/>
      <c r="C1406" s="366" t="s">
        <v>357</v>
      </c>
      <c r="D1406" s="366"/>
      <c r="E1406" s="366"/>
      <c r="F1406" s="205"/>
      <c r="G1406" s="206"/>
      <c r="H1406" s="206"/>
      <c r="I1406" s="206"/>
      <c r="J1406" s="215"/>
      <c r="K1406" s="206"/>
      <c r="L1406" s="209">
        <v>36.72</v>
      </c>
      <c r="M1406" s="206"/>
      <c r="N1406" s="211">
        <v>1815.81</v>
      </c>
      <c r="EZ1406" s="189"/>
      <c r="FA1406" s="190"/>
      <c r="FB1406" s="190"/>
      <c r="FC1406" s="190"/>
      <c r="FD1406" s="190"/>
      <c r="FH1406" s="201" t="s">
        <v>357</v>
      </c>
      <c r="FJ1406" s="190"/>
      <c r="FL1406" s="190"/>
    </row>
    <row r="1407" spans="1:168" s="152" customFormat="1" ht="23.25" x14ac:dyDescent="0.25">
      <c r="A1407" s="213"/>
      <c r="B1407" s="203" t="s">
        <v>358</v>
      </c>
      <c r="C1407" s="366" t="s">
        <v>359</v>
      </c>
      <c r="D1407" s="366"/>
      <c r="E1407" s="366"/>
      <c r="F1407" s="205" t="s">
        <v>360</v>
      </c>
      <c r="G1407" s="222">
        <v>126</v>
      </c>
      <c r="H1407" s="206"/>
      <c r="I1407" s="222">
        <v>126</v>
      </c>
      <c r="J1407" s="215"/>
      <c r="K1407" s="206"/>
      <c r="L1407" s="209">
        <v>46.27</v>
      </c>
      <c r="M1407" s="206"/>
      <c r="N1407" s="211">
        <v>2287.92</v>
      </c>
      <c r="EZ1407" s="189"/>
      <c r="FA1407" s="190"/>
      <c r="FB1407" s="190"/>
      <c r="FC1407" s="190"/>
      <c r="FD1407" s="190"/>
      <c r="FH1407" s="201" t="s">
        <v>359</v>
      </c>
      <c r="FJ1407" s="190"/>
      <c r="FL1407" s="190"/>
    </row>
    <row r="1408" spans="1:168" s="152" customFormat="1" ht="23.25" x14ac:dyDescent="0.25">
      <c r="A1408" s="213"/>
      <c r="B1408" s="203" t="s">
        <v>361</v>
      </c>
      <c r="C1408" s="366" t="s">
        <v>362</v>
      </c>
      <c r="D1408" s="366"/>
      <c r="E1408" s="366"/>
      <c r="F1408" s="205" t="s">
        <v>360</v>
      </c>
      <c r="G1408" s="222">
        <v>68</v>
      </c>
      <c r="H1408" s="206"/>
      <c r="I1408" s="222">
        <v>68</v>
      </c>
      <c r="J1408" s="215"/>
      <c r="K1408" s="206"/>
      <c r="L1408" s="209">
        <v>24.97</v>
      </c>
      <c r="M1408" s="206"/>
      <c r="N1408" s="211">
        <v>1234.75</v>
      </c>
      <c r="EZ1408" s="189"/>
      <c r="FA1408" s="190"/>
      <c r="FB1408" s="190"/>
      <c r="FC1408" s="190"/>
      <c r="FD1408" s="190"/>
      <c r="FH1408" s="201" t="s">
        <v>362</v>
      </c>
      <c r="FJ1408" s="190"/>
      <c r="FL1408" s="190"/>
    </row>
    <row r="1409" spans="1:168" s="152" customFormat="1" ht="15" x14ac:dyDescent="0.25">
      <c r="A1409" s="223"/>
      <c r="B1409" s="224"/>
      <c r="C1409" s="367" t="s">
        <v>363</v>
      </c>
      <c r="D1409" s="367"/>
      <c r="E1409" s="367"/>
      <c r="F1409" s="193"/>
      <c r="G1409" s="194"/>
      <c r="H1409" s="194"/>
      <c r="I1409" s="194"/>
      <c r="J1409" s="197"/>
      <c r="K1409" s="194"/>
      <c r="L1409" s="225">
        <v>126.95</v>
      </c>
      <c r="M1409" s="218"/>
      <c r="N1409" s="226">
        <v>5515.52</v>
      </c>
      <c r="EZ1409" s="189"/>
      <c r="FA1409" s="190"/>
      <c r="FB1409" s="190"/>
      <c r="FC1409" s="190"/>
      <c r="FD1409" s="190"/>
      <c r="FJ1409" s="190" t="s">
        <v>363</v>
      </c>
      <c r="FL1409" s="190"/>
    </row>
    <row r="1410" spans="1:168" s="152" customFormat="1" ht="33.75" x14ac:dyDescent="0.25">
      <c r="A1410" s="191" t="s">
        <v>707</v>
      </c>
      <c r="B1410" s="192" t="s">
        <v>440</v>
      </c>
      <c r="C1410" s="367" t="s">
        <v>43</v>
      </c>
      <c r="D1410" s="367"/>
      <c r="E1410" s="367"/>
      <c r="F1410" s="193" t="s">
        <v>16</v>
      </c>
      <c r="G1410" s="194">
        <v>12</v>
      </c>
      <c r="H1410" s="195">
        <v>1</v>
      </c>
      <c r="I1410" s="195">
        <v>12</v>
      </c>
      <c r="J1410" s="225">
        <v>87.35</v>
      </c>
      <c r="K1410" s="227">
        <v>1.04236</v>
      </c>
      <c r="L1410" s="228">
        <v>1092.5999999999999</v>
      </c>
      <c r="M1410" s="229">
        <v>9.1199999999999992</v>
      </c>
      <c r="N1410" s="226">
        <v>9964.51</v>
      </c>
      <c r="EZ1410" s="189"/>
      <c r="FA1410" s="190"/>
      <c r="FB1410" s="190" t="s">
        <v>43</v>
      </c>
      <c r="FC1410" s="190" t="s">
        <v>285</v>
      </c>
      <c r="FD1410" s="190" t="s">
        <v>285</v>
      </c>
      <c r="FJ1410" s="190"/>
      <c r="FL1410" s="190"/>
    </row>
    <row r="1411" spans="1:168" s="152" customFormat="1" ht="15" x14ac:dyDescent="0.25">
      <c r="A1411" s="199"/>
      <c r="B1411" s="200"/>
      <c r="C1411" s="366" t="s">
        <v>441</v>
      </c>
      <c r="D1411" s="366"/>
      <c r="E1411" s="366"/>
      <c r="F1411" s="366"/>
      <c r="G1411" s="366"/>
      <c r="H1411" s="366"/>
      <c r="I1411" s="366"/>
      <c r="J1411" s="366"/>
      <c r="K1411" s="366"/>
      <c r="L1411" s="366"/>
      <c r="M1411" s="366"/>
      <c r="N1411" s="368"/>
      <c r="EZ1411" s="189"/>
      <c r="FA1411" s="190"/>
      <c r="FB1411" s="190"/>
      <c r="FC1411" s="190"/>
      <c r="FD1411" s="190"/>
      <c r="FJ1411" s="190"/>
      <c r="FK1411" s="201" t="s">
        <v>441</v>
      </c>
      <c r="FL1411" s="190"/>
    </row>
    <row r="1412" spans="1:168" s="152" customFormat="1" ht="15" x14ac:dyDescent="0.25">
      <c r="A1412" s="202"/>
      <c r="B1412" s="203"/>
      <c r="C1412" s="361" t="s">
        <v>366</v>
      </c>
      <c r="D1412" s="361"/>
      <c r="E1412" s="361"/>
      <c r="F1412" s="361"/>
      <c r="G1412" s="361"/>
      <c r="H1412" s="361"/>
      <c r="I1412" s="361"/>
      <c r="J1412" s="361"/>
      <c r="K1412" s="361"/>
      <c r="L1412" s="361"/>
      <c r="M1412" s="361"/>
      <c r="N1412" s="373"/>
      <c r="EZ1412" s="189"/>
      <c r="FA1412" s="190"/>
      <c r="FB1412" s="190"/>
      <c r="FC1412" s="190"/>
      <c r="FD1412" s="190"/>
      <c r="FF1412" s="201" t="s">
        <v>366</v>
      </c>
      <c r="FJ1412" s="190"/>
      <c r="FL1412" s="190"/>
    </row>
    <row r="1413" spans="1:168" s="152" customFormat="1" ht="15" x14ac:dyDescent="0.25">
      <c r="A1413" s="202"/>
      <c r="B1413" s="203"/>
      <c r="C1413" s="361" t="s">
        <v>367</v>
      </c>
      <c r="D1413" s="361"/>
      <c r="E1413" s="361"/>
      <c r="F1413" s="361"/>
      <c r="G1413" s="361"/>
      <c r="H1413" s="361"/>
      <c r="I1413" s="361"/>
      <c r="J1413" s="361"/>
      <c r="K1413" s="361"/>
      <c r="L1413" s="361"/>
      <c r="M1413" s="361"/>
      <c r="N1413" s="373"/>
      <c r="EZ1413" s="189"/>
      <c r="FA1413" s="190"/>
      <c r="FB1413" s="190"/>
      <c r="FC1413" s="190"/>
      <c r="FD1413" s="190"/>
      <c r="FF1413" s="201" t="s">
        <v>367</v>
      </c>
      <c r="FJ1413" s="190"/>
      <c r="FL1413" s="190"/>
    </row>
    <row r="1414" spans="1:168" s="152" customFormat="1" ht="15" x14ac:dyDescent="0.25">
      <c r="A1414" s="223"/>
      <c r="B1414" s="224"/>
      <c r="C1414" s="367" t="s">
        <v>363</v>
      </c>
      <c r="D1414" s="367"/>
      <c r="E1414" s="367"/>
      <c r="F1414" s="193"/>
      <c r="G1414" s="194"/>
      <c r="H1414" s="194"/>
      <c r="I1414" s="194"/>
      <c r="J1414" s="197"/>
      <c r="K1414" s="194"/>
      <c r="L1414" s="228">
        <v>1092.5999999999999</v>
      </c>
      <c r="M1414" s="218"/>
      <c r="N1414" s="226">
        <v>9964.51</v>
      </c>
      <c r="EZ1414" s="189"/>
      <c r="FA1414" s="190"/>
      <c r="FB1414" s="190"/>
      <c r="FC1414" s="190"/>
      <c r="FD1414" s="190"/>
      <c r="FJ1414" s="190" t="s">
        <v>363</v>
      </c>
      <c r="FL1414" s="190"/>
    </row>
    <row r="1415" spans="1:168" s="152" customFormat="1" ht="15" x14ac:dyDescent="0.25">
      <c r="A1415" s="374" t="s">
        <v>44</v>
      </c>
      <c r="B1415" s="375"/>
      <c r="C1415" s="375"/>
      <c r="D1415" s="375"/>
      <c r="E1415" s="375"/>
      <c r="F1415" s="375"/>
      <c r="G1415" s="375"/>
      <c r="H1415" s="375"/>
      <c r="I1415" s="375"/>
      <c r="J1415" s="375"/>
      <c r="K1415" s="375"/>
      <c r="L1415" s="375"/>
      <c r="M1415" s="375"/>
      <c r="N1415" s="376"/>
      <c r="EZ1415" s="189"/>
      <c r="FA1415" s="190" t="s">
        <v>44</v>
      </c>
      <c r="FB1415" s="190"/>
      <c r="FC1415" s="190"/>
      <c r="FD1415" s="190"/>
      <c r="FJ1415" s="190"/>
      <c r="FL1415" s="190"/>
    </row>
    <row r="1416" spans="1:168" s="152" customFormat="1" ht="68.25" x14ac:dyDescent="0.25">
      <c r="A1416" s="191" t="s">
        <v>708</v>
      </c>
      <c r="B1416" s="192" t="s">
        <v>443</v>
      </c>
      <c r="C1416" s="367" t="s">
        <v>444</v>
      </c>
      <c r="D1416" s="367"/>
      <c r="E1416" s="367"/>
      <c r="F1416" s="193" t="s">
        <v>16</v>
      </c>
      <c r="G1416" s="194">
        <v>4</v>
      </c>
      <c r="H1416" s="195">
        <v>1</v>
      </c>
      <c r="I1416" s="195">
        <v>4</v>
      </c>
      <c r="J1416" s="197"/>
      <c r="K1416" s="194"/>
      <c r="L1416" s="197"/>
      <c r="M1416" s="194"/>
      <c r="N1416" s="198"/>
      <c r="EZ1416" s="189"/>
      <c r="FA1416" s="190"/>
      <c r="FB1416" s="190" t="s">
        <v>444</v>
      </c>
      <c r="FC1416" s="190" t="s">
        <v>285</v>
      </c>
      <c r="FD1416" s="190" t="s">
        <v>285</v>
      </c>
      <c r="FJ1416" s="190"/>
      <c r="FL1416" s="190"/>
    </row>
    <row r="1417" spans="1:168" s="152" customFormat="1" ht="68.25" x14ac:dyDescent="0.25">
      <c r="A1417" s="202"/>
      <c r="B1417" s="203" t="s">
        <v>343</v>
      </c>
      <c r="C1417" s="361" t="s">
        <v>344</v>
      </c>
      <c r="D1417" s="361"/>
      <c r="E1417" s="361"/>
      <c r="F1417" s="361"/>
      <c r="G1417" s="361"/>
      <c r="H1417" s="361"/>
      <c r="I1417" s="361"/>
      <c r="J1417" s="361"/>
      <c r="K1417" s="361"/>
      <c r="L1417" s="361"/>
      <c r="M1417" s="361"/>
      <c r="N1417" s="373"/>
      <c r="EZ1417" s="189"/>
      <c r="FA1417" s="190"/>
      <c r="FB1417" s="190"/>
      <c r="FC1417" s="190"/>
      <c r="FD1417" s="190"/>
      <c r="FF1417" s="201" t="s">
        <v>344</v>
      </c>
      <c r="FJ1417" s="190"/>
      <c r="FL1417" s="190"/>
    </row>
    <row r="1418" spans="1:168" s="152" customFormat="1" ht="23.25" x14ac:dyDescent="0.25">
      <c r="A1418" s="202"/>
      <c r="B1418" s="203" t="s">
        <v>345</v>
      </c>
      <c r="C1418" s="361" t="s">
        <v>346</v>
      </c>
      <c r="D1418" s="361"/>
      <c r="E1418" s="361"/>
      <c r="F1418" s="361"/>
      <c r="G1418" s="361"/>
      <c r="H1418" s="361"/>
      <c r="I1418" s="361"/>
      <c r="J1418" s="361"/>
      <c r="K1418" s="361"/>
      <c r="L1418" s="361"/>
      <c r="M1418" s="361"/>
      <c r="N1418" s="373"/>
      <c r="EZ1418" s="189"/>
      <c r="FA1418" s="190"/>
      <c r="FB1418" s="190"/>
      <c r="FC1418" s="190"/>
      <c r="FD1418" s="190"/>
      <c r="FF1418" s="201" t="s">
        <v>346</v>
      </c>
      <c r="FJ1418" s="190"/>
      <c r="FL1418" s="190"/>
    </row>
    <row r="1419" spans="1:168" s="152" customFormat="1" ht="15" x14ac:dyDescent="0.25">
      <c r="A1419" s="204"/>
      <c r="B1419" s="203" t="s">
        <v>339</v>
      </c>
      <c r="C1419" s="366" t="s">
        <v>347</v>
      </c>
      <c r="D1419" s="366"/>
      <c r="E1419" s="366"/>
      <c r="F1419" s="205"/>
      <c r="G1419" s="206"/>
      <c r="H1419" s="206"/>
      <c r="I1419" s="206"/>
      <c r="J1419" s="209">
        <v>28.69</v>
      </c>
      <c r="K1419" s="208">
        <v>1.3225</v>
      </c>
      <c r="L1419" s="209">
        <v>151.77000000000001</v>
      </c>
      <c r="M1419" s="210">
        <v>49.45</v>
      </c>
      <c r="N1419" s="211">
        <v>7505.03</v>
      </c>
      <c r="EZ1419" s="189"/>
      <c r="FA1419" s="190"/>
      <c r="FB1419" s="190"/>
      <c r="FC1419" s="190"/>
      <c r="FD1419" s="190"/>
      <c r="FG1419" s="201" t="s">
        <v>347</v>
      </c>
      <c r="FJ1419" s="190"/>
      <c r="FL1419" s="190"/>
    </row>
    <row r="1420" spans="1:168" s="152" customFormat="1" ht="15" x14ac:dyDescent="0.25">
      <c r="A1420" s="204"/>
      <c r="B1420" s="203" t="s">
        <v>351</v>
      </c>
      <c r="C1420" s="366" t="s">
        <v>352</v>
      </c>
      <c r="D1420" s="366"/>
      <c r="E1420" s="366"/>
      <c r="F1420" s="205"/>
      <c r="G1420" s="206"/>
      <c r="H1420" s="206"/>
      <c r="I1420" s="206"/>
      <c r="J1420" s="209">
        <v>4.0999999999999996</v>
      </c>
      <c r="K1420" s="206"/>
      <c r="L1420" s="209">
        <v>16.399999999999999</v>
      </c>
      <c r="M1420" s="210">
        <v>9.1199999999999992</v>
      </c>
      <c r="N1420" s="212">
        <v>149.57</v>
      </c>
      <c r="EZ1420" s="189"/>
      <c r="FA1420" s="190"/>
      <c r="FB1420" s="190"/>
      <c r="FC1420" s="190"/>
      <c r="FD1420" s="190"/>
      <c r="FG1420" s="201" t="s">
        <v>352</v>
      </c>
      <c r="FJ1420" s="190"/>
      <c r="FL1420" s="190"/>
    </row>
    <row r="1421" spans="1:168" s="152" customFormat="1" ht="15" x14ac:dyDescent="0.25">
      <c r="A1421" s="213"/>
      <c r="B1421" s="203"/>
      <c r="C1421" s="366" t="s">
        <v>353</v>
      </c>
      <c r="D1421" s="366"/>
      <c r="E1421" s="366"/>
      <c r="F1421" s="205" t="s">
        <v>354</v>
      </c>
      <c r="G1421" s="210">
        <v>1.38</v>
      </c>
      <c r="H1421" s="208">
        <v>1.3225</v>
      </c>
      <c r="I1421" s="208">
        <v>7.3002000000000002</v>
      </c>
      <c r="J1421" s="215"/>
      <c r="K1421" s="206"/>
      <c r="L1421" s="215"/>
      <c r="M1421" s="206"/>
      <c r="N1421" s="216"/>
      <c r="EZ1421" s="189"/>
      <c r="FA1421" s="190"/>
      <c r="FB1421" s="190"/>
      <c r="FC1421" s="190"/>
      <c r="FD1421" s="190"/>
      <c r="FH1421" s="201" t="s">
        <v>353</v>
      </c>
      <c r="FJ1421" s="190"/>
      <c r="FL1421" s="190"/>
    </row>
    <row r="1422" spans="1:168" s="152" customFormat="1" ht="15" x14ac:dyDescent="0.25">
      <c r="A1422" s="199"/>
      <c r="B1422" s="203"/>
      <c r="C1422" s="369" t="s">
        <v>356</v>
      </c>
      <c r="D1422" s="369"/>
      <c r="E1422" s="369"/>
      <c r="F1422" s="217"/>
      <c r="G1422" s="218"/>
      <c r="H1422" s="218"/>
      <c r="I1422" s="218"/>
      <c r="J1422" s="220">
        <v>32.79</v>
      </c>
      <c r="K1422" s="218"/>
      <c r="L1422" s="220">
        <v>168.17</v>
      </c>
      <c r="M1422" s="218"/>
      <c r="N1422" s="221">
        <v>7654.6</v>
      </c>
      <c r="EZ1422" s="189"/>
      <c r="FA1422" s="190"/>
      <c r="FB1422" s="190"/>
      <c r="FC1422" s="190"/>
      <c r="FD1422" s="190"/>
      <c r="FI1422" s="201" t="s">
        <v>356</v>
      </c>
      <c r="FJ1422" s="190"/>
      <c r="FL1422" s="190"/>
    </row>
    <row r="1423" spans="1:168" s="152" customFormat="1" ht="15" x14ac:dyDescent="0.25">
      <c r="A1423" s="213"/>
      <c r="B1423" s="203"/>
      <c r="C1423" s="366" t="s">
        <v>357</v>
      </c>
      <c r="D1423" s="366"/>
      <c r="E1423" s="366"/>
      <c r="F1423" s="205"/>
      <c r="G1423" s="206"/>
      <c r="H1423" s="206"/>
      <c r="I1423" s="206"/>
      <c r="J1423" s="215"/>
      <c r="K1423" s="206"/>
      <c r="L1423" s="209">
        <v>151.77000000000001</v>
      </c>
      <c r="M1423" s="206"/>
      <c r="N1423" s="211">
        <v>7505.03</v>
      </c>
      <c r="EZ1423" s="189"/>
      <c r="FA1423" s="190"/>
      <c r="FB1423" s="190"/>
      <c r="FC1423" s="190"/>
      <c r="FD1423" s="190"/>
      <c r="FH1423" s="201" t="s">
        <v>357</v>
      </c>
      <c r="FJ1423" s="190"/>
      <c r="FL1423" s="190"/>
    </row>
    <row r="1424" spans="1:168" s="152" customFormat="1" ht="23.25" x14ac:dyDescent="0.25">
      <c r="A1424" s="213"/>
      <c r="B1424" s="203" t="s">
        <v>390</v>
      </c>
      <c r="C1424" s="366" t="s">
        <v>391</v>
      </c>
      <c r="D1424" s="366"/>
      <c r="E1424" s="366"/>
      <c r="F1424" s="205" t="s">
        <v>360</v>
      </c>
      <c r="G1424" s="222">
        <v>97</v>
      </c>
      <c r="H1424" s="206"/>
      <c r="I1424" s="222">
        <v>97</v>
      </c>
      <c r="J1424" s="215"/>
      <c r="K1424" s="206"/>
      <c r="L1424" s="209">
        <v>147.22</v>
      </c>
      <c r="M1424" s="206"/>
      <c r="N1424" s="211">
        <v>7279.88</v>
      </c>
      <c r="EZ1424" s="189"/>
      <c r="FA1424" s="190"/>
      <c r="FB1424" s="190"/>
      <c r="FC1424" s="190"/>
      <c r="FD1424" s="190"/>
      <c r="FH1424" s="201" t="s">
        <v>391</v>
      </c>
      <c r="FJ1424" s="190"/>
      <c r="FL1424" s="190"/>
    </row>
    <row r="1425" spans="1:168" s="152" customFormat="1" ht="23.25" x14ac:dyDescent="0.25">
      <c r="A1425" s="213"/>
      <c r="B1425" s="203" t="s">
        <v>392</v>
      </c>
      <c r="C1425" s="366" t="s">
        <v>393</v>
      </c>
      <c r="D1425" s="366"/>
      <c r="E1425" s="366"/>
      <c r="F1425" s="205" t="s">
        <v>360</v>
      </c>
      <c r="G1425" s="222">
        <v>51</v>
      </c>
      <c r="H1425" s="206"/>
      <c r="I1425" s="222">
        <v>51</v>
      </c>
      <c r="J1425" s="215"/>
      <c r="K1425" s="206"/>
      <c r="L1425" s="209">
        <v>77.400000000000006</v>
      </c>
      <c r="M1425" s="206"/>
      <c r="N1425" s="211">
        <v>3827.57</v>
      </c>
      <c r="EZ1425" s="189"/>
      <c r="FA1425" s="190"/>
      <c r="FB1425" s="190"/>
      <c r="FC1425" s="190"/>
      <c r="FD1425" s="190"/>
      <c r="FH1425" s="201" t="s">
        <v>393</v>
      </c>
      <c r="FJ1425" s="190"/>
      <c r="FL1425" s="190"/>
    </row>
    <row r="1426" spans="1:168" s="152" customFormat="1" ht="15" x14ac:dyDescent="0.25">
      <c r="A1426" s="223"/>
      <c r="B1426" s="224"/>
      <c r="C1426" s="367" t="s">
        <v>363</v>
      </c>
      <c r="D1426" s="367"/>
      <c r="E1426" s="367"/>
      <c r="F1426" s="193"/>
      <c r="G1426" s="194"/>
      <c r="H1426" s="194"/>
      <c r="I1426" s="194"/>
      <c r="J1426" s="197"/>
      <c r="K1426" s="194"/>
      <c r="L1426" s="225">
        <v>392.79</v>
      </c>
      <c r="M1426" s="218"/>
      <c r="N1426" s="226">
        <v>18762.05</v>
      </c>
      <c r="EZ1426" s="189"/>
      <c r="FA1426" s="190"/>
      <c r="FB1426" s="190"/>
      <c r="FC1426" s="190"/>
      <c r="FD1426" s="190"/>
      <c r="FJ1426" s="190" t="s">
        <v>363</v>
      </c>
      <c r="FL1426" s="190"/>
    </row>
    <row r="1427" spans="1:168" s="152" customFormat="1" ht="33.75" x14ac:dyDescent="0.25">
      <c r="A1427" s="191" t="s">
        <v>709</v>
      </c>
      <c r="B1427" s="192" t="s">
        <v>446</v>
      </c>
      <c r="C1427" s="367" t="s">
        <v>447</v>
      </c>
      <c r="D1427" s="367"/>
      <c r="E1427" s="367"/>
      <c r="F1427" s="193" t="s">
        <v>16</v>
      </c>
      <c r="G1427" s="194">
        <v>4</v>
      </c>
      <c r="H1427" s="195">
        <v>1</v>
      </c>
      <c r="I1427" s="195">
        <v>4</v>
      </c>
      <c r="J1427" s="225">
        <v>450.93</v>
      </c>
      <c r="K1427" s="227">
        <v>1.04236</v>
      </c>
      <c r="L1427" s="228">
        <v>1880.13</v>
      </c>
      <c r="M1427" s="229">
        <v>9.1199999999999992</v>
      </c>
      <c r="N1427" s="226">
        <v>17146.79</v>
      </c>
      <c r="EZ1427" s="189"/>
      <c r="FA1427" s="190"/>
      <c r="FB1427" s="190" t="s">
        <v>447</v>
      </c>
      <c r="FC1427" s="190" t="s">
        <v>285</v>
      </c>
      <c r="FD1427" s="190" t="s">
        <v>285</v>
      </c>
      <c r="FJ1427" s="190"/>
      <c r="FL1427" s="190"/>
    </row>
    <row r="1428" spans="1:168" s="152" customFormat="1" ht="15" x14ac:dyDescent="0.25">
      <c r="A1428" s="199"/>
      <c r="B1428" s="200"/>
      <c r="C1428" s="366" t="s">
        <v>448</v>
      </c>
      <c r="D1428" s="366"/>
      <c r="E1428" s="366"/>
      <c r="F1428" s="366"/>
      <c r="G1428" s="366"/>
      <c r="H1428" s="366"/>
      <c r="I1428" s="366"/>
      <c r="J1428" s="366"/>
      <c r="K1428" s="366"/>
      <c r="L1428" s="366"/>
      <c r="M1428" s="366"/>
      <c r="N1428" s="368"/>
      <c r="EZ1428" s="189"/>
      <c r="FA1428" s="190"/>
      <c r="FB1428" s="190"/>
      <c r="FC1428" s="190"/>
      <c r="FD1428" s="190"/>
      <c r="FJ1428" s="190"/>
      <c r="FK1428" s="201" t="s">
        <v>448</v>
      </c>
      <c r="FL1428" s="190"/>
    </row>
    <row r="1429" spans="1:168" s="152" customFormat="1" ht="15" x14ac:dyDescent="0.25">
      <c r="A1429" s="202"/>
      <c r="B1429" s="203"/>
      <c r="C1429" s="361" t="s">
        <v>366</v>
      </c>
      <c r="D1429" s="361"/>
      <c r="E1429" s="361"/>
      <c r="F1429" s="361"/>
      <c r="G1429" s="361"/>
      <c r="H1429" s="361"/>
      <c r="I1429" s="361"/>
      <c r="J1429" s="361"/>
      <c r="K1429" s="361"/>
      <c r="L1429" s="361"/>
      <c r="M1429" s="361"/>
      <c r="N1429" s="373"/>
      <c r="EZ1429" s="189"/>
      <c r="FA1429" s="190"/>
      <c r="FB1429" s="190"/>
      <c r="FC1429" s="190"/>
      <c r="FD1429" s="190"/>
      <c r="FF1429" s="201" t="s">
        <v>366</v>
      </c>
      <c r="FJ1429" s="190"/>
      <c r="FL1429" s="190"/>
    </row>
    <row r="1430" spans="1:168" s="152" customFormat="1" ht="15" x14ac:dyDescent="0.25">
      <c r="A1430" s="202"/>
      <c r="B1430" s="203"/>
      <c r="C1430" s="361" t="s">
        <v>367</v>
      </c>
      <c r="D1430" s="361"/>
      <c r="E1430" s="361"/>
      <c r="F1430" s="361"/>
      <c r="G1430" s="361"/>
      <c r="H1430" s="361"/>
      <c r="I1430" s="361"/>
      <c r="J1430" s="361"/>
      <c r="K1430" s="361"/>
      <c r="L1430" s="361"/>
      <c r="M1430" s="361"/>
      <c r="N1430" s="373"/>
      <c r="EZ1430" s="189"/>
      <c r="FA1430" s="190"/>
      <c r="FB1430" s="190"/>
      <c r="FC1430" s="190"/>
      <c r="FD1430" s="190"/>
      <c r="FF1430" s="201" t="s">
        <v>367</v>
      </c>
      <c r="FJ1430" s="190"/>
      <c r="FL1430" s="190"/>
    </row>
    <row r="1431" spans="1:168" s="152" customFormat="1" ht="15" x14ac:dyDescent="0.25">
      <c r="A1431" s="223"/>
      <c r="B1431" s="224"/>
      <c r="C1431" s="367" t="s">
        <v>363</v>
      </c>
      <c r="D1431" s="367"/>
      <c r="E1431" s="367"/>
      <c r="F1431" s="193"/>
      <c r="G1431" s="194"/>
      <c r="H1431" s="194"/>
      <c r="I1431" s="194"/>
      <c r="J1431" s="197"/>
      <c r="K1431" s="194"/>
      <c r="L1431" s="228">
        <v>1880.13</v>
      </c>
      <c r="M1431" s="218"/>
      <c r="N1431" s="226">
        <v>17146.79</v>
      </c>
      <c r="EZ1431" s="189"/>
      <c r="FA1431" s="190"/>
      <c r="FB1431" s="190"/>
      <c r="FC1431" s="190"/>
      <c r="FD1431" s="190"/>
      <c r="FJ1431" s="190" t="s">
        <v>363</v>
      </c>
      <c r="FL1431" s="190"/>
    </row>
    <row r="1432" spans="1:168" s="152" customFormat="1" ht="34.5" x14ac:dyDescent="0.25">
      <c r="A1432" s="191" t="s">
        <v>710</v>
      </c>
      <c r="B1432" s="192" t="s">
        <v>711</v>
      </c>
      <c r="C1432" s="367" t="s">
        <v>712</v>
      </c>
      <c r="D1432" s="367"/>
      <c r="E1432" s="367"/>
      <c r="F1432" s="193" t="s">
        <v>16</v>
      </c>
      <c r="G1432" s="194">
        <v>2</v>
      </c>
      <c r="H1432" s="195">
        <v>1</v>
      </c>
      <c r="I1432" s="195">
        <v>2</v>
      </c>
      <c r="J1432" s="197"/>
      <c r="K1432" s="194"/>
      <c r="L1432" s="197"/>
      <c r="M1432" s="194"/>
      <c r="N1432" s="198"/>
      <c r="EZ1432" s="189"/>
      <c r="FA1432" s="190"/>
      <c r="FB1432" s="190" t="s">
        <v>712</v>
      </c>
      <c r="FC1432" s="190" t="s">
        <v>285</v>
      </c>
      <c r="FD1432" s="190" t="s">
        <v>285</v>
      </c>
      <c r="FJ1432" s="190"/>
      <c r="FL1432" s="190"/>
    </row>
    <row r="1433" spans="1:168" s="152" customFormat="1" ht="68.25" x14ac:dyDescent="0.25">
      <c r="A1433" s="202"/>
      <c r="B1433" s="203" t="s">
        <v>343</v>
      </c>
      <c r="C1433" s="361" t="s">
        <v>344</v>
      </c>
      <c r="D1433" s="361"/>
      <c r="E1433" s="361"/>
      <c r="F1433" s="361"/>
      <c r="G1433" s="361"/>
      <c r="H1433" s="361"/>
      <c r="I1433" s="361"/>
      <c r="J1433" s="361"/>
      <c r="K1433" s="361"/>
      <c r="L1433" s="361"/>
      <c r="M1433" s="361"/>
      <c r="N1433" s="373"/>
      <c r="EZ1433" s="189"/>
      <c r="FA1433" s="190"/>
      <c r="FB1433" s="190"/>
      <c r="FC1433" s="190"/>
      <c r="FD1433" s="190"/>
      <c r="FF1433" s="201" t="s">
        <v>344</v>
      </c>
      <c r="FJ1433" s="190"/>
      <c r="FL1433" s="190"/>
    </row>
    <row r="1434" spans="1:168" s="152" customFormat="1" ht="23.25" x14ac:dyDescent="0.25">
      <c r="A1434" s="202"/>
      <c r="B1434" s="203" t="s">
        <v>345</v>
      </c>
      <c r="C1434" s="361" t="s">
        <v>346</v>
      </c>
      <c r="D1434" s="361"/>
      <c r="E1434" s="361"/>
      <c r="F1434" s="361"/>
      <c r="G1434" s="361"/>
      <c r="H1434" s="361"/>
      <c r="I1434" s="361"/>
      <c r="J1434" s="361"/>
      <c r="K1434" s="361"/>
      <c r="L1434" s="361"/>
      <c r="M1434" s="361"/>
      <c r="N1434" s="373"/>
      <c r="EZ1434" s="189"/>
      <c r="FA1434" s="190"/>
      <c r="FB1434" s="190"/>
      <c r="FC1434" s="190"/>
      <c r="FD1434" s="190"/>
      <c r="FF1434" s="201" t="s">
        <v>346</v>
      </c>
      <c r="FJ1434" s="190"/>
      <c r="FL1434" s="190"/>
    </row>
    <row r="1435" spans="1:168" s="152" customFormat="1" ht="15" x14ac:dyDescent="0.25">
      <c r="A1435" s="204"/>
      <c r="B1435" s="203" t="s">
        <v>339</v>
      </c>
      <c r="C1435" s="366" t="s">
        <v>347</v>
      </c>
      <c r="D1435" s="366"/>
      <c r="E1435" s="366"/>
      <c r="F1435" s="205"/>
      <c r="G1435" s="206"/>
      <c r="H1435" s="206"/>
      <c r="I1435" s="206"/>
      <c r="J1435" s="209">
        <v>155.07</v>
      </c>
      <c r="K1435" s="208">
        <v>1.3225</v>
      </c>
      <c r="L1435" s="209">
        <v>410.16</v>
      </c>
      <c r="M1435" s="210">
        <v>49.45</v>
      </c>
      <c r="N1435" s="211">
        <v>20282.41</v>
      </c>
      <c r="EZ1435" s="189"/>
      <c r="FA1435" s="190"/>
      <c r="FB1435" s="190"/>
      <c r="FC1435" s="190"/>
      <c r="FD1435" s="190"/>
      <c r="FG1435" s="201" t="s">
        <v>347</v>
      </c>
      <c r="FJ1435" s="190"/>
      <c r="FL1435" s="190"/>
    </row>
    <row r="1436" spans="1:168" s="152" customFormat="1" ht="15" x14ac:dyDescent="0.25">
      <c r="A1436" s="204"/>
      <c r="B1436" s="203" t="s">
        <v>205</v>
      </c>
      <c r="C1436" s="366" t="s">
        <v>348</v>
      </c>
      <c r="D1436" s="366"/>
      <c r="E1436" s="366"/>
      <c r="F1436" s="205"/>
      <c r="G1436" s="206"/>
      <c r="H1436" s="206"/>
      <c r="I1436" s="206"/>
      <c r="J1436" s="209">
        <v>3.96</v>
      </c>
      <c r="K1436" s="208">
        <v>1.4375</v>
      </c>
      <c r="L1436" s="209">
        <v>11.39</v>
      </c>
      <c r="M1436" s="210">
        <v>14.53</v>
      </c>
      <c r="N1436" s="212">
        <v>165.5</v>
      </c>
      <c r="EZ1436" s="189"/>
      <c r="FA1436" s="190"/>
      <c r="FB1436" s="190"/>
      <c r="FC1436" s="190"/>
      <c r="FD1436" s="190"/>
      <c r="FG1436" s="201" t="s">
        <v>348</v>
      </c>
      <c r="FJ1436" s="190"/>
      <c r="FL1436" s="190"/>
    </row>
    <row r="1437" spans="1:168" s="152" customFormat="1" ht="15" x14ac:dyDescent="0.25">
      <c r="A1437" s="204"/>
      <c r="B1437" s="203" t="s">
        <v>349</v>
      </c>
      <c r="C1437" s="366" t="s">
        <v>350</v>
      </c>
      <c r="D1437" s="366"/>
      <c r="E1437" s="366"/>
      <c r="F1437" s="205"/>
      <c r="G1437" s="206"/>
      <c r="H1437" s="206"/>
      <c r="I1437" s="206"/>
      <c r="J1437" s="209">
        <v>0.26</v>
      </c>
      <c r="K1437" s="208">
        <v>1.4375</v>
      </c>
      <c r="L1437" s="209">
        <v>0.75</v>
      </c>
      <c r="M1437" s="210">
        <v>49.45</v>
      </c>
      <c r="N1437" s="212">
        <v>37.090000000000003</v>
      </c>
      <c r="EZ1437" s="189"/>
      <c r="FA1437" s="190"/>
      <c r="FB1437" s="190"/>
      <c r="FC1437" s="190"/>
      <c r="FD1437" s="190"/>
      <c r="FG1437" s="201" t="s">
        <v>350</v>
      </c>
      <c r="FJ1437" s="190"/>
      <c r="FL1437" s="190"/>
    </row>
    <row r="1438" spans="1:168" s="152" customFormat="1" ht="15" x14ac:dyDescent="0.25">
      <c r="A1438" s="204"/>
      <c r="B1438" s="203" t="s">
        <v>351</v>
      </c>
      <c r="C1438" s="366" t="s">
        <v>352</v>
      </c>
      <c r="D1438" s="366"/>
      <c r="E1438" s="366"/>
      <c r="F1438" s="205"/>
      <c r="G1438" s="206"/>
      <c r="H1438" s="206"/>
      <c r="I1438" s="206"/>
      <c r="J1438" s="209">
        <v>46.64</v>
      </c>
      <c r="K1438" s="206"/>
      <c r="L1438" s="209">
        <v>93.28</v>
      </c>
      <c r="M1438" s="210">
        <v>9.1199999999999992</v>
      </c>
      <c r="N1438" s="212">
        <v>850.71</v>
      </c>
      <c r="EZ1438" s="189"/>
      <c r="FA1438" s="190"/>
      <c r="FB1438" s="190"/>
      <c r="FC1438" s="190"/>
      <c r="FD1438" s="190"/>
      <c r="FG1438" s="201" t="s">
        <v>352</v>
      </c>
      <c r="FJ1438" s="190"/>
      <c r="FL1438" s="190"/>
    </row>
    <row r="1439" spans="1:168" s="152" customFormat="1" ht="15" x14ac:dyDescent="0.25">
      <c r="A1439" s="213"/>
      <c r="B1439" s="203"/>
      <c r="C1439" s="366" t="s">
        <v>353</v>
      </c>
      <c r="D1439" s="366"/>
      <c r="E1439" s="366"/>
      <c r="F1439" s="205" t="s">
        <v>354</v>
      </c>
      <c r="G1439" s="210">
        <v>7.46</v>
      </c>
      <c r="H1439" s="208">
        <v>1.3225</v>
      </c>
      <c r="I1439" s="208">
        <v>19.7317</v>
      </c>
      <c r="J1439" s="215"/>
      <c r="K1439" s="206"/>
      <c r="L1439" s="215"/>
      <c r="M1439" s="206"/>
      <c r="N1439" s="216"/>
      <c r="EZ1439" s="189"/>
      <c r="FA1439" s="190"/>
      <c r="FB1439" s="190"/>
      <c r="FC1439" s="190"/>
      <c r="FD1439" s="190"/>
      <c r="FH1439" s="201" t="s">
        <v>353</v>
      </c>
      <c r="FJ1439" s="190"/>
      <c r="FL1439" s="190"/>
    </row>
    <row r="1440" spans="1:168" s="152" customFormat="1" ht="15" x14ac:dyDescent="0.25">
      <c r="A1440" s="213"/>
      <c r="B1440" s="203"/>
      <c r="C1440" s="366" t="s">
        <v>355</v>
      </c>
      <c r="D1440" s="366"/>
      <c r="E1440" s="366"/>
      <c r="F1440" s="205" t="s">
        <v>354</v>
      </c>
      <c r="G1440" s="210">
        <v>0.02</v>
      </c>
      <c r="H1440" s="208">
        <v>1.4375</v>
      </c>
      <c r="I1440" s="208">
        <v>5.7500000000000002E-2</v>
      </c>
      <c r="J1440" s="215"/>
      <c r="K1440" s="206"/>
      <c r="L1440" s="215"/>
      <c r="M1440" s="206"/>
      <c r="N1440" s="216"/>
      <c r="EZ1440" s="189"/>
      <c r="FA1440" s="190"/>
      <c r="FB1440" s="190"/>
      <c r="FC1440" s="190"/>
      <c r="FD1440" s="190"/>
      <c r="FH1440" s="201" t="s">
        <v>355</v>
      </c>
      <c r="FJ1440" s="190"/>
      <c r="FL1440" s="190"/>
    </row>
    <row r="1441" spans="1:168" s="152" customFormat="1" ht="15" x14ac:dyDescent="0.25">
      <c r="A1441" s="199"/>
      <c r="B1441" s="203"/>
      <c r="C1441" s="369" t="s">
        <v>356</v>
      </c>
      <c r="D1441" s="369"/>
      <c r="E1441" s="369"/>
      <c r="F1441" s="217"/>
      <c r="G1441" s="218"/>
      <c r="H1441" s="218"/>
      <c r="I1441" s="218"/>
      <c r="J1441" s="220">
        <v>205.67</v>
      </c>
      <c r="K1441" s="218"/>
      <c r="L1441" s="220">
        <v>514.83000000000004</v>
      </c>
      <c r="M1441" s="218"/>
      <c r="N1441" s="221">
        <v>21298.62</v>
      </c>
      <c r="EZ1441" s="189"/>
      <c r="FA1441" s="190"/>
      <c r="FB1441" s="190"/>
      <c r="FC1441" s="190"/>
      <c r="FD1441" s="190"/>
      <c r="FI1441" s="201" t="s">
        <v>356</v>
      </c>
      <c r="FJ1441" s="190"/>
      <c r="FL1441" s="190"/>
    </row>
    <row r="1442" spans="1:168" s="152" customFormat="1" ht="15" x14ac:dyDescent="0.25">
      <c r="A1442" s="213"/>
      <c r="B1442" s="203"/>
      <c r="C1442" s="366" t="s">
        <v>357</v>
      </c>
      <c r="D1442" s="366"/>
      <c r="E1442" s="366"/>
      <c r="F1442" s="205"/>
      <c r="G1442" s="206"/>
      <c r="H1442" s="206"/>
      <c r="I1442" s="206"/>
      <c r="J1442" s="215"/>
      <c r="K1442" s="206"/>
      <c r="L1442" s="209">
        <v>410.91</v>
      </c>
      <c r="M1442" s="206"/>
      <c r="N1442" s="211">
        <v>20319.5</v>
      </c>
      <c r="EZ1442" s="189"/>
      <c r="FA1442" s="190"/>
      <c r="FB1442" s="190"/>
      <c r="FC1442" s="190"/>
      <c r="FD1442" s="190"/>
      <c r="FH1442" s="201" t="s">
        <v>357</v>
      </c>
      <c r="FJ1442" s="190"/>
      <c r="FL1442" s="190"/>
    </row>
    <row r="1443" spans="1:168" s="152" customFormat="1" ht="23.25" x14ac:dyDescent="0.25">
      <c r="A1443" s="213"/>
      <c r="B1443" s="203" t="s">
        <v>390</v>
      </c>
      <c r="C1443" s="366" t="s">
        <v>391</v>
      </c>
      <c r="D1443" s="366"/>
      <c r="E1443" s="366"/>
      <c r="F1443" s="205" t="s">
        <v>360</v>
      </c>
      <c r="G1443" s="222">
        <v>97</v>
      </c>
      <c r="H1443" s="206"/>
      <c r="I1443" s="222">
        <v>97</v>
      </c>
      <c r="J1443" s="215"/>
      <c r="K1443" s="206"/>
      <c r="L1443" s="209">
        <v>398.58</v>
      </c>
      <c r="M1443" s="206"/>
      <c r="N1443" s="211">
        <v>19709.919999999998</v>
      </c>
      <c r="EZ1443" s="189"/>
      <c r="FA1443" s="190"/>
      <c r="FB1443" s="190"/>
      <c r="FC1443" s="190"/>
      <c r="FD1443" s="190"/>
      <c r="FH1443" s="201" t="s">
        <v>391</v>
      </c>
      <c r="FJ1443" s="190"/>
      <c r="FL1443" s="190"/>
    </row>
    <row r="1444" spans="1:168" s="152" customFormat="1" ht="23.25" x14ac:dyDescent="0.25">
      <c r="A1444" s="213"/>
      <c r="B1444" s="203" t="s">
        <v>392</v>
      </c>
      <c r="C1444" s="366" t="s">
        <v>393</v>
      </c>
      <c r="D1444" s="366"/>
      <c r="E1444" s="366"/>
      <c r="F1444" s="205" t="s">
        <v>360</v>
      </c>
      <c r="G1444" s="222">
        <v>51</v>
      </c>
      <c r="H1444" s="206"/>
      <c r="I1444" s="222">
        <v>51</v>
      </c>
      <c r="J1444" s="215"/>
      <c r="K1444" s="206"/>
      <c r="L1444" s="209">
        <v>209.56</v>
      </c>
      <c r="M1444" s="206"/>
      <c r="N1444" s="211">
        <v>10362.950000000001</v>
      </c>
      <c r="EZ1444" s="189"/>
      <c r="FA1444" s="190"/>
      <c r="FB1444" s="190"/>
      <c r="FC1444" s="190"/>
      <c r="FD1444" s="190"/>
      <c r="FH1444" s="201" t="s">
        <v>393</v>
      </c>
      <c r="FJ1444" s="190"/>
      <c r="FL1444" s="190"/>
    </row>
    <row r="1445" spans="1:168" s="152" customFormat="1" ht="15" x14ac:dyDescent="0.25">
      <c r="A1445" s="223"/>
      <c r="B1445" s="224"/>
      <c r="C1445" s="367" t="s">
        <v>363</v>
      </c>
      <c r="D1445" s="367"/>
      <c r="E1445" s="367"/>
      <c r="F1445" s="193"/>
      <c r="G1445" s="194"/>
      <c r="H1445" s="194"/>
      <c r="I1445" s="194"/>
      <c r="J1445" s="197"/>
      <c r="K1445" s="194"/>
      <c r="L1445" s="228">
        <v>1122.97</v>
      </c>
      <c r="M1445" s="218"/>
      <c r="N1445" s="226">
        <v>51371.49</v>
      </c>
      <c r="EZ1445" s="189"/>
      <c r="FA1445" s="190"/>
      <c r="FB1445" s="190"/>
      <c r="FC1445" s="190"/>
      <c r="FD1445" s="190"/>
      <c r="FJ1445" s="190" t="s">
        <v>363</v>
      </c>
      <c r="FL1445" s="190"/>
    </row>
    <row r="1446" spans="1:168" s="152" customFormat="1" ht="34.5" x14ac:dyDescent="0.25">
      <c r="A1446" s="191" t="s">
        <v>713</v>
      </c>
      <c r="B1446" s="192" t="s">
        <v>714</v>
      </c>
      <c r="C1446" s="367" t="s">
        <v>715</v>
      </c>
      <c r="D1446" s="367"/>
      <c r="E1446" s="367"/>
      <c r="F1446" s="193" t="s">
        <v>16</v>
      </c>
      <c r="G1446" s="194">
        <v>2</v>
      </c>
      <c r="H1446" s="195">
        <v>1</v>
      </c>
      <c r="I1446" s="195">
        <v>2</v>
      </c>
      <c r="J1446" s="225">
        <v>888.93</v>
      </c>
      <c r="K1446" s="227">
        <v>1.04236</v>
      </c>
      <c r="L1446" s="228">
        <v>1853.17</v>
      </c>
      <c r="M1446" s="229">
        <v>9.1199999999999992</v>
      </c>
      <c r="N1446" s="226">
        <v>16900.91</v>
      </c>
      <c r="EZ1446" s="189"/>
      <c r="FA1446" s="190"/>
      <c r="FB1446" s="190" t="s">
        <v>715</v>
      </c>
      <c r="FC1446" s="190" t="s">
        <v>285</v>
      </c>
      <c r="FD1446" s="190" t="s">
        <v>285</v>
      </c>
      <c r="FJ1446" s="190"/>
      <c r="FL1446" s="190"/>
    </row>
    <row r="1447" spans="1:168" s="152" customFormat="1" ht="15" x14ac:dyDescent="0.25">
      <c r="A1447" s="199"/>
      <c r="B1447" s="200"/>
      <c r="C1447" s="366" t="s">
        <v>716</v>
      </c>
      <c r="D1447" s="366"/>
      <c r="E1447" s="366"/>
      <c r="F1447" s="366"/>
      <c r="G1447" s="366"/>
      <c r="H1447" s="366"/>
      <c r="I1447" s="366"/>
      <c r="J1447" s="366"/>
      <c r="K1447" s="366"/>
      <c r="L1447" s="366"/>
      <c r="M1447" s="366"/>
      <c r="N1447" s="368"/>
      <c r="EZ1447" s="189"/>
      <c r="FA1447" s="190"/>
      <c r="FB1447" s="190"/>
      <c r="FC1447" s="190"/>
      <c r="FD1447" s="190"/>
      <c r="FJ1447" s="190"/>
      <c r="FK1447" s="201" t="s">
        <v>716</v>
      </c>
      <c r="FL1447" s="190"/>
    </row>
    <row r="1448" spans="1:168" s="152" customFormat="1" ht="15" x14ac:dyDescent="0.25">
      <c r="A1448" s="202"/>
      <c r="B1448" s="203"/>
      <c r="C1448" s="361" t="s">
        <v>366</v>
      </c>
      <c r="D1448" s="361"/>
      <c r="E1448" s="361"/>
      <c r="F1448" s="361"/>
      <c r="G1448" s="361"/>
      <c r="H1448" s="361"/>
      <c r="I1448" s="361"/>
      <c r="J1448" s="361"/>
      <c r="K1448" s="361"/>
      <c r="L1448" s="361"/>
      <c r="M1448" s="361"/>
      <c r="N1448" s="373"/>
      <c r="EZ1448" s="189"/>
      <c r="FA1448" s="190"/>
      <c r="FB1448" s="190"/>
      <c r="FC1448" s="190"/>
      <c r="FD1448" s="190"/>
      <c r="FF1448" s="201" t="s">
        <v>366</v>
      </c>
      <c r="FJ1448" s="190"/>
      <c r="FL1448" s="190"/>
    </row>
    <row r="1449" spans="1:168" s="152" customFormat="1" ht="15" x14ac:dyDescent="0.25">
      <c r="A1449" s="202"/>
      <c r="B1449" s="203"/>
      <c r="C1449" s="361" t="s">
        <v>367</v>
      </c>
      <c r="D1449" s="361"/>
      <c r="E1449" s="361"/>
      <c r="F1449" s="361"/>
      <c r="G1449" s="361"/>
      <c r="H1449" s="361"/>
      <c r="I1449" s="361"/>
      <c r="J1449" s="361"/>
      <c r="K1449" s="361"/>
      <c r="L1449" s="361"/>
      <c r="M1449" s="361"/>
      <c r="N1449" s="373"/>
      <c r="EZ1449" s="189"/>
      <c r="FA1449" s="190"/>
      <c r="FB1449" s="190"/>
      <c r="FC1449" s="190"/>
      <c r="FD1449" s="190"/>
      <c r="FF1449" s="201" t="s">
        <v>367</v>
      </c>
      <c r="FJ1449" s="190"/>
      <c r="FL1449" s="190"/>
    </row>
    <row r="1450" spans="1:168" s="152" customFormat="1" ht="15" x14ac:dyDescent="0.25">
      <c r="A1450" s="223"/>
      <c r="B1450" s="224"/>
      <c r="C1450" s="367" t="s">
        <v>363</v>
      </c>
      <c r="D1450" s="367"/>
      <c r="E1450" s="367"/>
      <c r="F1450" s="193"/>
      <c r="G1450" s="194"/>
      <c r="H1450" s="194"/>
      <c r="I1450" s="194"/>
      <c r="J1450" s="197"/>
      <c r="K1450" s="194"/>
      <c r="L1450" s="228">
        <v>1853.17</v>
      </c>
      <c r="M1450" s="218"/>
      <c r="N1450" s="226">
        <v>16900.91</v>
      </c>
      <c r="EZ1450" s="189"/>
      <c r="FA1450" s="190"/>
      <c r="FB1450" s="190"/>
      <c r="FC1450" s="190"/>
      <c r="FD1450" s="190"/>
      <c r="FJ1450" s="190" t="s">
        <v>363</v>
      </c>
      <c r="FL1450" s="190"/>
    </row>
    <row r="1451" spans="1:168" s="152" customFormat="1" ht="34.5" x14ac:dyDescent="0.25">
      <c r="A1451" s="191" t="s">
        <v>717</v>
      </c>
      <c r="B1451" s="192" t="s">
        <v>450</v>
      </c>
      <c r="C1451" s="367" t="s">
        <v>451</v>
      </c>
      <c r="D1451" s="367"/>
      <c r="E1451" s="367"/>
      <c r="F1451" s="193" t="s">
        <v>388</v>
      </c>
      <c r="G1451" s="194">
        <v>0.3</v>
      </c>
      <c r="H1451" s="195">
        <v>1</v>
      </c>
      <c r="I1451" s="235">
        <v>0.3</v>
      </c>
      <c r="J1451" s="197"/>
      <c r="K1451" s="194"/>
      <c r="L1451" s="197"/>
      <c r="M1451" s="194"/>
      <c r="N1451" s="198"/>
      <c r="EZ1451" s="189"/>
      <c r="FA1451" s="190"/>
      <c r="FB1451" s="190" t="s">
        <v>451</v>
      </c>
      <c r="FC1451" s="190" t="s">
        <v>285</v>
      </c>
      <c r="FD1451" s="190" t="s">
        <v>285</v>
      </c>
      <c r="FJ1451" s="190"/>
      <c r="FL1451" s="190"/>
    </row>
    <row r="1452" spans="1:168" s="152" customFormat="1" ht="15" x14ac:dyDescent="0.25">
      <c r="A1452" s="199"/>
      <c r="B1452" s="200"/>
      <c r="C1452" s="366" t="s">
        <v>452</v>
      </c>
      <c r="D1452" s="366"/>
      <c r="E1452" s="366"/>
      <c r="F1452" s="366"/>
      <c r="G1452" s="366"/>
      <c r="H1452" s="366"/>
      <c r="I1452" s="366"/>
      <c r="J1452" s="366"/>
      <c r="K1452" s="366"/>
      <c r="L1452" s="366"/>
      <c r="M1452" s="366"/>
      <c r="N1452" s="368"/>
      <c r="EZ1452" s="189"/>
      <c r="FA1452" s="190"/>
      <c r="FB1452" s="190"/>
      <c r="FC1452" s="190"/>
      <c r="FD1452" s="190"/>
      <c r="FE1452" s="201" t="s">
        <v>452</v>
      </c>
      <c r="FJ1452" s="190"/>
      <c r="FL1452" s="190"/>
    </row>
    <row r="1453" spans="1:168" s="152" customFormat="1" ht="68.25" x14ac:dyDescent="0.25">
      <c r="A1453" s="202"/>
      <c r="B1453" s="203" t="s">
        <v>343</v>
      </c>
      <c r="C1453" s="361" t="s">
        <v>344</v>
      </c>
      <c r="D1453" s="361"/>
      <c r="E1453" s="361"/>
      <c r="F1453" s="361"/>
      <c r="G1453" s="361"/>
      <c r="H1453" s="361"/>
      <c r="I1453" s="361"/>
      <c r="J1453" s="361"/>
      <c r="K1453" s="361"/>
      <c r="L1453" s="361"/>
      <c r="M1453" s="361"/>
      <c r="N1453" s="373"/>
      <c r="EZ1453" s="189"/>
      <c r="FA1453" s="190"/>
      <c r="FB1453" s="190"/>
      <c r="FC1453" s="190"/>
      <c r="FD1453" s="190"/>
      <c r="FF1453" s="201" t="s">
        <v>344</v>
      </c>
      <c r="FJ1453" s="190"/>
      <c r="FL1453" s="190"/>
    </row>
    <row r="1454" spans="1:168" s="152" customFormat="1" ht="23.25" x14ac:dyDescent="0.25">
      <c r="A1454" s="202"/>
      <c r="B1454" s="203" t="s">
        <v>345</v>
      </c>
      <c r="C1454" s="361" t="s">
        <v>346</v>
      </c>
      <c r="D1454" s="361"/>
      <c r="E1454" s="361"/>
      <c r="F1454" s="361"/>
      <c r="G1454" s="361"/>
      <c r="H1454" s="361"/>
      <c r="I1454" s="361"/>
      <c r="J1454" s="361"/>
      <c r="K1454" s="361"/>
      <c r="L1454" s="361"/>
      <c r="M1454" s="361"/>
      <c r="N1454" s="373"/>
      <c r="EZ1454" s="189"/>
      <c r="FA1454" s="190"/>
      <c r="FB1454" s="190"/>
      <c r="FC1454" s="190"/>
      <c r="FD1454" s="190"/>
      <c r="FF1454" s="201" t="s">
        <v>346</v>
      </c>
      <c r="FJ1454" s="190"/>
      <c r="FL1454" s="190"/>
    </row>
    <row r="1455" spans="1:168" s="152" customFormat="1" ht="15" x14ac:dyDescent="0.25">
      <c r="A1455" s="204"/>
      <c r="B1455" s="203" t="s">
        <v>339</v>
      </c>
      <c r="C1455" s="366" t="s">
        <v>347</v>
      </c>
      <c r="D1455" s="366"/>
      <c r="E1455" s="366"/>
      <c r="F1455" s="205"/>
      <c r="G1455" s="206"/>
      <c r="H1455" s="206"/>
      <c r="I1455" s="206"/>
      <c r="J1455" s="209">
        <v>616.95000000000005</v>
      </c>
      <c r="K1455" s="208">
        <v>1.3225</v>
      </c>
      <c r="L1455" s="209">
        <v>244.77</v>
      </c>
      <c r="M1455" s="210">
        <v>49.45</v>
      </c>
      <c r="N1455" s="211">
        <v>12103.88</v>
      </c>
      <c r="EZ1455" s="189"/>
      <c r="FA1455" s="190"/>
      <c r="FB1455" s="190"/>
      <c r="FC1455" s="190"/>
      <c r="FD1455" s="190"/>
      <c r="FG1455" s="201" t="s">
        <v>347</v>
      </c>
      <c r="FJ1455" s="190"/>
      <c r="FL1455" s="190"/>
    </row>
    <row r="1456" spans="1:168" s="152" customFormat="1" ht="15" x14ac:dyDescent="0.25">
      <c r="A1456" s="204"/>
      <c r="B1456" s="203" t="s">
        <v>205</v>
      </c>
      <c r="C1456" s="366" t="s">
        <v>348</v>
      </c>
      <c r="D1456" s="366"/>
      <c r="E1456" s="366"/>
      <c r="F1456" s="205"/>
      <c r="G1456" s="206"/>
      <c r="H1456" s="206"/>
      <c r="I1456" s="206"/>
      <c r="J1456" s="209">
        <v>79.150000000000006</v>
      </c>
      <c r="K1456" s="208">
        <v>1.4375</v>
      </c>
      <c r="L1456" s="209">
        <v>34.130000000000003</v>
      </c>
      <c r="M1456" s="210">
        <v>14.53</v>
      </c>
      <c r="N1456" s="212">
        <v>495.91</v>
      </c>
      <c r="EZ1456" s="189"/>
      <c r="FA1456" s="190"/>
      <c r="FB1456" s="190"/>
      <c r="FC1456" s="190"/>
      <c r="FD1456" s="190"/>
      <c r="FG1456" s="201" t="s">
        <v>348</v>
      </c>
      <c r="FJ1456" s="190"/>
      <c r="FL1456" s="190"/>
    </row>
    <row r="1457" spans="1:168" s="152" customFormat="1" ht="15" x14ac:dyDescent="0.25">
      <c r="A1457" s="204"/>
      <c r="B1457" s="203" t="s">
        <v>349</v>
      </c>
      <c r="C1457" s="366" t="s">
        <v>350</v>
      </c>
      <c r="D1457" s="366"/>
      <c r="E1457" s="366"/>
      <c r="F1457" s="205"/>
      <c r="G1457" s="206"/>
      <c r="H1457" s="206"/>
      <c r="I1457" s="206"/>
      <c r="J1457" s="209">
        <v>5.0199999999999996</v>
      </c>
      <c r="K1457" s="208">
        <v>1.4375</v>
      </c>
      <c r="L1457" s="209">
        <v>2.16</v>
      </c>
      <c r="M1457" s="210">
        <v>49.45</v>
      </c>
      <c r="N1457" s="212">
        <v>106.81</v>
      </c>
      <c r="EZ1457" s="189"/>
      <c r="FA1457" s="190"/>
      <c r="FB1457" s="190"/>
      <c r="FC1457" s="190"/>
      <c r="FD1457" s="190"/>
      <c r="FG1457" s="201" t="s">
        <v>350</v>
      </c>
      <c r="FJ1457" s="190"/>
      <c r="FL1457" s="190"/>
    </row>
    <row r="1458" spans="1:168" s="152" customFormat="1" ht="15" x14ac:dyDescent="0.25">
      <c r="A1458" s="204"/>
      <c r="B1458" s="203" t="s">
        <v>351</v>
      </c>
      <c r="C1458" s="366" t="s">
        <v>352</v>
      </c>
      <c r="D1458" s="366"/>
      <c r="E1458" s="366"/>
      <c r="F1458" s="205"/>
      <c r="G1458" s="206"/>
      <c r="H1458" s="206"/>
      <c r="I1458" s="206"/>
      <c r="J1458" s="209">
        <v>37.630000000000003</v>
      </c>
      <c r="K1458" s="206"/>
      <c r="L1458" s="209">
        <v>11.29</v>
      </c>
      <c r="M1458" s="210">
        <v>9.1199999999999992</v>
      </c>
      <c r="N1458" s="212">
        <v>102.96</v>
      </c>
      <c r="EZ1458" s="189"/>
      <c r="FA1458" s="190"/>
      <c r="FB1458" s="190"/>
      <c r="FC1458" s="190"/>
      <c r="FD1458" s="190"/>
      <c r="FG1458" s="201" t="s">
        <v>352</v>
      </c>
      <c r="FJ1458" s="190"/>
      <c r="FL1458" s="190"/>
    </row>
    <row r="1459" spans="1:168" s="152" customFormat="1" ht="15" x14ac:dyDescent="0.25">
      <c r="A1459" s="213"/>
      <c r="B1459" s="203"/>
      <c r="C1459" s="366" t="s">
        <v>353</v>
      </c>
      <c r="D1459" s="366"/>
      <c r="E1459" s="366"/>
      <c r="F1459" s="205" t="s">
        <v>354</v>
      </c>
      <c r="G1459" s="210">
        <v>29.68</v>
      </c>
      <c r="H1459" s="208">
        <v>1.3225</v>
      </c>
      <c r="I1459" s="230">
        <v>11.775539999999999</v>
      </c>
      <c r="J1459" s="215"/>
      <c r="K1459" s="206"/>
      <c r="L1459" s="215"/>
      <c r="M1459" s="206"/>
      <c r="N1459" s="216"/>
      <c r="EZ1459" s="189"/>
      <c r="FA1459" s="190"/>
      <c r="FB1459" s="190"/>
      <c r="FC1459" s="190"/>
      <c r="FD1459" s="190"/>
      <c r="FH1459" s="201" t="s">
        <v>353</v>
      </c>
      <c r="FJ1459" s="190"/>
      <c r="FL1459" s="190"/>
    </row>
    <row r="1460" spans="1:168" s="152" customFormat="1" ht="15" x14ac:dyDescent="0.25">
      <c r="A1460" s="213"/>
      <c r="B1460" s="203"/>
      <c r="C1460" s="366" t="s">
        <v>355</v>
      </c>
      <c r="D1460" s="366"/>
      <c r="E1460" s="366"/>
      <c r="F1460" s="205" t="s">
        <v>354</v>
      </c>
      <c r="G1460" s="231">
        <v>0.4</v>
      </c>
      <c r="H1460" s="208">
        <v>1.4375</v>
      </c>
      <c r="I1460" s="208">
        <v>0.17249999999999999</v>
      </c>
      <c r="J1460" s="215"/>
      <c r="K1460" s="206"/>
      <c r="L1460" s="215"/>
      <c r="M1460" s="206"/>
      <c r="N1460" s="216"/>
      <c r="EZ1460" s="189"/>
      <c r="FA1460" s="190"/>
      <c r="FB1460" s="190"/>
      <c r="FC1460" s="190"/>
      <c r="FD1460" s="190"/>
      <c r="FH1460" s="201" t="s">
        <v>355</v>
      </c>
      <c r="FJ1460" s="190"/>
      <c r="FL1460" s="190"/>
    </row>
    <row r="1461" spans="1:168" s="152" customFormat="1" ht="15" x14ac:dyDescent="0.25">
      <c r="A1461" s="199"/>
      <c r="B1461" s="203"/>
      <c r="C1461" s="369" t="s">
        <v>356</v>
      </c>
      <c r="D1461" s="369"/>
      <c r="E1461" s="369"/>
      <c r="F1461" s="217"/>
      <c r="G1461" s="218"/>
      <c r="H1461" s="218"/>
      <c r="I1461" s="218"/>
      <c r="J1461" s="220">
        <v>733.73</v>
      </c>
      <c r="K1461" s="218"/>
      <c r="L1461" s="220">
        <v>290.19</v>
      </c>
      <c r="M1461" s="218"/>
      <c r="N1461" s="221">
        <v>12702.75</v>
      </c>
      <c r="EZ1461" s="189"/>
      <c r="FA1461" s="190"/>
      <c r="FB1461" s="190"/>
      <c r="FC1461" s="190"/>
      <c r="FD1461" s="190"/>
      <c r="FI1461" s="201" t="s">
        <v>356</v>
      </c>
      <c r="FJ1461" s="190"/>
      <c r="FL1461" s="190"/>
    </row>
    <row r="1462" spans="1:168" s="152" customFormat="1" ht="15" x14ac:dyDescent="0.25">
      <c r="A1462" s="213"/>
      <c r="B1462" s="203"/>
      <c r="C1462" s="366" t="s">
        <v>357</v>
      </c>
      <c r="D1462" s="366"/>
      <c r="E1462" s="366"/>
      <c r="F1462" s="205"/>
      <c r="G1462" s="206"/>
      <c r="H1462" s="206"/>
      <c r="I1462" s="206"/>
      <c r="J1462" s="215"/>
      <c r="K1462" s="206"/>
      <c r="L1462" s="209">
        <v>246.93</v>
      </c>
      <c r="M1462" s="206"/>
      <c r="N1462" s="211">
        <v>12210.69</v>
      </c>
      <c r="EZ1462" s="189"/>
      <c r="FA1462" s="190"/>
      <c r="FB1462" s="190"/>
      <c r="FC1462" s="190"/>
      <c r="FD1462" s="190"/>
      <c r="FH1462" s="201" t="s">
        <v>357</v>
      </c>
      <c r="FJ1462" s="190"/>
      <c r="FL1462" s="190"/>
    </row>
    <row r="1463" spans="1:168" s="152" customFormat="1" ht="23.25" x14ac:dyDescent="0.25">
      <c r="A1463" s="213"/>
      <c r="B1463" s="203" t="s">
        <v>390</v>
      </c>
      <c r="C1463" s="366" t="s">
        <v>391</v>
      </c>
      <c r="D1463" s="366"/>
      <c r="E1463" s="366"/>
      <c r="F1463" s="205" t="s">
        <v>360</v>
      </c>
      <c r="G1463" s="222">
        <v>97</v>
      </c>
      <c r="H1463" s="206"/>
      <c r="I1463" s="222">
        <v>97</v>
      </c>
      <c r="J1463" s="215"/>
      <c r="K1463" s="206"/>
      <c r="L1463" s="209">
        <v>239.52</v>
      </c>
      <c r="M1463" s="206"/>
      <c r="N1463" s="211">
        <v>11844.37</v>
      </c>
      <c r="EZ1463" s="189"/>
      <c r="FA1463" s="190"/>
      <c r="FB1463" s="190"/>
      <c r="FC1463" s="190"/>
      <c r="FD1463" s="190"/>
      <c r="FH1463" s="201" t="s">
        <v>391</v>
      </c>
      <c r="FJ1463" s="190"/>
      <c r="FL1463" s="190"/>
    </row>
    <row r="1464" spans="1:168" s="152" customFormat="1" ht="23.25" x14ac:dyDescent="0.25">
      <c r="A1464" s="213"/>
      <c r="B1464" s="203" t="s">
        <v>392</v>
      </c>
      <c r="C1464" s="366" t="s">
        <v>393</v>
      </c>
      <c r="D1464" s="366"/>
      <c r="E1464" s="366"/>
      <c r="F1464" s="205" t="s">
        <v>360</v>
      </c>
      <c r="G1464" s="222">
        <v>51</v>
      </c>
      <c r="H1464" s="206"/>
      <c r="I1464" s="222">
        <v>51</v>
      </c>
      <c r="J1464" s="215"/>
      <c r="K1464" s="206"/>
      <c r="L1464" s="209">
        <v>125.93</v>
      </c>
      <c r="M1464" s="206"/>
      <c r="N1464" s="211">
        <v>6227.45</v>
      </c>
      <c r="EZ1464" s="189"/>
      <c r="FA1464" s="190"/>
      <c r="FB1464" s="190"/>
      <c r="FC1464" s="190"/>
      <c r="FD1464" s="190"/>
      <c r="FH1464" s="201" t="s">
        <v>393</v>
      </c>
      <c r="FJ1464" s="190"/>
      <c r="FL1464" s="190"/>
    </row>
    <row r="1465" spans="1:168" s="152" customFormat="1" ht="15" x14ac:dyDescent="0.25">
      <c r="A1465" s="223"/>
      <c r="B1465" s="224"/>
      <c r="C1465" s="367" t="s">
        <v>363</v>
      </c>
      <c r="D1465" s="367"/>
      <c r="E1465" s="367"/>
      <c r="F1465" s="193"/>
      <c r="G1465" s="194"/>
      <c r="H1465" s="194"/>
      <c r="I1465" s="194"/>
      <c r="J1465" s="197"/>
      <c r="K1465" s="194"/>
      <c r="L1465" s="225">
        <v>655.64</v>
      </c>
      <c r="M1465" s="218"/>
      <c r="N1465" s="226">
        <v>30774.57</v>
      </c>
      <c r="EZ1465" s="189"/>
      <c r="FA1465" s="190"/>
      <c r="FB1465" s="190"/>
      <c r="FC1465" s="190"/>
      <c r="FD1465" s="190"/>
      <c r="FJ1465" s="190" t="s">
        <v>363</v>
      </c>
      <c r="FL1465" s="190"/>
    </row>
    <row r="1466" spans="1:168" s="152" customFormat="1" ht="45" x14ac:dyDescent="0.25">
      <c r="A1466" s="191" t="s">
        <v>718</v>
      </c>
      <c r="B1466" s="192" t="s">
        <v>454</v>
      </c>
      <c r="C1466" s="367" t="s">
        <v>455</v>
      </c>
      <c r="D1466" s="367"/>
      <c r="E1466" s="367"/>
      <c r="F1466" s="193" t="s">
        <v>37</v>
      </c>
      <c r="G1466" s="194">
        <v>30.6</v>
      </c>
      <c r="H1466" s="195">
        <v>1</v>
      </c>
      <c r="I1466" s="235">
        <v>30.6</v>
      </c>
      <c r="J1466" s="225">
        <v>169.63</v>
      </c>
      <c r="K1466" s="227">
        <v>1.04236</v>
      </c>
      <c r="L1466" s="228">
        <v>5410.56</v>
      </c>
      <c r="M1466" s="229">
        <v>9.1199999999999992</v>
      </c>
      <c r="N1466" s="226">
        <v>49344.31</v>
      </c>
      <c r="EZ1466" s="189"/>
      <c r="FA1466" s="190"/>
      <c r="FB1466" s="190" t="s">
        <v>455</v>
      </c>
      <c r="FC1466" s="190" t="s">
        <v>285</v>
      </c>
      <c r="FD1466" s="190" t="s">
        <v>285</v>
      </c>
      <c r="FJ1466" s="190"/>
      <c r="FL1466" s="190"/>
    </row>
    <row r="1467" spans="1:168" s="152" customFormat="1" ht="15" x14ac:dyDescent="0.25">
      <c r="A1467" s="199"/>
      <c r="B1467" s="200"/>
      <c r="C1467" s="366" t="s">
        <v>456</v>
      </c>
      <c r="D1467" s="366"/>
      <c r="E1467" s="366"/>
      <c r="F1467" s="366"/>
      <c r="G1467" s="366"/>
      <c r="H1467" s="366"/>
      <c r="I1467" s="366"/>
      <c r="J1467" s="366"/>
      <c r="K1467" s="366"/>
      <c r="L1467" s="366"/>
      <c r="M1467" s="366"/>
      <c r="N1467" s="368"/>
      <c r="EZ1467" s="189"/>
      <c r="FA1467" s="190"/>
      <c r="FB1467" s="190"/>
      <c r="FC1467" s="190"/>
      <c r="FD1467" s="190"/>
      <c r="FE1467" s="201" t="s">
        <v>456</v>
      </c>
      <c r="FJ1467" s="190"/>
      <c r="FL1467" s="190"/>
    </row>
    <row r="1468" spans="1:168" s="152" customFormat="1" ht="15" x14ac:dyDescent="0.25">
      <c r="A1468" s="199"/>
      <c r="B1468" s="200"/>
      <c r="C1468" s="366" t="s">
        <v>457</v>
      </c>
      <c r="D1468" s="366"/>
      <c r="E1468" s="366"/>
      <c r="F1468" s="366"/>
      <c r="G1468" s="366"/>
      <c r="H1468" s="366"/>
      <c r="I1468" s="366"/>
      <c r="J1468" s="366"/>
      <c r="K1468" s="366"/>
      <c r="L1468" s="366"/>
      <c r="M1468" s="366"/>
      <c r="N1468" s="368"/>
      <c r="EZ1468" s="189"/>
      <c r="FA1468" s="190"/>
      <c r="FB1468" s="190"/>
      <c r="FC1468" s="190"/>
      <c r="FD1468" s="190"/>
      <c r="FJ1468" s="190"/>
      <c r="FK1468" s="201" t="s">
        <v>457</v>
      </c>
      <c r="FL1468" s="190"/>
    </row>
    <row r="1469" spans="1:168" s="152" customFormat="1" ht="15" x14ac:dyDescent="0.25">
      <c r="A1469" s="202"/>
      <c r="B1469" s="203"/>
      <c r="C1469" s="361" t="s">
        <v>366</v>
      </c>
      <c r="D1469" s="361"/>
      <c r="E1469" s="361"/>
      <c r="F1469" s="361"/>
      <c r="G1469" s="361"/>
      <c r="H1469" s="361"/>
      <c r="I1469" s="361"/>
      <c r="J1469" s="361"/>
      <c r="K1469" s="361"/>
      <c r="L1469" s="361"/>
      <c r="M1469" s="361"/>
      <c r="N1469" s="373"/>
      <c r="EZ1469" s="189"/>
      <c r="FA1469" s="190"/>
      <c r="FB1469" s="190"/>
      <c r="FC1469" s="190"/>
      <c r="FD1469" s="190"/>
      <c r="FF1469" s="201" t="s">
        <v>366</v>
      </c>
      <c r="FJ1469" s="190"/>
      <c r="FL1469" s="190"/>
    </row>
    <row r="1470" spans="1:168" s="152" customFormat="1" ht="15" x14ac:dyDescent="0.25">
      <c r="A1470" s="202"/>
      <c r="B1470" s="203"/>
      <c r="C1470" s="361" t="s">
        <v>367</v>
      </c>
      <c r="D1470" s="361"/>
      <c r="E1470" s="361"/>
      <c r="F1470" s="361"/>
      <c r="G1470" s="361"/>
      <c r="H1470" s="361"/>
      <c r="I1470" s="361"/>
      <c r="J1470" s="361"/>
      <c r="K1470" s="361"/>
      <c r="L1470" s="361"/>
      <c r="M1470" s="361"/>
      <c r="N1470" s="373"/>
      <c r="EZ1470" s="189"/>
      <c r="FA1470" s="190"/>
      <c r="FB1470" s="190"/>
      <c r="FC1470" s="190"/>
      <c r="FD1470" s="190"/>
      <c r="FF1470" s="201" t="s">
        <v>367</v>
      </c>
      <c r="FJ1470" s="190"/>
      <c r="FL1470" s="190"/>
    </row>
    <row r="1471" spans="1:168" s="152" customFormat="1" ht="15" x14ac:dyDescent="0.25">
      <c r="A1471" s="223"/>
      <c r="B1471" s="224"/>
      <c r="C1471" s="367" t="s">
        <v>363</v>
      </c>
      <c r="D1471" s="367"/>
      <c r="E1471" s="367"/>
      <c r="F1471" s="193"/>
      <c r="G1471" s="194"/>
      <c r="H1471" s="194"/>
      <c r="I1471" s="194"/>
      <c r="J1471" s="197"/>
      <c r="K1471" s="194"/>
      <c r="L1471" s="228">
        <v>5410.56</v>
      </c>
      <c r="M1471" s="218"/>
      <c r="N1471" s="226">
        <v>49344.31</v>
      </c>
      <c r="EZ1471" s="189"/>
      <c r="FA1471" s="190"/>
      <c r="FB1471" s="190"/>
      <c r="FC1471" s="190"/>
      <c r="FD1471" s="190"/>
      <c r="FJ1471" s="190" t="s">
        <v>363</v>
      </c>
      <c r="FL1471" s="190"/>
    </row>
    <row r="1472" spans="1:168" s="152" customFormat="1" ht="23.25" x14ac:dyDescent="0.25">
      <c r="A1472" s="191" t="s">
        <v>719</v>
      </c>
      <c r="B1472" s="192" t="s">
        <v>459</v>
      </c>
      <c r="C1472" s="367" t="s">
        <v>460</v>
      </c>
      <c r="D1472" s="367"/>
      <c r="E1472" s="367"/>
      <c r="F1472" s="193" t="s">
        <v>370</v>
      </c>
      <c r="G1472" s="194">
        <v>4.2000000000000003E-2</v>
      </c>
      <c r="H1472" s="195">
        <v>1</v>
      </c>
      <c r="I1472" s="232">
        <v>4.2000000000000003E-2</v>
      </c>
      <c r="J1472" s="197"/>
      <c r="K1472" s="194"/>
      <c r="L1472" s="197"/>
      <c r="M1472" s="194"/>
      <c r="N1472" s="198"/>
      <c r="EZ1472" s="189"/>
      <c r="FA1472" s="190"/>
      <c r="FB1472" s="190" t="s">
        <v>460</v>
      </c>
      <c r="FC1472" s="190" t="s">
        <v>285</v>
      </c>
      <c r="FD1472" s="190" t="s">
        <v>285</v>
      </c>
      <c r="FJ1472" s="190"/>
      <c r="FL1472" s="190"/>
    </row>
    <row r="1473" spans="1:168" s="152" customFormat="1" ht="15" x14ac:dyDescent="0.25">
      <c r="A1473" s="199"/>
      <c r="B1473" s="200"/>
      <c r="C1473" s="366" t="s">
        <v>461</v>
      </c>
      <c r="D1473" s="366"/>
      <c r="E1473" s="366"/>
      <c r="F1473" s="366"/>
      <c r="G1473" s="366"/>
      <c r="H1473" s="366"/>
      <c r="I1473" s="366"/>
      <c r="J1473" s="366"/>
      <c r="K1473" s="366"/>
      <c r="L1473" s="366"/>
      <c r="M1473" s="366"/>
      <c r="N1473" s="368"/>
      <c r="EZ1473" s="189"/>
      <c r="FA1473" s="190"/>
      <c r="FB1473" s="190"/>
      <c r="FC1473" s="190"/>
      <c r="FD1473" s="190"/>
      <c r="FE1473" s="201" t="s">
        <v>461</v>
      </c>
      <c r="FJ1473" s="190"/>
      <c r="FL1473" s="190"/>
    </row>
    <row r="1474" spans="1:168" s="152" customFormat="1" ht="68.25" x14ac:dyDescent="0.25">
      <c r="A1474" s="202"/>
      <c r="B1474" s="203" t="s">
        <v>343</v>
      </c>
      <c r="C1474" s="361" t="s">
        <v>344</v>
      </c>
      <c r="D1474" s="361"/>
      <c r="E1474" s="361"/>
      <c r="F1474" s="361"/>
      <c r="G1474" s="361"/>
      <c r="H1474" s="361"/>
      <c r="I1474" s="361"/>
      <c r="J1474" s="361"/>
      <c r="K1474" s="361"/>
      <c r="L1474" s="361"/>
      <c r="M1474" s="361"/>
      <c r="N1474" s="373"/>
      <c r="EZ1474" s="189"/>
      <c r="FA1474" s="190"/>
      <c r="FB1474" s="190"/>
      <c r="FC1474" s="190"/>
      <c r="FD1474" s="190"/>
      <c r="FF1474" s="201" t="s">
        <v>344</v>
      </c>
      <c r="FJ1474" s="190"/>
      <c r="FL1474" s="190"/>
    </row>
    <row r="1475" spans="1:168" s="152" customFormat="1" ht="23.25" x14ac:dyDescent="0.25">
      <c r="A1475" s="202"/>
      <c r="B1475" s="203" t="s">
        <v>345</v>
      </c>
      <c r="C1475" s="361" t="s">
        <v>346</v>
      </c>
      <c r="D1475" s="361"/>
      <c r="E1475" s="361"/>
      <c r="F1475" s="361"/>
      <c r="G1475" s="361"/>
      <c r="H1475" s="361"/>
      <c r="I1475" s="361"/>
      <c r="J1475" s="361"/>
      <c r="K1475" s="361"/>
      <c r="L1475" s="361"/>
      <c r="M1475" s="361"/>
      <c r="N1475" s="373"/>
      <c r="EZ1475" s="189"/>
      <c r="FA1475" s="190"/>
      <c r="FB1475" s="190"/>
      <c r="FC1475" s="190"/>
      <c r="FD1475" s="190"/>
      <c r="FF1475" s="201" t="s">
        <v>346</v>
      </c>
      <c r="FJ1475" s="190"/>
      <c r="FL1475" s="190"/>
    </row>
    <row r="1476" spans="1:168" s="152" customFormat="1" ht="15" x14ac:dyDescent="0.25">
      <c r="A1476" s="204"/>
      <c r="B1476" s="203" t="s">
        <v>339</v>
      </c>
      <c r="C1476" s="366" t="s">
        <v>347</v>
      </c>
      <c r="D1476" s="366"/>
      <c r="E1476" s="366"/>
      <c r="F1476" s="205"/>
      <c r="G1476" s="206"/>
      <c r="H1476" s="206"/>
      <c r="I1476" s="206"/>
      <c r="J1476" s="207">
        <v>1297.29</v>
      </c>
      <c r="K1476" s="208">
        <v>1.3225</v>
      </c>
      <c r="L1476" s="209">
        <v>72.06</v>
      </c>
      <c r="M1476" s="210">
        <v>49.45</v>
      </c>
      <c r="N1476" s="211">
        <v>3563.37</v>
      </c>
      <c r="EZ1476" s="189"/>
      <c r="FA1476" s="190"/>
      <c r="FB1476" s="190"/>
      <c r="FC1476" s="190"/>
      <c r="FD1476" s="190"/>
      <c r="FG1476" s="201" t="s">
        <v>347</v>
      </c>
      <c r="FJ1476" s="190"/>
      <c r="FL1476" s="190"/>
    </row>
    <row r="1477" spans="1:168" s="152" customFormat="1" ht="15" x14ac:dyDescent="0.25">
      <c r="A1477" s="204"/>
      <c r="B1477" s="203" t="s">
        <v>205</v>
      </c>
      <c r="C1477" s="366" t="s">
        <v>348</v>
      </c>
      <c r="D1477" s="366"/>
      <c r="E1477" s="366"/>
      <c r="F1477" s="205"/>
      <c r="G1477" s="206"/>
      <c r="H1477" s="206"/>
      <c r="I1477" s="206"/>
      <c r="J1477" s="209">
        <v>51.45</v>
      </c>
      <c r="K1477" s="208">
        <v>1.4375</v>
      </c>
      <c r="L1477" s="209">
        <v>3.11</v>
      </c>
      <c r="M1477" s="210">
        <v>14.53</v>
      </c>
      <c r="N1477" s="212">
        <v>45.19</v>
      </c>
      <c r="EZ1477" s="189"/>
      <c r="FA1477" s="190"/>
      <c r="FB1477" s="190"/>
      <c r="FC1477" s="190"/>
      <c r="FD1477" s="190"/>
      <c r="FG1477" s="201" t="s">
        <v>348</v>
      </c>
      <c r="FJ1477" s="190"/>
      <c r="FL1477" s="190"/>
    </row>
    <row r="1478" spans="1:168" s="152" customFormat="1" ht="15" x14ac:dyDescent="0.25">
      <c r="A1478" s="204"/>
      <c r="B1478" s="203" t="s">
        <v>349</v>
      </c>
      <c r="C1478" s="366" t="s">
        <v>350</v>
      </c>
      <c r="D1478" s="366"/>
      <c r="E1478" s="366"/>
      <c r="F1478" s="205"/>
      <c r="G1478" s="206"/>
      <c r="H1478" s="206"/>
      <c r="I1478" s="206"/>
      <c r="J1478" s="209">
        <v>3.02</v>
      </c>
      <c r="K1478" s="208">
        <v>1.4375</v>
      </c>
      <c r="L1478" s="209">
        <v>0.18</v>
      </c>
      <c r="M1478" s="210">
        <v>49.45</v>
      </c>
      <c r="N1478" s="212">
        <v>8.9</v>
      </c>
      <c r="EZ1478" s="189"/>
      <c r="FA1478" s="190"/>
      <c r="FB1478" s="190"/>
      <c r="FC1478" s="190"/>
      <c r="FD1478" s="190"/>
      <c r="FG1478" s="201" t="s">
        <v>350</v>
      </c>
      <c r="FJ1478" s="190"/>
      <c r="FL1478" s="190"/>
    </row>
    <row r="1479" spans="1:168" s="152" customFormat="1" ht="15" x14ac:dyDescent="0.25">
      <c r="A1479" s="204"/>
      <c r="B1479" s="203" t="s">
        <v>351</v>
      </c>
      <c r="C1479" s="366" t="s">
        <v>352</v>
      </c>
      <c r="D1479" s="366"/>
      <c r="E1479" s="366"/>
      <c r="F1479" s="205"/>
      <c r="G1479" s="206"/>
      <c r="H1479" s="206"/>
      <c r="I1479" s="206"/>
      <c r="J1479" s="209">
        <v>63.71</v>
      </c>
      <c r="K1479" s="206"/>
      <c r="L1479" s="209">
        <v>2.68</v>
      </c>
      <c r="M1479" s="210">
        <v>9.1199999999999992</v>
      </c>
      <c r="N1479" s="212">
        <v>24.44</v>
      </c>
      <c r="EZ1479" s="189"/>
      <c r="FA1479" s="190"/>
      <c r="FB1479" s="190"/>
      <c r="FC1479" s="190"/>
      <c r="FD1479" s="190"/>
      <c r="FG1479" s="201" t="s">
        <v>352</v>
      </c>
      <c r="FJ1479" s="190"/>
      <c r="FL1479" s="190"/>
    </row>
    <row r="1480" spans="1:168" s="152" customFormat="1" ht="15" x14ac:dyDescent="0.25">
      <c r="A1480" s="213"/>
      <c r="B1480" s="203"/>
      <c r="C1480" s="366" t="s">
        <v>353</v>
      </c>
      <c r="D1480" s="366"/>
      <c r="E1480" s="366"/>
      <c r="F1480" s="205" t="s">
        <v>354</v>
      </c>
      <c r="G1480" s="210">
        <v>62.41</v>
      </c>
      <c r="H1480" s="208">
        <v>1.3225</v>
      </c>
      <c r="I1480" s="214">
        <v>3.4665634999999999</v>
      </c>
      <c r="J1480" s="215"/>
      <c r="K1480" s="206"/>
      <c r="L1480" s="215"/>
      <c r="M1480" s="206"/>
      <c r="N1480" s="216"/>
      <c r="EZ1480" s="189"/>
      <c r="FA1480" s="190"/>
      <c r="FB1480" s="190"/>
      <c r="FC1480" s="190"/>
      <c r="FD1480" s="190"/>
      <c r="FH1480" s="201" t="s">
        <v>353</v>
      </c>
      <c r="FJ1480" s="190"/>
      <c r="FL1480" s="190"/>
    </row>
    <row r="1481" spans="1:168" s="152" customFormat="1" ht="15" x14ac:dyDescent="0.25">
      <c r="A1481" s="213"/>
      <c r="B1481" s="203"/>
      <c r="C1481" s="366" t="s">
        <v>355</v>
      </c>
      <c r="D1481" s="366"/>
      <c r="E1481" s="366"/>
      <c r="F1481" s="205" t="s">
        <v>354</v>
      </c>
      <c r="G1481" s="210">
        <v>0.26</v>
      </c>
      <c r="H1481" s="208">
        <v>1.4375</v>
      </c>
      <c r="I1481" s="214">
        <v>1.56975E-2</v>
      </c>
      <c r="J1481" s="215"/>
      <c r="K1481" s="206"/>
      <c r="L1481" s="215"/>
      <c r="M1481" s="206"/>
      <c r="N1481" s="216"/>
      <c r="EZ1481" s="189"/>
      <c r="FA1481" s="190"/>
      <c r="FB1481" s="190"/>
      <c r="FC1481" s="190"/>
      <c r="FD1481" s="190"/>
      <c r="FH1481" s="201" t="s">
        <v>355</v>
      </c>
      <c r="FJ1481" s="190"/>
      <c r="FL1481" s="190"/>
    </row>
    <row r="1482" spans="1:168" s="152" customFormat="1" ht="15" x14ac:dyDescent="0.25">
      <c r="A1482" s="199"/>
      <c r="B1482" s="203"/>
      <c r="C1482" s="369" t="s">
        <v>356</v>
      </c>
      <c r="D1482" s="369"/>
      <c r="E1482" s="369"/>
      <c r="F1482" s="217"/>
      <c r="G1482" s="218"/>
      <c r="H1482" s="218"/>
      <c r="I1482" s="218"/>
      <c r="J1482" s="219">
        <v>1412.45</v>
      </c>
      <c r="K1482" s="218"/>
      <c r="L1482" s="220">
        <v>77.849999999999994</v>
      </c>
      <c r="M1482" s="218"/>
      <c r="N1482" s="221">
        <v>3633</v>
      </c>
      <c r="EZ1482" s="189"/>
      <c r="FA1482" s="190"/>
      <c r="FB1482" s="190"/>
      <c r="FC1482" s="190"/>
      <c r="FD1482" s="190"/>
      <c r="FI1482" s="201" t="s">
        <v>356</v>
      </c>
      <c r="FJ1482" s="190"/>
      <c r="FL1482" s="190"/>
    </row>
    <row r="1483" spans="1:168" s="152" customFormat="1" ht="15" x14ac:dyDescent="0.25">
      <c r="A1483" s="213"/>
      <c r="B1483" s="203"/>
      <c r="C1483" s="366" t="s">
        <v>357</v>
      </c>
      <c r="D1483" s="366"/>
      <c r="E1483" s="366"/>
      <c r="F1483" s="205"/>
      <c r="G1483" s="206"/>
      <c r="H1483" s="206"/>
      <c r="I1483" s="206"/>
      <c r="J1483" s="215"/>
      <c r="K1483" s="206"/>
      <c r="L1483" s="209">
        <v>72.239999999999995</v>
      </c>
      <c r="M1483" s="206"/>
      <c r="N1483" s="211">
        <v>3572.27</v>
      </c>
      <c r="EZ1483" s="189"/>
      <c r="FA1483" s="190"/>
      <c r="FB1483" s="190"/>
      <c r="FC1483" s="190"/>
      <c r="FD1483" s="190"/>
      <c r="FH1483" s="201" t="s">
        <v>357</v>
      </c>
      <c r="FJ1483" s="190"/>
      <c r="FL1483" s="190"/>
    </row>
    <row r="1484" spans="1:168" s="152" customFormat="1" ht="15" x14ac:dyDescent="0.25">
      <c r="A1484" s="213"/>
      <c r="B1484" s="203" t="s">
        <v>462</v>
      </c>
      <c r="C1484" s="366" t="s">
        <v>463</v>
      </c>
      <c r="D1484" s="366"/>
      <c r="E1484" s="366"/>
      <c r="F1484" s="205" t="s">
        <v>360</v>
      </c>
      <c r="G1484" s="222">
        <v>97</v>
      </c>
      <c r="H1484" s="206"/>
      <c r="I1484" s="222">
        <v>97</v>
      </c>
      <c r="J1484" s="215"/>
      <c r="K1484" s="206"/>
      <c r="L1484" s="209">
        <v>70.069999999999993</v>
      </c>
      <c r="M1484" s="206"/>
      <c r="N1484" s="211">
        <v>3465.1</v>
      </c>
      <c r="EZ1484" s="189"/>
      <c r="FA1484" s="190"/>
      <c r="FB1484" s="190"/>
      <c r="FC1484" s="190"/>
      <c r="FD1484" s="190"/>
      <c r="FH1484" s="201" t="s">
        <v>463</v>
      </c>
      <c r="FJ1484" s="190"/>
      <c r="FL1484" s="190"/>
    </row>
    <row r="1485" spans="1:168" s="152" customFormat="1" ht="22.5" x14ac:dyDescent="0.25">
      <c r="A1485" s="213"/>
      <c r="B1485" s="203" t="s">
        <v>464</v>
      </c>
      <c r="C1485" s="366" t="s">
        <v>465</v>
      </c>
      <c r="D1485" s="366"/>
      <c r="E1485" s="366"/>
      <c r="F1485" s="205" t="s">
        <v>360</v>
      </c>
      <c r="G1485" s="222">
        <v>55</v>
      </c>
      <c r="H1485" s="210">
        <v>0.85</v>
      </c>
      <c r="I1485" s="210">
        <v>46.75</v>
      </c>
      <c r="J1485" s="215"/>
      <c r="K1485" s="206"/>
      <c r="L1485" s="209">
        <v>33.770000000000003</v>
      </c>
      <c r="M1485" s="206"/>
      <c r="N1485" s="211">
        <v>1670.04</v>
      </c>
      <c r="EZ1485" s="189"/>
      <c r="FA1485" s="190"/>
      <c r="FB1485" s="190"/>
      <c r="FC1485" s="190"/>
      <c r="FD1485" s="190"/>
      <c r="FH1485" s="201" t="s">
        <v>465</v>
      </c>
      <c r="FJ1485" s="190"/>
      <c r="FL1485" s="190"/>
    </row>
    <row r="1486" spans="1:168" s="152" customFormat="1" ht="15" x14ac:dyDescent="0.25">
      <c r="A1486" s="223"/>
      <c r="B1486" s="224"/>
      <c r="C1486" s="367" t="s">
        <v>363</v>
      </c>
      <c r="D1486" s="367"/>
      <c r="E1486" s="367"/>
      <c r="F1486" s="193"/>
      <c r="G1486" s="194"/>
      <c r="H1486" s="194"/>
      <c r="I1486" s="194"/>
      <c r="J1486" s="197"/>
      <c r="K1486" s="194"/>
      <c r="L1486" s="225">
        <v>181.69</v>
      </c>
      <c r="M1486" s="218"/>
      <c r="N1486" s="226">
        <v>8768.14</v>
      </c>
      <c r="EZ1486" s="189"/>
      <c r="FA1486" s="190"/>
      <c r="FB1486" s="190"/>
      <c r="FC1486" s="190"/>
      <c r="FD1486" s="190"/>
      <c r="FJ1486" s="190" t="s">
        <v>363</v>
      </c>
      <c r="FL1486" s="190"/>
    </row>
    <row r="1487" spans="1:168" s="152" customFormat="1" ht="33.75" x14ac:dyDescent="0.25">
      <c r="A1487" s="191" t="s">
        <v>720</v>
      </c>
      <c r="B1487" s="192" t="s">
        <v>467</v>
      </c>
      <c r="C1487" s="367" t="s">
        <v>54</v>
      </c>
      <c r="D1487" s="367"/>
      <c r="E1487" s="367"/>
      <c r="F1487" s="193" t="s">
        <v>55</v>
      </c>
      <c r="G1487" s="194">
        <v>6.3</v>
      </c>
      <c r="H1487" s="195">
        <v>1</v>
      </c>
      <c r="I1487" s="235">
        <v>6.3</v>
      </c>
      <c r="J1487" s="225">
        <v>174.98</v>
      </c>
      <c r="K1487" s="227">
        <v>1.04236</v>
      </c>
      <c r="L1487" s="228">
        <v>1149.07</v>
      </c>
      <c r="M1487" s="229">
        <v>9.1199999999999992</v>
      </c>
      <c r="N1487" s="226">
        <v>10479.52</v>
      </c>
      <c r="EZ1487" s="189"/>
      <c r="FA1487" s="190"/>
      <c r="FB1487" s="190" t="s">
        <v>54</v>
      </c>
      <c r="FC1487" s="190" t="s">
        <v>285</v>
      </c>
      <c r="FD1487" s="190" t="s">
        <v>285</v>
      </c>
      <c r="FJ1487" s="190"/>
      <c r="FL1487" s="190"/>
    </row>
    <row r="1488" spans="1:168" s="152" customFormat="1" ht="15" x14ac:dyDescent="0.25">
      <c r="A1488" s="199"/>
      <c r="B1488" s="200"/>
      <c r="C1488" s="366" t="s">
        <v>468</v>
      </c>
      <c r="D1488" s="366"/>
      <c r="E1488" s="366"/>
      <c r="F1488" s="366"/>
      <c r="G1488" s="366"/>
      <c r="H1488" s="366"/>
      <c r="I1488" s="366"/>
      <c r="J1488" s="366"/>
      <c r="K1488" s="366"/>
      <c r="L1488" s="366"/>
      <c r="M1488" s="366"/>
      <c r="N1488" s="368"/>
      <c r="EZ1488" s="189"/>
      <c r="FA1488" s="190"/>
      <c r="FB1488" s="190"/>
      <c r="FC1488" s="190"/>
      <c r="FD1488" s="190"/>
      <c r="FJ1488" s="190"/>
      <c r="FK1488" s="201" t="s">
        <v>468</v>
      </c>
      <c r="FL1488" s="190"/>
    </row>
    <row r="1489" spans="1:168" s="152" customFormat="1" ht="15" x14ac:dyDescent="0.25">
      <c r="A1489" s="202"/>
      <c r="B1489" s="203"/>
      <c r="C1489" s="361" t="s">
        <v>366</v>
      </c>
      <c r="D1489" s="361"/>
      <c r="E1489" s="361"/>
      <c r="F1489" s="361"/>
      <c r="G1489" s="361"/>
      <c r="H1489" s="361"/>
      <c r="I1489" s="361"/>
      <c r="J1489" s="361"/>
      <c r="K1489" s="361"/>
      <c r="L1489" s="361"/>
      <c r="M1489" s="361"/>
      <c r="N1489" s="373"/>
      <c r="EZ1489" s="189"/>
      <c r="FA1489" s="190"/>
      <c r="FB1489" s="190"/>
      <c r="FC1489" s="190"/>
      <c r="FD1489" s="190"/>
      <c r="FF1489" s="201" t="s">
        <v>366</v>
      </c>
      <c r="FJ1489" s="190"/>
      <c r="FL1489" s="190"/>
    </row>
    <row r="1490" spans="1:168" s="152" customFormat="1" ht="15" x14ac:dyDescent="0.25">
      <c r="A1490" s="202"/>
      <c r="B1490" s="203"/>
      <c r="C1490" s="361" t="s">
        <v>367</v>
      </c>
      <c r="D1490" s="361"/>
      <c r="E1490" s="361"/>
      <c r="F1490" s="361"/>
      <c r="G1490" s="361"/>
      <c r="H1490" s="361"/>
      <c r="I1490" s="361"/>
      <c r="J1490" s="361"/>
      <c r="K1490" s="361"/>
      <c r="L1490" s="361"/>
      <c r="M1490" s="361"/>
      <c r="N1490" s="373"/>
      <c r="EZ1490" s="189"/>
      <c r="FA1490" s="190"/>
      <c r="FB1490" s="190"/>
      <c r="FC1490" s="190"/>
      <c r="FD1490" s="190"/>
      <c r="FF1490" s="201" t="s">
        <v>367</v>
      </c>
      <c r="FJ1490" s="190"/>
      <c r="FL1490" s="190"/>
    </row>
    <row r="1491" spans="1:168" s="152" customFormat="1" ht="15" x14ac:dyDescent="0.25">
      <c r="A1491" s="223"/>
      <c r="B1491" s="224"/>
      <c r="C1491" s="367" t="s">
        <v>363</v>
      </c>
      <c r="D1491" s="367"/>
      <c r="E1491" s="367"/>
      <c r="F1491" s="193"/>
      <c r="G1491" s="194"/>
      <c r="H1491" s="194"/>
      <c r="I1491" s="194"/>
      <c r="J1491" s="197"/>
      <c r="K1491" s="194"/>
      <c r="L1491" s="228">
        <v>1149.07</v>
      </c>
      <c r="M1491" s="218"/>
      <c r="N1491" s="226">
        <v>10479.52</v>
      </c>
      <c r="EZ1491" s="189"/>
      <c r="FA1491" s="190"/>
      <c r="FB1491" s="190"/>
      <c r="FC1491" s="190"/>
      <c r="FD1491" s="190"/>
      <c r="FJ1491" s="190" t="s">
        <v>363</v>
      </c>
      <c r="FL1491" s="190"/>
    </row>
    <row r="1492" spans="1:168" s="152" customFormat="1" ht="45.75" x14ac:dyDescent="0.25">
      <c r="A1492" s="191" t="s">
        <v>721</v>
      </c>
      <c r="B1492" s="192" t="s">
        <v>450</v>
      </c>
      <c r="C1492" s="367" t="s">
        <v>671</v>
      </c>
      <c r="D1492" s="367"/>
      <c r="E1492" s="367"/>
      <c r="F1492" s="193" t="s">
        <v>388</v>
      </c>
      <c r="G1492" s="194">
        <v>2.16</v>
      </c>
      <c r="H1492" s="195">
        <v>1</v>
      </c>
      <c r="I1492" s="229">
        <v>2.16</v>
      </c>
      <c r="J1492" s="197"/>
      <c r="K1492" s="194"/>
      <c r="L1492" s="197"/>
      <c r="M1492" s="194"/>
      <c r="N1492" s="198"/>
      <c r="EZ1492" s="189"/>
      <c r="FA1492" s="190"/>
      <c r="FB1492" s="190" t="s">
        <v>671</v>
      </c>
      <c r="FC1492" s="190" t="s">
        <v>285</v>
      </c>
      <c r="FD1492" s="190" t="s">
        <v>285</v>
      </c>
      <c r="FJ1492" s="190"/>
      <c r="FL1492" s="190"/>
    </row>
    <row r="1493" spans="1:168" s="152" customFormat="1" ht="15" x14ac:dyDescent="0.25">
      <c r="A1493" s="199"/>
      <c r="B1493" s="200"/>
      <c r="C1493" s="366" t="s">
        <v>667</v>
      </c>
      <c r="D1493" s="366"/>
      <c r="E1493" s="366"/>
      <c r="F1493" s="366"/>
      <c r="G1493" s="366"/>
      <c r="H1493" s="366"/>
      <c r="I1493" s="366"/>
      <c r="J1493" s="366"/>
      <c r="K1493" s="366"/>
      <c r="L1493" s="366"/>
      <c r="M1493" s="366"/>
      <c r="N1493" s="368"/>
      <c r="EZ1493" s="189"/>
      <c r="FA1493" s="190"/>
      <c r="FB1493" s="190"/>
      <c r="FC1493" s="190"/>
      <c r="FD1493" s="190"/>
      <c r="FE1493" s="201" t="s">
        <v>667</v>
      </c>
      <c r="FJ1493" s="190"/>
      <c r="FL1493" s="190"/>
    </row>
    <row r="1494" spans="1:168" s="152" customFormat="1" ht="68.25" x14ac:dyDescent="0.25">
      <c r="A1494" s="202"/>
      <c r="B1494" s="203" t="s">
        <v>343</v>
      </c>
      <c r="C1494" s="361" t="s">
        <v>344</v>
      </c>
      <c r="D1494" s="361"/>
      <c r="E1494" s="361"/>
      <c r="F1494" s="361"/>
      <c r="G1494" s="361"/>
      <c r="H1494" s="361"/>
      <c r="I1494" s="361"/>
      <c r="J1494" s="361"/>
      <c r="K1494" s="361"/>
      <c r="L1494" s="361"/>
      <c r="M1494" s="361"/>
      <c r="N1494" s="373"/>
      <c r="EZ1494" s="189"/>
      <c r="FA1494" s="190"/>
      <c r="FB1494" s="190"/>
      <c r="FC1494" s="190"/>
      <c r="FD1494" s="190"/>
      <c r="FF1494" s="201" t="s">
        <v>344</v>
      </c>
      <c r="FJ1494" s="190"/>
      <c r="FL1494" s="190"/>
    </row>
    <row r="1495" spans="1:168" s="152" customFormat="1" ht="15" x14ac:dyDescent="0.25">
      <c r="A1495" s="202"/>
      <c r="B1495" s="203" t="s">
        <v>473</v>
      </c>
      <c r="C1495" s="361" t="s">
        <v>474</v>
      </c>
      <c r="D1495" s="361"/>
      <c r="E1495" s="361"/>
      <c r="F1495" s="361"/>
      <c r="G1495" s="361"/>
      <c r="H1495" s="361"/>
      <c r="I1495" s="361"/>
      <c r="J1495" s="361"/>
      <c r="K1495" s="361"/>
      <c r="L1495" s="361"/>
      <c r="M1495" s="361"/>
      <c r="N1495" s="373"/>
      <c r="EZ1495" s="189"/>
      <c r="FA1495" s="190"/>
      <c r="FB1495" s="190"/>
      <c r="FC1495" s="190"/>
      <c r="FD1495" s="190"/>
      <c r="FF1495" s="201" t="s">
        <v>474</v>
      </c>
      <c r="FJ1495" s="190"/>
      <c r="FL1495" s="190"/>
    </row>
    <row r="1496" spans="1:168" s="152" customFormat="1" ht="23.25" x14ac:dyDescent="0.25">
      <c r="A1496" s="202"/>
      <c r="B1496" s="203" t="s">
        <v>345</v>
      </c>
      <c r="C1496" s="361" t="s">
        <v>346</v>
      </c>
      <c r="D1496" s="361"/>
      <c r="E1496" s="361"/>
      <c r="F1496" s="361"/>
      <c r="G1496" s="361"/>
      <c r="H1496" s="361"/>
      <c r="I1496" s="361"/>
      <c r="J1496" s="361"/>
      <c r="K1496" s="361"/>
      <c r="L1496" s="361"/>
      <c r="M1496" s="361"/>
      <c r="N1496" s="373"/>
      <c r="EZ1496" s="189"/>
      <c r="FA1496" s="190"/>
      <c r="FB1496" s="190"/>
      <c r="FC1496" s="190"/>
      <c r="FD1496" s="190"/>
      <c r="FF1496" s="201" t="s">
        <v>346</v>
      </c>
      <c r="FJ1496" s="190"/>
      <c r="FL1496" s="190"/>
    </row>
    <row r="1497" spans="1:168" s="152" customFormat="1" ht="15" x14ac:dyDescent="0.25">
      <c r="A1497" s="204"/>
      <c r="B1497" s="203" t="s">
        <v>339</v>
      </c>
      <c r="C1497" s="366" t="s">
        <v>347</v>
      </c>
      <c r="D1497" s="366"/>
      <c r="E1497" s="366"/>
      <c r="F1497" s="205"/>
      <c r="G1497" s="206"/>
      <c r="H1497" s="206"/>
      <c r="I1497" s="206"/>
      <c r="J1497" s="209">
        <v>616.95000000000005</v>
      </c>
      <c r="K1497" s="230">
        <v>1.45475</v>
      </c>
      <c r="L1497" s="207">
        <v>1938.62</v>
      </c>
      <c r="M1497" s="210">
        <v>49.45</v>
      </c>
      <c r="N1497" s="211">
        <v>95864.76</v>
      </c>
      <c r="EZ1497" s="189"/>
      <c r="FA1497" s="190"/>
      <c r="FB1497" s="190"/>
      <c r="FC1497" s="190"/>
      <c r="FD1497" s="190"/>
      <c r="FG1497" s="201" t="s">
        <v>347</v>
      </c>
      <c r="FJ1497" s="190"/>
      <c r="FL1497" s="190"/>
    </row>
    <row r="1498" spans="1:168" s="152" customFormat="1" ht="15" x14ac:dyDescent="0.25">
      <c r="A1498" s="204"/>
      <c r="B1498" s="203" t="s">
        <v>205</v>
      </c>
      <c r="C1498" s="366" t="s">
        <v>348</v>
      </c>
      <c r="D1498" s="366"/>
      <c r="E1498" s="366"/>
      <c r="F1498" s="205"/>
      <c r="G1498" s="206"/>
      <c r="H1498" s="206"/>
      <c r="I1498" s="206"/>
      <c r="J1498" s="209">
        <v>79.150000000000006</v>
      </c>
      <c r="K1498" s="208">
        <v>1.4375</v>
      </c>
      <c r="L1498" s="209">
        <v>245.76</v>
      </c>
      <c r="M1498" s="210">
        <v>14.53</v>
      </c>
      <c r="N1498" s="211">
        <v>3570.89</v>
      </c>
      <c r="EZ1498" s="189"/>
      <c r="FA1498" s="190"/>
      <c r="FB1498" s="190"/>
      <c r="FC1498" s="190"/>
      <c r="FD1498" s="190"/>
      <c r="FG1498" s="201" t="s">
        <v>348</v>
      </c>
      <c r="FJ1498" s="190"/>
      <c r="FL1498" s="190"/>
    </row>
    <row r="1499" spans="1:168" s="152" customFormat="1" ht="15" x14ac:dyDescent="0.25">
      <c r="A1499" s="204"/>
      <c r="B1499" s="203" t="s">
        <v>349</v>
      </c>
      <c r="C1499" s="366" t="s">
        <v>350</v>
      </c>
      <c r="D1499" s="366"/>
      <c r="E1499" s="366"/>
      <c r="F1499" s="205"/>
      <c r="G1499" s="206"/>
      <c r="H1499" s="206"/>
      <c r="I1499" s="206"/>
      <c r="J1499" s="209">
        <v>5.0199999999999996</v>
      </c>
      <c r="K1499" s="208">
        <v>1.4375</v>
      </c>
      <c r="L1499" s="209">
        <v>15.59</v>
      </c>
      <c r="M1499" s="210">
        <v>49.45</v>
      </c>
      <c r="N1499" s="212">
        <v>770.93</v>
      </c>
      <c r="EZ1499" s="189"/>
      <c r="FA1499" s="190"/>
      <c r="FB1499" s="190"/>
      <c r="FC1499" s="190"/>
      <c r="FD1499" s="190"/>
      <c r="FG1499" s="201" t="s">
        <v>350</v>
      </c>
      <c r="FJ1499" s="190"/>
      <c r="FL1499" s="190"/>
    </row>
    <row r="1500" spans="1:168" s="152" customFormat="1" ht="15" x14ac:dyDescent="0.25">
      <c r="A1500" s="204"/>
      <c r="B1500" s="203" t="s">
        <v>351</v>
      </c>
      <c r="C1500" s="366" t="s">
        <v>352</v>
      </c>
      <c r="D1500" s="366"/>
      <c r="E1500" s="366"/>
      <c r="F1500" s="205"/>
      <c r="G1500" s="206"/>
      <c r="H1500" s="206"/>
      <c r="I1500" s="206"/>
      <c r="J1500" s="209">
        <v>37.630000000000003</v>
      </c>
      <c r="K1500" s="206"/>
      <c r="L1500" s="209">
        <v>81.28</v>
      </c>
      <c r="M1500" s="210">
        <v>9.1199999999999992</v>
      </c>
      <c r="N1500" s="212">
        <v>741.27</v>
      </c>
      <c r="EZ1500" s="189"/>
      <c r="FA1500" s="190"/>
      <c r="FB1500" s="190"/>
      <c r="FC1500" s="190"/>
      <c r="FD1500" s="190"/>
      <c r="FG1500" s="201" t="s">
        <v>352</v>
      </c>
      <c r="FJ1500" s="190"/>
      <c r="FL1500" s="190"/>
    </row>
    <row r="1501" spans="1:168" s="152" customFormat="1" ht="15" x14ac:dyDescent="0.25">
      <c r="A1501" s="213"/>
      <c r="B1501" s="203"/>
      <c r="C1501" s="366" t="s">
        <v>353</v>
      </c>
      <c r="D1501" s="366"/>
      <c r="E1501" s="366"/>
      <c r="F1501" s="205" t="s">
        <v>354</v>
      </c>
      <c r="G1501" s="210">
        <v>29.68</v>
      </c>
      <c r="H1501" s="230">
        <v>1.45475</v>
      </c>
      <c r="I1501" s="214">
        <v>93.262276799999995</v>
      </c>
      <c r="J1501" s="215"/>
      <c r="K1501" s="206"/>
      <c r="L1501" s="215"/>
      <c r="M1501" s="206"/>
      <c r="N1501" s="216"/>
      <c r="EZ1501" s="189"/>
      <c r="FA1501" s="190"/>
      <c r="FB1501" s="190"/>
      <c r="FC1501" s="190"/>
      <c r="FD1501" s="190"/>
      <c r="FH1501" s="201" t="s">
        <v>353</v>
      </c>
      <c r="FJ1501" s="190"/>
      <c r="FL1501" s="190"/>
    </row>
    <row r="1502" spans="1:168" s="152" customFormat="1" ht="15" x14ac:dyDescent="0.25">
      <c r="A1502" s="213"/>
      <c r="B1502" s="203"/>
      <c r="C1502" s="366" t="s">
        <v>355</v>
      </c>
      <c r="D1502" s="366"/>
      <c r="E1502" s="366"/>
      <c r="F1502" s="205" t="s">
        <v>354</v>
      </c>
      <c r="G1502" s="231">
        <v>0.4</v>
      </c>
      <c r="H1502" s="208">
        <v>1.4375</v>
      </c>
      <c r="I1502" s="236">
        <v>1.242</v>
      </c>
      <c r="J1502" s="215"/>
      <c r="K1502" s="206"/>
      <c r="L1502" s="215"/>
      <c r="M1502" s="206"/>
      <c r="N1502" s="216"/>
      <c r="EZ1502" s="189"/>
      <c r="FA1502" s="190"/>
      <c r="FB1502" s="190"/>
      <c r="FC1502" s="190"/>
      <c r="FD1502" s="190"/>
      <c r="FH1502" s="201" t="s">
        <v>355</v>
      </c>
      <c r="FJ1502" s="190"/>
      <c r="FL1502" s="190"/>
    </row>
    <row r="1503" spans="1:168" s="152" customFormat="1" ht="15" x14ac:dyDescent="0.25">
      <c r="A1503" s="199"/>
      <c r="B1503" s="203"/>
      <c r="C1503" s="369" t="s">
        <v>356</v>
      </c>
      <c r="D1503" s="369"/>
      <c r="E1503" s="369"/>
      <c r="F1503" s="217"/>
      <c r="G1503" s="218"/>
      <c r="H1503" s="218"/>
      <c r="I1503" s="218"/>
      <c r="J1503" s="220">
        <v>733.73</v>
      </c>
      <c r="K1503" s="218"/>
      <c r="L1503" s="219">
        <v>2265.66</v>
      </c>
      <c r="M1503" s="218"/>
      <c r="N1503" s="221">
        <v>100176.92</v>
      </c>
      <c r="EZ1503" s="189"/>
      <c r="FA1503" s="190"/>
      <c r="FB1503" s="190"/>
      <c r="FC1503" s="190"/>
      <c r="FD1503" s="190"/>
      <c r="FI1503" s="201" t="s">
        <v>356</v>
      </c>
      <c r="FJ1503" s="190"/>
      <c r="FL1503" s="190"/>
    </row>
    <row r="1504" spans="1:168" s="152" customFormat="1" ht="15" x14ac:dyDescent="0.25">
      <c r="A1504" s="213"/>
      <c r="B1504" s="203"/>
      <c r="C1504" s="366" t="s">
        <v>357</v>
      </c>
      <c r="D1504" s="366"/>
      <c r="E1504" s="366"/>
      <c r="F1504" s="205"/>
      <c r="G1504" s="206"/>
      <c r="H1504" s="206"/>
      <c r="I1504" s="206"/>
      <c r="J1504" s="215"/>
      <c r="K1504" s="206"/>
      <c r="L1504" s="207">
        <v>1954.21</v>
      </c>
      <c r="M1504" s="206"/>
      <c r="N1504" s="211">
        <v>96635.69</v>
      </c>
      <c r="EZ1504" s="189"/>
      <c r="FA1504" s="190"/>
      <c r="FB1504" s="190"/>
      <c r="FC1504" s="190"/>
      <c r="FD1504" s="190"/>
      <c r="FH1504" s="201" t="s">
        <v>357</v>
      </c>
      <c r="FJ1504" s="190"/>
      <c r="FL1504" s="190"/>
    </row>
    <row r="1505" spans="1:168" s="152" customFormat="1" ht="23.25" x14ac:dyDescent="0.25">
      <c r="A1505" s="213"/>
      <c r="B1505" s="203" t="s">
        <v>390</v>
      </c>
      <c r="C1505" s="366" t="s">
        <v>391</v>
      </c>
      <c r="D1505" s="366"/>
      <c r="E1505" s="366"/>
      <c r="F1505" s="205" t="s">
        <v>360</v>
      </c>
      <c r="G1505" s="222">
        <v>97</v>
      </c>
      <c r="H1505" s="206"/>
      <c r="I1505" s="222">
        <v>97</v>
      </c>
      <c r="J1505" s="215"/>
      <c r="K1505" s="206"/>
      <c r="L1505" s="207">
        <v>1895.58</v>
      </c>
      <c r="M1505" s="206"/>
      <c r="N1505" s="211">
        <v>93736.62</v>
      </c>
      <c r="EZ1505" s="189"/>
      <c r="FA1505" s="190"/>
      <c r="FB1505" s="190"/>
      <c r="FC1505" s="190"/>
      <c r="FD1505" s="190"/>
      <c r="FH1505" s="201" t="s">
        <v>391</v>
      </c>
      <c r="FJ1505" s="190"/>
      <c r="FL1505" s="190"/>
    </row>
    <row r="1506" spans="1:168" s="152" customFormat="1" ht="23.25" x14ac:dyDescent="0.25">
      <c r="A1506" s="213"/>
      <c r="B1506" s="203" t="s">
        <v>392</v>
      </c>
      <c r="C1506" s="366" t="s">
        <v>393</v>
      </c>
      <c r="D1506" s="366"/>
      <c r="E1506" s="366"/>
      <c r="F1506" s="205" t="s">
        <v>360</v>
      </c>
      <c r="G1506" s="222">
        <v>51</v>
      </c>
      <c r="H1506" s="206"/>
      <c r="I1506" s="222">
        <v>51</v>
      </c>
      <c r="J1506" s="215"/>
      <c r="K1506" s="206"/>
      <c r="L1506" s="209">
        <v>996.65</v>
      </c>
      <c r="M1506" s="206"/>
      <c r="N1506" s="211">
        <v>49284.2</v>
      </c>
      <c r="EZ1506" s="189"/>
      <c r="FA1506" s="190"/>
      <c r="FB1506" s="190"/>
      <c r="FC1506" s="190"/>
      <c r="FD1506" s="190"/>
      <c r="FH1506" s="201" t="s">
        <v>393</v>
      </c>
      <c r="FJ1506" s="190"/>
      <c r="FL1506" s="190"/>
    </row>
    <row r="1507" spans="1:168" s="152" customFormat="1" ht="15" x14ac:dyDescent="0.25">
      <c r="A1507" s="223"/>
      <c r="B1507" s="224"/>
      <c r="C1507" s="367" t="s">
        <v>363</v>
      </c>
      <c r="D1507" s="367"/>
      <c r="E1507" s="367"/>
      <c r="F1507" s="193"/>
      <c r="G1507" s="194"/>
      <c r="H1507" s="194"/>
      <c r="I1507" s="194"/>
      <c r="J1507" s="197"/>
      <c r="K1507" s="194"/>
      <c r="L1507" s="228">
        <v>5157.8900000000003</v>
      </c>
      <c r="M1507" s="218"/>
      <c r="N1507" s="226">
        <v>243197.74</v>
      </c>
      <c r="EZ1507" s="189"/>
      <c r="FA1507" s="190"/>
      <c r="FB1507" s="190"/>
      <c r="FC1507" s="190"/>
      <c r="FD1507" s="190"/>
      <c r="FJ1507" s="190" t="s">
        <v>363</v>
      </c>
      <c r="FL1507" s="190"/>
    </row>
    <row r="1508" spans="1:168" s="152" customFormat="1" ht="45" x14ac:dyDescent="0.25">
      <c r="A1508" s="191" t="s">
        <v>722</v>
      </c>
      <c r="B1508" s="192" t="s">
        <v>454</v>
      </c>
      <c r="C1508" s="367" t="s">
        <v>455</v>
      </c>
      <c r="D1508" s="367"/>
      <c r="E1508" s="367"/>
      <c r="F1508" s="193" t="s">
        <v>37</v>
      </c>
      <c r="G1508" s="194">
        <v>220.32</v>
      </c>
      <c r="H1508" s="195">
        <v>1</v>
      </c>
      <c r="I1508" s="229">
        <v>220.32</v>
      </c>
      <c r="J1508" s="225">
        <v>169.63</v>
      </c>
      <c r="K1508" s="227">
        <v>1.04236</v>
      </c>
      <c r="L1508" s="228">
        <v>38956</v>
      </c>
      <c r="M1508" s="229">
        <v>9.1199999999999992</v>
      </c>
      <c r="N1508" s="226">
        <v>355278.72</v>
      </c>
      <c r="EZ1508" s="189"/>
      <c r="FA1508" s="190"/>
      <c r="FB1508" s="190" t="s">
        <v>455</v>
      </c>
      <c r="FC1508" s="190" t="s">
        <v>285</v>
      </c>
      <c r="FD1508" s="190" t="s">
        <v>285</v>
      </c>
      <c r="FJ1508" s="190"/>
      <c r="FL1508" s="190"/>
    </row>
    <row r="1509" spans="1:168" s="152" customFormat="1" ht="15" x14ac:dyDescent="0.25">
      <c r="A1509" s="199"/>
      <c r="B1509" s="200"/>
      <c r="C1509" s="366" t="s">
        <v>669</v>
      </c>
      <c r="D1509" s="366"/>
      <c r="E1509" s="366"/>
      <c r="F1509" s="366"/>
      <c r="G1509" s="366"/>
      <c r="H1509" s="366"/>
      <c r="I1509" s="366"/>
      <c r="J1509" s="366"/>
      <c r="K1509" s="366"/>
      <c r="L1509" s="366"/>
      <c r="M1509" s="366"/>
      <c r="N1509" s="368"/>
      <c r="EZ1509" s="189"/>
      <c r="FA1509" s="190"/>
      <c r="FB1509" s="190"/>
      <c r="FC1509" s="190"/>
      <c r="FD1509" s="190"/>
      <c r="FE1509" s="201" t="s">
        <v>669</v>
      </c>
      <c r="FJ1509" s="190"/>
      <c r="FL1509" s="190"/>
    </row>
    <row r="1510" spans="1:168" s="152" customFormat="1" ht="15" x14ac:dyDescent="0.25">
      <c r="A1510" s="199"/>
      <c r="B1510" s="200"/>
      <c r="C1510" s="366" t="s">
        <v>457</v>
      </c>
      <c r="D1510" s="366"/>
      <c r="E1510" s="366"/>
      <c r="F1510" s="366"/>
      <c r="G1510" s="366"/>
      <c r="H1510" s="366"/>
      <c r="I1510" s="366"/>
      <c r="J1510" s="366"/>
      <c r="K1510" s="366"/>
      <c r="L1510" s="366"/>
      <c r="M1510" s="366"/>
      <c r="N1510" s="368"/>
      <c r="EZ1510" s="189"/>
      <c r="FA1510" s="190"/>
      <c r="FB1510" s="190"/>
      <c r="FC1510" s="190"/>
      <c r="FD1510" s="190"/>
      <c r="FJ1510" s="190"/>
      <c r="FK1510" s="201" t="s">
        <v>457</v>
      </c>
      <c r="FL1510" s="190"/>
    </row>
    <row r="1511" spans="1:168" s="152" customFormat="1" ht="15" x14ac:dyDescent="0.25">
      <c r="A1511" s="202"/>
      <c r="B1511" s="203"/>
      <c r="C1511" s="361" t="s">
        <v>366</v>
      </c>
      <c r="D1511" s="361"/>
      <c r="E1511" s="361"/>
      <c r="F1511" s="361"/>
      <c r="G1511" s="361"/>
      <c r="H1511" s="361"/>
      <c r="I1511" s="361"/>
      <c r="J1511" s="361"/>
      <c r="K1511" s="361"/>
      <c r="L1511" s="361"/>
      <c r="M1511" s="361"/>
      <c r="N1511" s="373"/>
      <c r="EZ1511" s="189"/>
      <c r="FA1511" s="190"/>
      <c r="FB1511" s="190"/>
      <c r="FC1511" s="190"/>
      <c r="FD1511" s="190"/>
      <c r="FF1511" s="201" t="s">
        <v>366</v>
      </c>
      <c r="FJ1511" s="190"/>
      <c r="FL1511" s="190"/>
    </row>
    <row r="1512" spans="1:168" s="152" customFormat="1" ht="15" x14ac:dyDescent="0.25">
      <c r="A1512" s="202"/>
      <c r="B1512" s="203"/>
      <c r="C1512" s="361" t="s">
        <v>367</v>
      </c>
      <c r="D1512" s="361"/>
      <c r="E1512" s="361"/>
      <c r="F1512" s="361"/>
      <c r="G1512" s="361"/>
      <c r="H1512" s="361"/>
      <c r="I1512" s="361"/>
      <c r="J1512" s="361"/>
      <c r="K1512" s="361"/>
      <c r="L1512" s="361"/>
      <c r="M1512" s="361"/>
      <c r="N1512" s="373"/>
      <c r="EZ1512" s="189"/>
      <c r="FA1512" s="190"/>
      <c r="FB1512" s="190"/>
      <c r="FC1512" s="190"/>
      <c r="FD1512" s="190"/>
      <c r="FF1512" s="201" t="s">
        <v>367</v>
      </c>
      <c r="FJ1512" s="190"/>
      <c r="FL1512" s="190"/>
    </row>
    <row r="1513" spans="1:168" s="152" customFormat="1" ht="15" x14ac:dyDescent="0.25">
      <c r="A1513" s="223"/>
      <c r="B1513" s="224"/>
      <c r="C1513" s="367" t="s">
        <v>363</v>
      </c>
      <c r="D1513" s="367"/>
      <c r="E1513" s="367"/>
      <c r="F1513" s="193"/>
      <c r="G1513" s="194"/>
      <c r="H1513" s="194"/>
      <c r="I1513" s="194"/>
      <c r="J1513" s="197"/>
      <c r="K1513" s="194"/>
      <c r="L1513" s="228">
        <v>38956</v>
      </c>
      <c r="M1513" s="218"/>
      <c r="N1513" s="226">
        <v>355278.72</v>
      </c>
      <c r="EZ1513" s="189"/>
      <c r="FA1513" s="190"/>
      <c r="FB1513" s="190"/>
      <c r="FC1513" s="190"/>
      <c r="FD1513" s="190"/>
      <c r="FJ1513" s="190" t="s">
        <v>363</v>
      </c>
      <c r="FL1513" s="190"/>
    </row>
    <row r="1514" spans="1:168" s="152" customFormat="1" ht="45.75" x14ac:dyDescent="0.25">
      <c r="A1514" s="191" t="s">
        <v>723</v>
      </c>
      <c r="B1514" s="192" t="s">
        <v>450</v>
      </c>
      <c r="C1514" s="367" t="s">
        <v>671</v>
      </c>
      <c r="D1514" s="367"/>
      <c r="E1514" s="367"/>
      <c r="F1514" s="193" t="s">
        <v>388</v>
      </c>
      <c r="G1514" s="194">
        <v>0.05</v>
      </c>
      <c r="H1514" s="195">
        <v>1</v>
      </c>
      <c r="I1514" s="229">
        <v>0.05</v>
      </c>
      <c r="J1514" s="197"/>
      <c r="K1514" s="194"/>
      <c r="L1514" s="197"/>
      <c r="M1514" s="194"/>
      <c r="N1514" s="198"/>
      <c r="EZ1514" s="189"/>
      <c r="FA1514" s="190"/>
      <c r="FB1514" s="190" t="s">
        <v>671</v>
      </c>
      <c r="FC1514" s="190" t="s">
        <v>285</v>
      </c>
      <c r="FD1514" s="190" t="s">
        <v>285</v>
      </c>
      <c r="FJ1514" s="190"/>
      <c r="FL1514" s="190"/>
    </row>
    <row r="1515" spans="1:168" s="152" customFormat="1" ht="15" x14ac:dyDescent="0.25">
      <c r="A1515" s="199"/>
      <c r="B1515" s="200"/>
      <c r="C1515" s="366" t="s">
        <v>672</v>
      </c>
      <c r="D1515" s="366"/>
      <c r="E1515" s="366"/>
      <c r="F1515" s="366"/>
      <c r="G1515" s="366"/>
      <c r="H1515" s="366"/>
      <c r="I1515" s="366"/>
      <c r="J1515" s="366"/>
      <c r="K1515" s="366"/>
      <c r="L1515" s="366"/>
      <c r="M1515" s="366"/>
      <c r="N1515" s="368"/>
      <c r="EZ1515" s="189"/>
      <c r="FA1515" s="190"/>
      <c r="FB1515" s="190"/>
      <c r="FC1515" s="190"/>
      <c r="FD1515" s="190"/>
      <c r="FE1515" s="201" t="s">
        <v>672</v>
      </c>
      <c r="FJ1515" s="190"/>
      <c r="FL1515" s="190"/>
    </row>
    <row r="1516" spans="1:168" s="152" customFormat="1" ht="68.25" x14ac:dyDescent="0.25">
      <c r="A1516" s="202"/>
      <c r="B1516" s="203" t="s">
        <v>343</v>
      </c>
      <c r="C1516" s="361" t="s">
        <v>344</v>
      </c>
      <c r="D1516" s="361"/>
      <c r="E1516" s="361"/>
      <c r="F1516" s="361"/>
      <c r="G1516" s="361"/>
      <c r="H1516" s="361"/>
      <c r="I1516" s="361"/>
      <c r="J1516" s="361"/>
      <c r="K1516" s="361"/>
      <c r="L1516" s="361"/>
      <c r="M1516" s="361"/>
      <c r="N1516" s="373"/>
      <c r="EZ1516" s="189"/>
      <c r="FA1516" s="190"/>
      <c r="FB1516" s="190"/>
      <c r="FC1516" s="190"/>
      <c r="FD1516" s="190"/>
      <c r="FF1516" s="201" t="s">
        <v>344</v>
      </c>
      <c r="FJ1516" s="190"/>
      <c r="FL1516" s="190"/>
    </row>
    <row r="1517" spans="1:168" s="152" customFormat="1" ht="15" x14ac:dyDescent="0.25">
      <c r="A1517" s="202"/>
      <c r="B1517" s="203" t="s">
        <v>473</v>
      </c>
      <c r="C1517" s="361" t="s">
        <v>474</v>
      </c>
      <c r="D1517" s="361"/>
      <c r="E1517" s="361"/>
      <c r="F1517" s="361"/>
      <c r="G1517" s="361"/>
      <c r="H1517" s="361"/>
      <c r="I1517" s="361"/>
      <c r="J1517" s="361"/>
      <c r="K1517" s="361"/>
      <c r="L1517" s="361"/>
      <c r="M1517" s="361"/>
      <c r="N1517" s="373"/>
      <c r="EZ1517" s="189"/>
      <c r="FA1517" s="190"/>
      <c r="FB1517" s="190"/>
      <c r="FC1517" s="190"/>
      <c r="FD1517" s="190"/>
      <c r="FF1517" s="201" t="s">
        <v>474</v>
      </c>
      <c r="FJ1517" s="190"/>
      <c r="FL1517" s="190"/>
    </row>
    <row r="1518" spans="1:168" s="152" customFormat="1" ht="23.25" x14ac:dyDescent="0.25">
      <c r="A1518" s="202"/>
      <c r="B1518" s="203" t="s">
        <v>345</v>
      </c>
      <c r="C1518" s="361" t="s">
        <v>346</v>
      </c>
      <c r="D1518" s="361"/>
      <c r="E1518" s="361"/>
      <c r="F1518" s="361"/>
      <c r="G1518" s="361"/>
      <c r="H1518" s="361"/>
      <c r="I1518" s="361"/>
      <c r="J1518" s="361"/>
      <c r="K1518" s="361"/>
      <c r="L1518" s="361"/>
      <c r="M1518" s="361"/>
      <c r="N1518" s="373"/>
      <c r="EZ1518" s="189"/>
      <c r="FA1518" s="190"/>
      <c r="FB1518" s="190"/>
      <c r="FC1518" s="190"/>
      <c r="FD1518" s="190"/>
      <c r="FF1518" s="201" t="s">
        <v>346</v>
      </c>
      <c r="FJ1518" s="190"/>
      <c r="FL1518" s="190"/>
    </row>
    <row r="1519" spans="1:168" s="152" customFormat="1" ht="15" x14ac:dyDescent="0.25">
      <c r="A1519" s="204"/>
      <c r="B1519" s="203" t="s">
        <v>339</v>
      </c>
      <c r="C1519" s="366" t="s">
        <v>347</v>
      </c>
      <c r="D1519" s="366"/>
      <c r="E1519" s="366"/>
      <c r="F1519" s="205"/>
      <c r="G1519" s="206"/>
      <c r="H1519" s="206"/>
      <c r="I1519" s="206"/>
      <c r="J1519" s="209">
        <v>616.95000000000005</v>
      </c>
      <c r="K1519" s="230">
        <v>1.45475</v>
      </c>
      <c r="L1519" s="209">
        <v>44.88</v>
      </c>
      <c r="M1519" s="210">
        <v>49.45</v>
      </c>
      <c r="N1519" s="211">
        <v>2219.3200000000002</v>
      </c>
      <c r="EZ1519" s="189"/>
      <c r="FA1519" s="190"/>
      <c r="FB1519" s="190"/>
      <c r="FC1519" s="190"/>
      <c r="FD1519" s="190"/>
      <c r="FG1519" s="201" t="s">
        <v>347</v>
      </c>
      <c r="FJ1519" s="190"/>
      <c r="FL1519" s="190"/>
    </row>
    <row r="1520" spans="1:168" s="152" customFormat="1" ht="15" x14ac:dyDescent="0.25">
      <c r="A1520" s="204"/>
      <c r="B1520" s="203" t="s">
        <v>205</v>
      </c>
      <c r="C1520" s="366" t="s">
        <v>348</v>
      </c>
      <c r="D1520" s="366"/>
      <c r="E1520" s="366"/>
      <c r="F1520" s="205"/>
      <c r="G1520" s="206"/>
      <c r="H1520" s="206"/>
      <c r="I1520" s="206"/>
      <c r="J1520" s="209">
        <v>79.150000000000006</v>
      </c>
      <c r="K1520" s="208">
        <v>1.4375</v>
      </c>
      <c r="L1520" s="209">
        <v>5.69</v>
      </c>
      <c r="M1520" s="210">
        <v>14.53</v>
      </c>
      <c r="N1520" s="212">
        <v>82.68</v>
      </c>
      <c r="EZ1520" s="189"/>
      <c r="FA1520" s="190"/>
      <c r="FB1520" s="190"/>
      <c r="FC1520" s="190"/>
      <c r="FD1520" s="190"/>
      <c r="FG1520" s="201" t="s">
        <v>348</v>
      </c>
      <c r="FJ1520" s="190"/>
      <c r="FL1520" s="190"/>
    </row>
    <row r="1521" spans="1:168" s="152" customFormat="1" ht="15" x14ac:dyDescent="0.25">
      <c r="A1521" s="204"/>
      <c r="B1521" s="203" t="s">
        <v>349</v>
      </c>
      <c r="C1521" s="366" t="s">
        <v>350</v>
      </c>
      <c r="D1521" s="366"/>
      <c r="E1521" s="366"/>
      <c r="F1521" s="205"/>
      <c r="G1521" s="206"/>
      <c r="H1521" s="206"/>
      <c r="I1521" s="206"/>
      <c r="J1521" s="209">
        <v>5.0199999999999996</v>
      </c>
      <c r="K1521" s="208">
        <v>1.4375</v>
      </c>
      <c r="L1521" s="209">
        <v>0.36</v>
      </c>
      <c r="M1521" s="210">
        <v>49.45</v>
      </c>
      <c r="N1521" s="212">
        <v>17.8</v>
      </c>
      <c r="EZ1521" s="189"/>
      <c r="FA1521" s="190"/>
      <c r="FB1521" s="190"/>
      <c r="FC1521" s="190"/>
      <c r="FD1521" s="190"/>
      <c r="FG1521" s="201" t="s">
        <v>350</v>
      </c>
      <c r="FJ1521" s="190"/>
      <c r="FL1521" s="190"/>
    </row>
    <row r="1522" spans="1:168" s="152" customFormat="1" ht="15" x14ac:dyDescent="0.25">
      <c r="A1522" s="204"/>
      <c r="B1522" s="203" t="s">
        <v>351</v>
      </c>
      <c r="C1522" s="366" t="s">
        <v>352</v>
      </c>
      <c r="D1522" s="366"/>
      <c r="E1522" s="366"/>
      <c r="F1522" s="205"/>
      <c r="G1522" s="206"/>
      <c r="H1522" s="206"/>
      <c r="I1522" s="206"/>
      <c r="J1522" s="209">
        <v>37.630000000000003</v>
      </c>
      <c r="K1522" s="206"/>
      <c r="L1522" s="209">
        <v>1.88</v>
      </c>
      <c r="M1522" s="210">
        <v>9.1199999999999992</v>
      </c>
      <c r="N1522" s="212">
        <v>17.149999999999999</v>
      </c>
      <c r="EZ1522" s="189"/>
      <c r="FA1522" s="190"/>
      <c r="FB1522" s="190"/>
      <c r="FC1522" s="190"/>
      <c r="FD1522" s="190"/>
      <c r="FG1522" s="201" t="s">
        <v>352</v>
      </c>
      <c r="FJ1522" s="190"/>
      <c r="FL1522" s="190"/>
    </row>
    <row r="1523" spans="1:168" s="152" customFormat="1" ht="15" x14ac:dyDescent="0.25">
      <c r="A1523" s="213"/>
      <c r="B1523" s="203"/>
      <c r="C1523" s="366" t="s">
        <v>353</v>
      </c>
      <c r="D1523" s="366"/>
      <c r="E1523" s="366"/>
      <c r="F1523" s="205" t="s">
        <v>354</v>
      </c>
      <c r="G1523" s="210">
        <v>29.68</v>
      </c>
      <c r="H1523" s="230">
        <v>1.45475</v>
      </c>
      <c r="I1523" s="233">
        <v>2.158849</v>
      </c>
      <c r="J1523" s="215"/>
      <c r="K1523" s="206"/>
      <c r="L1523" s="215"/>
      <c r="M1523" s="206"/>
      <c r="N1523" s="216"/>
      <c r="EZ1523" s="189"/>
      <c r="FA1523" s="190"/>
      <c r="FB1523" s="190"/>
      <c r="FC1523" s="190"/>
      <c r="FD1523" s="190"/>
      <c r="FH1523" s="201" t="s">
        <v>353</v>
      </c>
      <c r="FJ1523" s="190"/>
      <c r="FL1523" s="190"/>
    </row>
    <row r="1524" spans="1:168" s="152" customFormat="1" ht="15" x14ac:dyDescent="0.25">
      <c r="A1524" s="213"/>
      <c r="B1524" s="203"/>
      <c r="C1524" s="366" t="s">
        <v>355</v>
      </c>
      <c r="D1524" s="366"/>
      <c r="E1524" s="366"/>
      <c r="F1524" s="205" t="s">
        <v>354</v>
      </c>
      <c r="G1524" s="231">
        <v>0.4</v>
      </c>
      <c r="H1524" s="208">
        <v>1.4375</v>
      </c>
      <c r="I1524" s="230">
        <v>2.8750000000000001E-2</v>
      </c>
      <c r="J1524" s="215"/>
      <c r="K1524" s="206"/>
      <c r="L1524" s="215"/>
      <c r="M1524" s="206"/>
      <c r="N1524" s="216"/>
      <c r="EZ1524" s="189"/>
      <c r="FA1524" s="190"/>
      <c r="FB1524" s="190"/>
      <c r="FC1524" s="190"/>
      <c r="FD1524" s="190"/>
      <c r="FH1524" s="201" t="s">
        <v>355</v>
      </c>
      <c r="FJ1524" s="190"/>
      <c r="FL1524" s="190"/>
    </row>
    <row r="1525" spans="1:168" s="152" customFormat="1" ht="15" x14ac:dyDescent="0.25">
      <c r="A1525" s="199"/>
      <c r="B1525" s="203"/>
      <c r="C1525" s="369" t="s">
        <v>356</v>
      </c>
      <c r="D1525" s="369"/>
      <c r="E1525" s="369"/>
      <c r="F1525" s="217"/>
      <c r="G1525" s="218"/>
      <c r="H1525" s="218"/>
      <c r="I1525" s="218"/>
      <c r="J1525" s="220">
        <v>733.73</v>
      </c>
      <c r="K1525" s="218"/>
      <c r="L1525" s="220">
        <v>52.45</v>
      </c>
      <c r="M1525" s="218"/>
      <c r="N1525" s="221">
        <v>2319.15</v>
      </c>
      <c r="EZ1525" s="189"/>
      <c r="FA1525" s="190"/>
      <c r="FB1525" s="190"/>
      <c r="FC1525" s="190"/>
      <c r="FD1525" s="190"/>
      <c r="FI1525" s="201" t="s">
        <v>356</v>
      </c>
      <c r="FJ1525" s="190"/>
      <c r="FL1525" s="190"/>
    </row>
    <row r="1526" spans="1:168" s="152" customFormat="1" ht="15" x14ac:dyDescent="0.25">
      <c r="A1526" s="213"/>
      <c r="B1526" s="203"/>
      <c r="C1526" s="366" t="s">
        <v>357</v>
      </c>
      <c r="D1526" s="366"/>
      <c r="E1526" s="366"/>
      <c r="F1526" s="205"/>
      <c r="G1526" s="206"/>
      <c r="H1526" s="206"/>
      <c r="I1526" s="206"/>
      <c r="J1526" s="215"/>
      <c r="K1526" s="206"/>
      <c r="L1526" s="209">
        <v>45.24</v>
      </c>
      <c r="M1526" s="206"/>
      <c r="N1526" s="211">
        <v>2237.12</v>
      </c>
      <c r="EZ1526" s="189"/>
      <c r="FA1526" s="190"/>
      <c r="FB1526" s="190"/>
      <c r="FC1526" s="190"/>
      <c r="FD1526" s="190"/>
      <c r="FH1526" s="201" t="s">
        <v>357</v>
      </c>
      <c r="FJ1526" s="190"/>
      <c r="FL1526" s="190"/>
    </row>
    <row r="1527" spans="1:168" s="152" customFormat="1" ht="23.25" x14ac:dyDescent="0.25">
      <c r="A1527" s="213"/>
      <c r="B1527" s="203" t="s">
        <v>390</v>
      </c>
      <c r="C1527" s="366" t="s">
        <v>391</v>
      </c>
      <c r="D1527" s="366"/>
      <c r="E1527" s="366"/>
      <c r="F1527" s="205" t="s">
        <v>360</v>
      </c>
      <c r="G1527" s="222">
        <v>97</v>
      </c>
      <c r="H1527" s="206"/>
      <c r="I1527" s="222">
        <v>97</v>
      </c>
      <c r="J1527" s="215"/>
      <c r="K1527" s="206"/>
      <c r="L1527" s="209">
        <v>43.88</v>
      </c>
      <c r="M1527" s="206"/>
      <c r="N1527" s="211">
        <v>2170.0100000000002</v>
      </c>
      <c r="EZ1527" s="189"/>
      <c r="FA1527" s="190"/>
      <c r="FB1527" s="190"/>
      <c r="FC1527" s="190"/>
      <c r="FD1527" s="190"/>
      <c r="FH1527" s="201" t="s">
        <v>391</v>
      </c>
      <c r="FJ1527" s="190"/>
      <c r="FL1527" s="190"/>
    </row>
    <row r="1528" spans="1:168" s="152" customFormat="1" ht="23.25" x14ac:dyDescent="0.25">
      <c r="A1528" s="213"/>
      <c r="B1528" s="203" t="s">
        <v>392</v>
      </c>
      <c r="C1528" s="366" t="s">
        <v>393</v>
      </c>
      <c r="D1528" s="366"/>
      <c r="E1528" s="366"/>
      <c r="F1528" s="205" t="s">
        <v>360</v>
      </c>
      <c r="G1528" s="222">
        <v>51</v>
      </c>
      <c r="H1528" s="206"/>
      <c r="I1528" s="222">
        <v>51</v>
      </c>
      <c r="J1528" s="215"/>
      <c r="K1528" s="206"/>
      <c r="L1528" s="209">
        <v>23.07</v>
      </c>
      <c r="M1528" s="206"/>
      <c r="N1528" s="211">
        <v>1140.93</v>
      </c>
      <c r="EZ1528" s="189"/>
      <c r="FA1528" s="190"/>
      <c r="FB1528" s="190"/>
      <c r="FC1528" s="190"/>
      <c r="FD1528" s="190"/>
      <c r="FH1528" s="201" t="s">
        <v>393</v>
      </c>
      <c r="FJ1528" s="190"/>
      <c r="FL1528" s="190"/>
    </row>
    <row r="1529" spans="1:168" s="152" customFormat="1" ht="15" x14ac:dyDescent="0.25">
      <c r="A1529" s="223"/>
      <c r="B1529" s="224"/>
      <c r="C1529" s="367" t="s">
        <v>363</v>
      </c>
      <c r="D1529" s="367"/>
      <c r="E1529" s="367"/>
      <c r="F1529" s="193"/>
      <c r="G1529" s="194"/>
      <c r="H1529" s="194"/>
      <c r="I1529" s="194"/>
      <c r="J1529" s="197"/>
      <c r="K1529" s="194"/>
      <c r="L1529" s="225">
        <v>119.4</v>
      </c>
      <c r="M1529" s="218"/>
      <c r="N1529" s="226">
        <v>5630.09</v>
      </c>
      <c r="EZ1529" s="189"/>
      <c r="FA1529" s="190"/>
      <c r="FB1529" s="190"/>
      <c r="FC1529" s="190"/>
      <c r="FD1529" s="190"/>
      <c r="FJ1529" s="190" t="s">
        <v>363</v>
      </c>
      <c r="FL1529" s="190"/>
    </row>
    <row r="1530" spans="1:168" s="152" customFormat="1" ht="45" x14ac:dyDescent="0.25">
      <c r="A1530" s="191" t="s">
        <v>724</v>
      </c>
      <c r="B1530" s="192" t="s">
        <v>454</v>
      </c>
      <c r="C1530" s="367" t="s">
        <v>455</v>
      </c>
      <c r="D1530" s="367"/>
      <c r="E1530" s="367"/>
      <c r="F1530" s="193" t="s">
        <v>37</v>
      </c>
      <c r="G1530" s="194">
        <v>5.0999999999999996</v>
      </c>
      <c r="H1530" s="195">
        <v>1</v>
      </c>
      <c r="I1530" s="235">
        <v>5.0999999999999996</v>
      </c>
      <c r="J1530" s="225">
        <v>169.63</v>
      </c>
      <c r="K1530" s="227">
        <v>1.04236</v>
      </c>
      <c r="L1530" s="225">
        <v>901.76</v>
      </c>
      <c r="M1530" s="229">
        <v>9.1199999999999992</v>
      </c>
      <c r="N1530" s="226">
        <v>8224.0499999999993</v>
      </c>
      <c r="EZ1530" s="189"/>
      <c r="FA1530" s="190"/>
      <c r="FB1530" s="190" t="s">
        <v>455</v>
      </c>
      <c r="FC1530" s="190" t="s">
        <v>285</v>
      </c>
      <c r="FD1530" s="190" t="s">
        <v>285</v>
      </c>
      <c r="FJ1530" s="190"/>
      <c r="FL1530" s="190"/>
    </row>
    <row r="1531" spans="1:168" s="152" customFormat="1" ht="15" x14ac:dyDescent="0.25">
      <c r="A1531" s="199"/>
      <c r="B1531" s="200"/>
      <c r="C1531" s="366" t="s">
        <v>674</v>
      </c>
      <c r="D1531" s="366"/>
      <c r="E1531" s="366"/>
      <c r="F1531" s="366"/>
      <c r="G1531" s="366"/>
      <c r="H1531" s="366"/>
      <c r="I1531" s="366"/>
      <c r="J1531" s="366"/>
      <c r="K1531" s="366"/>
      <c r="L1531" s="366"/>
      <c r="M1531" s="366"/>
      <c r="N1531" s="368"/>
      <c r="EZ1531" s="189"/>
      <c r="FA1531" s="190"/>
      <c r="FB1531" s="190"/>
      <c r="FC1531" s="190"/>
      <c r="FD1531" s="190"/>
      <c r="FE1531" s="201" t="s">
        <v>674</v>
      </c>
      <c r="FJ1531" s="190"/>
      <c r="FL1531" s="190"/>
    </row>
    <row r="1532" spans="1:168" s="152" customFormat="1" ht="15" x14ac:dyDescent="0.25">
      <c r="A1532" s="199"/>
      <c r="B1532" s="200"/>
      <c r="C1532" s="366" t="s">
        <v>457</v>
      </c>
      <c r="D1532" s="366"/>
      <c r="E1532" s="366"/>
      <c r="F1532" s="366"/>
      <c r="G1532" s="366"/>
      <c r="H1532" s="366"/>
      <c r="I1532" s="366"/>
      <c r="J1532" s="366"/>
      <c r="K1532" s="366"/>
      <c r="L1532" s="366"/>
      <c r="M1532" s="366"/>
      <c r="N1532" s="368"/>
      <c r="EZ1532" s="189"/>
      <c r="FA1532" s="190"/>
      <c r="FB1532" s="190"/>
      <c r="FC1532" s="190"/>
      <c r="FD1532" s="190"/>
      <c r="FJ1532" s="190"/>
      <c r="FK1532" s="201" t="s">
        <v>457</v>
      </c>
      <c r="FL1532" s="190"/>
    </row>
    <row r="1533" spans="1:168" s="152" customFormat="1" ht="15" x14ac:dyDescent="0.25">
      <c r="A1533" s="202"/>
      <c r="B1533" s="203"/>
      <c r="C1533" s="361" t="s">
        <v>366</v>
      </c>
      <c r="D1533" s="361"/>
      <c r="E1533" s="361"/>
      <c r="F1533" s="361"/>
      <c r="G1533" s="361"/>
      <c r="H1533" s="361"/>
      <c r="I1533" s="361"/>
      <c r="J1533" s="361"/>
      <c r="K1533" s="361"/>
      <c r="L1533" s="361"/>
      <c r="M1533" s="361"/>
      <c r="N1533" s="373"/>
      <c r="EZ1533" s="189"/>
      <c r="FA1533" s="190"/>
      <c r="FB1533" s="190"/>
      <c r="FC1533" s="190"/>
      <c r="FD1533" s="190"/>
      <c r="FF1533" s="201" t="s">
        <v>366</v>
      </c>
      <c r="FJ1533" s="190"/>
      <c r="FL1533" s="190"/>
    </row>
    <row r="1534" spans="1:168" s="152" customFormat="1" ht="15" x14ac:dyDescent="0.25">
      <c r="A1534" s="202"/>
      <c r="B1534" s="203"/>
      <c r="C1534" s="361" t="s">
        <v>367</v>
      </c>
      <c r="D1534" s="361"/>
      <c r="E1534" s="361"/>
      <c r="F1534" s="361"/>
      <c r="G1534" s="361"/>
      <c r="H1534" s="361"/>
      <c r="I1534" s="361"/>
      <c r="J1534" s="361"/>
      <c r="K1534" s="361"/>
      <c r="L1534" s="361"/>
      <c r="M1534" s="361"/>
      <c r="N1534" s="373"/>
      <c r="EZ1534" s="189"/>
      <c r="FA1534" s="190"/>
      <c r="FB1534" s="190"/>
      <c r="FC1534" s="190"/>
      <c r="FD1534" s="190"/>
      <c r="FF1534" s="201" t="s">
        <v>367</v>
      </c>
      <c r="FJ1534" s="190"/>
      <c r="FL1534" s="190"/>
    </row>
    <row r="1535" spans="1:168" s="152" customFormat="1" ht="15" x14ac:dyDescent="0.25">
      <c r="A1535" s="223"/>
      <c r="B1535" s="224"/>
      <c r="C1535" s="367" t="s">
        <v>363</v>
      </c>
      <c r="D1535" s="367"/>
      <c r="E1535" s="367"/>
      <c r="F1535" s="193"/>
      <c r="G1535" s="194"/>
      <c r="H1535" s="194"/>
      <c r="I1535" s="194"/>
      <c r="J1535" s="197"/>
      <c r="K1535" s="194"/>
      <c r="L1535" s="225">
        <v>901.76</v>
      </c>
      <c r="M1535" s="218"/>
      <c r="N1535" s="226">
        <v>8224.0499999999993</v>
      </c>
      <c r="EZ1535" s="189"/>
      <c r="FA1535" s="190"/>
      <c r="FB1535" s="190"/>
      <c r="FC1535" s="190"/>
      <c r="FD1535" s="190"/>
      <c r="FJ1535" s="190" t="s">
        <v>363</v>
      </c>
      <c r="FL1535" s="190"/>
    </row>
    <row r="1536" spans="1:168" s="152" customFormat="1" ht="45.75" x14ac:dyDescent="0.25">
      <c r="A1536" s="191" t="s">
        <v>725</v>
      </c>
      <c r="B1536" s="192" t="s">
        <v>450</v>
      </c>
      <c r="C1536" s="367" t="s">
        <v>676</v>
      </c>
      <c r="D1536" s="367"/>
      <c r="E1536" s="367"/>
      <c r="F1536" s="193" t="s">
        <v>388</v>
      </c>
      <c r="G1536" s="194">
        <v>0.1</v>
      </c>
      <c r="H1536" s="195">
        <v>1</v>
      </c>
      <c r="I1536" s="235">
        <v>0.1</v>
      </c>
      <c r="J1536" s="197"/>
      <c r="K1536" s="194"/>
      <c r="L1536" s="197"/>
      <c r="M1536" s="194"/>
      <c r="N1536" s="198"/>
      <c r="EZ1536" s="189"/>
      <c r="FA1536" s="190"/>
      <c r="FB1536" s="190" t="s">
        <v>676</v>
      </c>
      <c r="FC1536" s="190" t="s">
        <v>285</v>
      </c>
      <c r="FD1536" s="190" t="s">
        <v>285</v>
      </c>
      <c r="FJ1536" s="190"/>
      <c r="FL1536" s="190"/>
    </row>
    <row r="1537" spans="1:168" s="152" customFormat="1" ht="15" x14ac:dyDescent="0.25">
      <c r="A1537" s="199"/>
      <c r="B1537" s="200"/>
      <c r="C1537" s="366" t="s">
        <v>677</v>
      </c>
      <c r="D1537" s="366"/>
      <c r="E1537" s="366"/>
      <c r="F1537" s="366"/>
      <c r="G1537" s="366"/>
      <c r="H1537" s="366"/>
      <c r="I1537" s="366"/>
      <c r="J1537" s="366"/>
      <c r="K1537" s="366"/>
      <c r="L1537" s="366"/>
      <c r="M1537" s="366"/>
      <c r="N1537" s="368"/>
      <c r="EZ1537" s="189"/>
      <c r="FA1537" s="190"/>
      <c r="FB1537" s="190"/>
      <c r="FC1537" s="190"/>
      <c r="FD1537" s="190"/>
      <c r="FE1537" s="201" t="s">
        <v>677</v>
      </c>
      <c r="FJ1537" s="190"/>
      <c r="FL1537" s="190"/>
    </row>
    <row r="1538" spans="1:168" s="152" customFormat="1" ht="68.25" x14ac:dyDescent="0.25">
      <c r="A1538" s="202"/>
      <c r="B1538" s="203" t="s">
        <v>343</v>
      </c>
      <c r="C1538" s="361" t="s">
        <v>344</v>
      </c>
      <c r="D1538" s="361"/>
      <c r="E1538" s="361"/>
      <c r="F1538" s="361"/>
      <c r="G1538" s="361"/>
      <c r="H1538" s="361"/>
      <c r="I1538" s="361"/>
      <c r="J1538" s="361"/>
      <c r="K1538" s="361"/>
      <c r="L1538" s="361"/>
      <c r="M1538" s="361"/>
      <c r="N1538" s="373"/>
      <c r="EZ1538" s="189"/>
      <c r="FA1538" s="190"/>
      <c r="FB1538" s="190"/>
      <c r="FC1538" s="190"/>
      <c r="FD1538" s="190"/>
      <c r="FF1538" s="201" t="s">
        <v>344</v>
      </c>
      <c r="FJ1538" s="190"/>
      <c r="FL1538" s="190"/>
    </row>
    <row r="1539" spans="1:168" s="152" customFormat="1" ht="15" x14ac:dyDescent="0.25">
      <c r="A1539" s="202"/>
      <c r="B1539" s="203" t="s">
        <v>473</v>
      </c>
      <c r="C1539" s="361" t="s">
        <v>474</v>
      </c>
      <c r="D1539" s="361"/>
      <c r="E1539" s="361"/>
      <c r="F1539" s="361"/>
      <c r="G1539" s="361"/>
      <c r="H1539" s="361"/>
      <c r="I1539" s="361"/>
      <c r="J1539" s="361"/>
      <c r="K1539" s="361"/>
      <c r="L1539" s="361"/>
      <c r="M1539" s="361"/>
      <c r="N1539" s="373"/>
      <c r="EZ1539" s="189"/>
      <c r="FA1539" s="190"/>
      <c r="FB1539" s="190"/>
      <c r="FC1539" s="190"/>
      <c r="FD1539" s="190"/>
      <c r="FF1539" s="201" t="s">
        <v>474</v>
      </c>
      <c r="FJ1539" s="190"/>
      <c r="FL1539" s="190"/>
    </row>
    <row r="1540" spans="1:168" s="152" customFormat="1" ht="23.25" x14ac:dyDescent="0.25">
      <c r="A1540" s="202"/>
      <c r="B1540" s="203" t="s">
        <v>345</v>
      </c>
      <c r="C1540" s="361" t="s">
        <v>346</v>
      </c>
      <c r="D1540" s="361"/>
      <c r="E1540" s="361"/>
      <c r="F1540" s="361"/>
      <c r="G1540" s="361"/>
      <c r="H1540" s="361"/>
      <c r="I1540" s="361"/>
      <c r="J1540" s="361"/>
      <c r="K1540" s="361"/>
      <c r="L1540" s="361"/>
      <c r="M1540" s="361"/>
      <c r="N1540" s="373"/>
      <c r="EZ1540" s="189"/>
      <c r="FA1540" s="190"/>
      <c r="FB1540" s="190"/>
      <c r="FC1540" s="190"/>
      <c r="FD1540" s="190"/>
      <c r="FF1540" s="201" t="s">
        <v>346</v>
      </c>
      <c r="FJ1540" s="190"/>
      <c r="FL1540" s="190"/>
    </row>
    <row r="1541" spans="1:168" s="152" customFormat="1" ht="15" x14ac:dyDescent="0.25">
      <c r="A1541" s="204"/>
      <c r="B1541" s="203" t="s">
        <v>339</v>
      </c>
      <c r="C1541" s="366" t="s">
        <v>347</v>
      </c>
      <c r="D1541" s="366"/>
      <c r="E1541" s="366"/>
      <c r="F1541" s="205"/>
      <c r="G1541" s="206"/>
      <c r="H1541" s="206"/>
      <c r="I1541" s="206"/>
      <c r="J1541" s="209">
        <v>616.95000000000005</v>
      </c>
      <c r="K1541" s="230">
        <v>1.45475</v>
      </c>
      <c r="L1541" s="209">
        <v>89.75</v>
      </c>
      <c r="M1541" s="210">
        <v>49.45</v>
      </c>
      <c r="N1541" s="211">
        <v>4438.1400000000003</v>
      </c>
      <c r="EZ1541" s="189"/>
      <c r="FA1541" s="190"/>
      <c r="FB1541" s="190"/>
      <c r="FC1541" s="190"/>
      <c r="FD1541" s="190"/>
      <c r="FG1541" s="201" t="s">
        <v>347</v>
      </c>
      <c r="FJ1541" s="190"/>
      <c r="FL1541" s="190"/>
    </row>
    <row r="1542" spans="1:168" s="152" customFormat="1" ht="15" x14ac:dyDescent="0.25">
      <c r="A1542" s="204"/>
      <c r="B1542" s="203" t="s">
        <v>205</v>
      </c>
      <c r="C1542" s="366" t="s">
        <v>348</v>
      </c>
      <c r="D1542" s="366"/>
      <c r="E1542" s="366"/>
      <c r="F1542" s="205"/>
      <c r="G1542" s="206"/>
      <c r="H1542" s="206"/>
      <c r="I1542" s="206"/>
      <c r="J1542" s="209">
        <v>79.150000000000006</v>
      </c>
      <c r="K1542" s="208">
        <v>1.4375</v>
      </c>
      <c r="L1542" s="209">
        <v>11.38</v>
      </c>
      <c r="M1542" s="210">
        <v>14.53</v>
      </c>
      <c r="N1542" s="212">
        <v>165.35</v>
      </c>
      <c r="EZ1542" s="189"/>
      <c r="FA1542" s="190"/>
      <c r="FB1542" s="190"/>
      <c r="FC1542" s="190"/>
      <c r="FD1542" s="190"/>
      <c r="FG1542" s="201" t="s">
        <v>348</v>
      </c>
      <c r="FJ1542" s="190"/>
      <c r="FL1542" s="190"/>
    </row>
    <row r="1543" spans="1:168" s="152" customFormat="1" ht="15" x14ac:dyDescent="0.25">
      <c r="A1543" s="204"/>
      <c r="B1543" s="203" t="s">
        <v>349</v>
      </c>
      <c r="C1543" s="366" t="s">
        <v>350</v>
      </c>
      <c r="D1543" s="366"/>
      <c r="E1543" s="366"/>
      <c r="F1543" s="205"/>
      <c r="G1543" s="206"/>
      <c r="H1543" s="206"/>
      <c r="I1543" s="206"/>
      <c r="J1543" s="209">
        <v>5.0199999999999996</v>
      </c>
      <c r="K1543" s="208">
        <v>1.4375</v>
      </c>
      <c r="L1543" s="209">
        <v>0.72</v>
      </c>
      <c r="M1543" s="210">
        <v>49.45</v>
      </c>
      <c r="N1543" s="212">
        <v>35.6</v>
      </c>
      <c r="EZ1543" s="189"/>
      <c r="FA1543" s="190"/>
      <c r="FB1543" s="190"/>
      <c r="FC1543" s="190"/>
      <c r="FD1543" s="190"/>
      <c r="FG1543" s="201" t="s">
        <v>350</v>
      </c>
      <c r="FJ1543" s="190"/>
      <c r="FL1543" s="190"/>
    </row>
    <row r="1544" spans="1:168" s="152" customFormat="1" ht="15" x14ac:dyDescent="0.25">
      <c r="A1544" s="204"/>
      <c r="B1544" s="203" t="s">
        <v>351</v>
      </c>
      <c r="C1544" s="366" t="s">
        <v>352</v>
      </c>
      <c r="D1544" s="366"/>
      <c r="E1544" s="366"/>
      <c r="F1544" s="205"/>
      <c r="G1544" s="206"/>
      <c r="H1544" s="206"/>
      <c r="I1544" s="206"/>
      <c r="J1544" s="209">
        <v>37.630000000000003</v>
      </c>
      <c r="K1544" s="206"/>
      <c r="L1544" s="209">
        <v>3.76</v>
      </c>
      <c r="M1544" s="210">
        <v>9.1199999999999992</v>
      </c>
      <c r="N1544" s="212">
        <v>34.29</v>
      </c>
      <c r="EZ1544" s="189"/>
      <c r="FA1544" s="190"/>
      <c r="FB1544" s="190"/>
      <c r="FC1544" s="190"/>
      <c r="FD1544" s="190"/>
      <c r="FG1544" s="201" t="s">
        <v>352</v>
      </c>
      <c r="FJ1544" s="190"/>
      <c r="FL1544" s="190"/>
    </row>
    <row r="1545" spans="1:168" s="152" customFormat="1" ht="15" x14ac:dyDescent="0.25">
      <c r="A1545" s="213"/>
      <c r="B1545" s="203"/>
      <c r="C1545" s="366" t="s">
        <v>353</v>
      </c>
      <c r="D1545" s="366"/>
      <c r="E1545" s="366"/>
      <c r="F1545" s="205" t="s">
        <v>354</v>
      </c>
      <c r="G1545" s="210">
        <v>29.68</v>
      </c>
      <c r="H1545" s="230">
        <v>1.45475</v>
      </c>
      <c r="I1545" s="233">
        <v>4.317698</v>
      </c>
      <c r="J1545" s="215"/>
      <c r="K1545" s="206"/>
      <c r="L1545" s="215"/>
      <c r="M1545" s="206"/>
      <c r="N1545" s="216"/>
      <c r="EZ1545" s="189"/>
      <c r="FA1545" s="190"/>
      <c r="FB1545" s="190"/>
      <c r="FC1545" s="190"/>
      <c r="FD1545" s="190"/>
      <c r="FH1545" s="201" t="s">
        <v>353</v>
      </c>
      <c r="FJ1545" s="190"/>
      <c r="FL1545" s="190"/>
    </row>
    <row r="1546" spans="1:168" s="152" customFormat="1" ht="15" x14ac:dyDescent="0.25">
      <c r="A1546" s="213"/>
      <c r="B1546" s="203"/>
      <c r="C1546" s="366" t="s">
        <v>355</v>
      </c>
      <c r="D1546" s="366"/>
      <c r="E1546" s="366"/>
      <c r="F1546" s="205" t="s">
        <v>354</v>
      </c>
      <c r="G1546" s="231">
        <v>0.4</v>
      </c>
      <c r="H1546" s="208">
        <v>1.4375</v>
      </c>
      <c r="I1546" s="208">
        <v>5.7500000000000002E-2</v>
      </c>
      <c r="J1546" s="215"/>
      <c r="K1546" s="206"/>
      <c r="L1546" s="215"/>
      <c r="M1546" s="206"/>
      <c r="N1546" s="216"/>
      <c r="EZ1546" s="189"/>
      <c r="FA1546" s="190"/>
      <c r="FB1546" s="190"/>
      <c r="FC1546" s="190"/>
      <c r="FD1546" s="190"/>
      <c r="FH1546" s="201" t="s">
        <v>355</v>
      </c>
      <c r="FJ1546" s="190"/>
      <c r="FL1546" s="190"/>
    </row>
    <row r="1547" spans="1:168" s="152" customFormat="1" ht="15" x14ac:dyDescent="0.25">
      <c r="A1547" s="199"/>
      <c r="B1547" s="203"/>
      <c r="C1547" s="369" t="s">
        <v>356</v>
      </c>
      <c r="D1547" s="369"/>
      <c r="E1547" s="369"/>
      <c r="F1547" s="217"/>
      <c r="G1547" s="218"/>
      <c r="H1547" s="218"/>
      <c r="I1547" s="218"/>
      <c r="J1547" s="220">
        <v>733.73</v>
      </c>
      <c r="K1547" s="218"/>
      <c r="L1547" s="220">
        <v>104.89</v>
      </c>
      <c r="M1547" s="218"/>
      <c r="N1547" s="221">
        <v>4637.78</v>
      </c>
      <c r="EZ1547" s="189"/>
      <c r="FA1547" s="190"/>
      <c r="FB1547" s="190"/>
      <c r="FC1547" s="190"/>
      <c r="FD1547" s="190"/>
      <c r="FI1547" s="201" t="s">
        <v>356</v>
      </c>
      <c r="FJ1547" s="190"/>
      <c r="FL1547" s="190"/>
    </row>
    <row r="1548" spans="1:168" s="152" customFormat="1" ht="15" x14ac:dyDescent="0.25">
      <c r="A1548" s="213"/>
      <c r="B1548" s="203"/>
      <c r="C1548" s="366" t="s">
        <v>357</v>
      </c>
      <c r="D1548" s="366"/>
      <c r="E1548" s="366"/>
      <c r="F1548" s="205"/>
      <c r="G1548" s="206"/>
      <c r="H1548" s="206"/>
      <c r="I1548" s="206"/>
      <c r="J1548" s="215"/>
      <c r="K1548" s="206"/>
      <c r="L1548" s="209">
        <v>90.47</v>
      </c>
      <c r="M1548" s="206"/>
      <c r="N1548" s="211">
        <v>4473.74</v>
      </c>
      <c r="EZ1548" s="189"/>
      <c r="FA1548" s="190"/>
      <c r="FB1548" s="190"/>
      <c r="FC1548" s="190"/>
      <c r="FD1548" s="190"/>
      <c r="FH1548" s="201" t="s">
        <v>357</v>
      </c>
      <c r="FJ1548" s="190"/>
      <c r="FL1548" s="190"/>
    </row>
    <row r="1549" spans="1:168" s="152" customFormat="1" ht="23.25" x14ac:dyDescent="0.25">
      <c r="A1549" s="213"/>
      <c r="B1549" s="203" t="s">
        <v>390</v>
      </c>
      <c r="C1549" s="366" t="s">
        <v>391</v>
      </c>
      <c r="D1549" s="366"/>
      <c r="E1549" s="366"/>
      <c r="F1549" s="205" t="s">
        <v>360</v>
      </c>
      <c r="G1549" s="222">
        <v>97</v>
      </c>
      <c r="H1549" s="206"/>
      <c r="I1549" s="222">
        <v>97</v>
      </c>
      <c r="J1549" s="215"/>
      <c r="K1549" s="206"/>
      <c r="L1549" s="209">
        <v>87.76</v>
      </c>
      <c r="M1549" s="206"/>
      <c r="N1549" s="211">
        <v>4339.53</v>
      </c>
      <c r="EZ1549" s="189"/>
      <c r="FA1549" s="190"/>
      <c r="FB1549" s="190"/>
      <c r="FC1549" s="190"/>
      <c r="FD1549" s="190"/>
      <c r="FH1549" s="201" t="s">
        <v>391</v>
      </c>
      <c r="FJ1549" s="190"/>
      <c r="FL1549" s="190"/>
    </row>
    <row r="1550" spans="1:168" s="152" customFormat="1" ht="23.25" x14ac:dyDescent="0.25">
      <c r="A1550" s="213"/>
      <c r="B1550" s="203" t="s">
        <v>392</v>
      </c>
      <c r="C1550" s="366" t="s">
        <v>393</v>
      </c>
      <c r="D1550" s="366"/>
      <c r="E1550" s="366"/>
      <c r="F1550" s="205" t="s">
        <v>360</v>
      </c>
      <c r="G1550" s="222">
        <v>51</v>
      </c>
      <c r="H1550" s="206"/>
      <c r="I1550" s="222">
        <v>51</v>
      </c>
      <c r="J1550" s="215"/>
      <c r="K1550" s="206"/>
      <c r="L1550" s="209">
        <v>46.14</v>
      </c>
      <c r="M1550" s="206"/>
      <c r="N1550" s="211">
        <v>2281.61</v>
      </c>
      <c r="EZ1550" s="189"/>
      <c r="FA1550" s="190"/>
      <c r="FB1550" s="190"/>
      <c r="FC1550" s="190"/>
      <c r="FD1550" s="190"/>
      <c r="FH1550" s="201" t="s">
        <v>393</v>
      </c>
      <c r="FJ1550" s="190"/>
      <c r="FL1550" s="190"/>
    </row>
    <row r="1551" spans="1:168" s="152" customFormat="1" ht="15" x14ac:dyDescent="0.25">
      <c r="A1551" s="223"/>
      <c r="B1551" s="224"/>
      <c r="C1551" s="367" t="s">
        <v>363</v>
      </c>
      <c r="D1551" s="367"/>
      <c r="E1551" s="367"/>
      <c r="F1551" s="193"/>
      <c r="G1551" s="194"/>
      <c r="H1551" s="194"/>
      <c r="I1551" s="194"/>
      <c r="J1551" s="197"/>
      <c r="K1551" s="194"/>
      <c r="L1551" s="225">
        <v>238.79</v>
      </c>
      <c r="M1551" s="218"/>
      <c r="N1551" s="226">
        <v>11258.92</v>
      </c>
      <c r="EZ1551" s="189"/>
      <c r="FA1551" s="190"/>
      <c r="FB1551" s="190"/>
      <c r="FC1551" s="190"/>
      <c r="FD1551" s="190"/>
      <c r="FJ1551" s="190" t="s">
        <v>363</v>
      </c>
      <c r="FL1551" s="190"/>
    </row>
    <row r="1552" spans="1:168" s="152" customFormat="1" ht="45" x14ac:dyDescent="0.25">
      <c r="A1552" s="191" t="s">
        <v>726</v>
      </c>
      <c r="B1552" s="192" t="s">
        <v>454</v>
      </c>
      <c r="C1552" s="367" t="s">
        <v>455</v>
      </c>
      <c r="D1552" s="367"/>
      <c r="E1552" s="367"/>
      <c r="F1552" s="193" t="s">
        <v>37</v>
      </c>
      <c r="G1552" s="194">
        <v>10.199999999999999</v>
      </c>
      <c r="H1552" s="195">
        <v>1</v>
      </c>
      <c r="I1552" s="235">
        <v>10.199999999999999</v>
      </c>
      <c r="J1552" s="225">
        <v>169.63</v>
      </c>
      <c r="K1552" s="227">
        <v>1.04236</v>
      </c>
      <c r="L1552" s="228">
        <v>1803.52</v>
      </c>
      <c r="M1552" s="229">
        <v>9.1199999999999992</v>
      </c>
      <c r="N1552" s="226">
        <v>16448.099999999999</v>
      </c>
      <c r="EZ1552" s="189"/>
      <c r="FA1552" s="190"/>
      <c r="FB1552" s="190" t="s">
        <v>455</v>
      </c>
      <c r="FC1552" s="190" t="s">
        <v>285</v>
      </c>
      <c r="FD1552" s="190" t="s">
        <v>285</v>
      </c>
      <c r="FJ1552" s="190"/>
      <c r="FL1552" s="190"/>
    </row>
    <row r="1553" spans="1:168" s="152" customFormat="1" ht="15" x14ac:dyDescent="0.25">
      <c r="A1553" s="199"/>
      <c r="B1553" s="200"/>
      <c r="C1553" s="366" t="s">
        <v>679</v>
      </c>
      <c r="D1553" s="366"/>
      <c r="E1553" s="366"/>
      <c r="F1553" s="366"/>
      <c r="G1553" s="366"/>
      <c r="H1553" s="366"/>
      <c r="I1553" s="366"/>
      <c r="J1553" s="366"/>
      <c r="K1553" s="366"/>
      <c r="L1553" s="366"/>
      <c r="M1553" s="366"/>
      <c r="N1553" s="368"/>
      <c r="EZ1553" s="189"/>
      <c r="FA1553" s="190"/>
      <c r="FB1553" s="190"/>
      <c r="FC1553" s="190"/>
      <c r="FD1553" s="190"/>
      <c r="FE1553" s="201" t="s">
        <v>679</v>
      </c>
      <c r="FJ1553" s="190"/>
      <c r="FL1553" s="190"/>
    </row>
    <row r="1554" spans="1:168" s="152" customFormat="1" ht="15" x14ac:dyDescent="0.25">
      <c r="A1554" s="199"/>
      <c r="B1554" s="200"/>
      <c r="C1554" s="366" t="s">
        <v>457</v>
      </c>
      <c r="D1554" s="366"/>
      <c r="E1554" s="366"/>
      <c r="F1554" s="366"/>
      <c r="G1554" s="366"/>
      <c r="H1554" s="366"/>
      <c r="I1554" s="366"/>
      <c r="J1554" s="366"/>
      <c r="K1554" s="366"/>
      <c r="L1554" s="366"/>
      <c r="M1554" s="366"/>
      <c r="N1554" s="368"/>
      <c r="EZ1554" s="189"/>
      <c r="FA1554" s="190"/>
      <c r="FB1554" s="190"/>
      <c r="FC1554" s="190"/>
      <c r="FD1554" s="190"/>
      <c r="FJ1554" s="190"/>
      <c r="FK1554" s="201" t="s">
        <v>457</v>
      </c>
      <c r="FL1554" s="190"/>
    </row>
    <row r="1555" spans="1:168" s="152" customFormat="1" ht="15" x14ac:dyDescent="0.25">
      <c r="A1555" s="202"/>
      <c r="B1555" s="203"/>
      <c r="C1555" s="361" t="s">
        <v>366</v>
      </c>
      <c r="D1555" s="361"/>
      <c r="E1555" s="361"/>
      <c r="F1555" s="361"/>
      <c r="G1555" s="361"/>
      <c r="H1555" s="361"/>
      <c r="I1555" s="361"/>
      <c r="J1555" s="361"/>
      <c r="K1555" s="361"/>
      <c r="L1555" s="361"/>
      <c r="M1555" s="361"/>
      <c r="N1555" s="373"/>
      <c r="EZ1555" s="189"/>
      <c r="FA1555" s="190"/>
      <c r="FB1555" s="190"/>
      <c r="FC1555" s="190"/>
      <c r="FD1555" s="190"/>
      <c r="FF1555" s="201" t="s">
        <v>366</v>
      </c>
      <c r="FJ1555" s="190"/>
      <c r="FL1555" s="190"/>
    </row>
    <row r="1556" spans="1:168" s="152" customFormat="1" ht="15" x14ac:dyDescent="0.25">
      <c r="A1556" s="202"/>
      <c r="B1556" s="203"/>
      <c r="C1556" s="361" t="s">
        <v>367</v>
      </c>
      <c r="D1556" s="361"/>
      <c r="E1556" s="361"/>
      <c r="F1556" s="361"/>
      <c r="G1556" s="361"/>
      <c r="H1556" s="361"/>
      <c r="I1556" s="361"/>
      <c r="J1556" s="361"/>
      <c r="K1556" s="361"/>
      <c r="L1556" s="361"/>
      <c r="M1556" s="361"/>
      <c r="N1556" s="373"/>
      <c r="EZ1556" s="189"/>
      <c r="FA1556" s="190"/>
      <c r="FB1556" s="190"/>
      <c r="FC1556" s="190"/>
      <c r="FD1556" s="190"/>
      <c r="FF1556" s="201" t="s">
        <v>367</v>
      </c>
      <c r="FJ1556" s="190"/>
      <c r="FL1556" s="190"/>
    </row>
    <row r="1557" spans="1:168" s="152" customFormat="1" ht="15" x14ac:dyDescent="0.25">
      <c r="A1557" s="223"/>
      <c r="B1557" s="224"/>
      <c r="C1557" s="367" t="s">
        <v>363</v>
      </c>
      <c r="D1557" s="367"/>
      <c r="E1557" s="367"/>
      <c r="F1557" s="193"/>
      <c r="G1557" s="194"/>
      <c r="H1557" s="194"/>
      <c r="I1557" s="194"/>
      <c r="J1557" s="197"/>
      <c r="K1557" s="194"/>
      <c r="L1557" s="228">
        <v>1803.52</v>
      </c>
      <c r="M1557" s="218"/>
      <c r="N1557" s="226">
        <v>16448.099999999999</v>
      </c>
      <c r="EZ1557" s="189"/>
      <c r="FA1557" s="190"/>
      <c r="FB1557" s="190"/>
      <c r="FC1557" s="190"/>
      <c r="FD1557" s="190"/>
      <c r="FJ1557" s="190" t="s">
        <v>363</v>
      </c>
      <c r="FL1557" s="190"/>
    </row>
    <row r="1558" spans="1:168" s="152" customFormat="1" ht="34.5" x14ac:dyDescent="0.25">
      <c r="A1558" s="191" t="s">
        <v>727</v>
      </c>
      <c r="B1558" s="192" t="s">
        <v>450</v>
      </c>
      <c r="C1558" s="367" t="s">
        <v>451</v>
      </c>
      <c r="D1558" s="367"/>
      <c r="E1558" s="367"/>
      <c r="F1558" s="193" t="s">
        <v>388</v>
      </c>
      <c r="G1558" s="194">
        <v>0.16</v>
      </c>
      <c r="H1558" s="195">
        <v>1</v>
      </c>
      <c r="I1558" s="229">
        <v>0.16</v>
      </c>
      <c r="J1558" s="197"/>
      <c r="K1558" s="194"/>
      <c r="L1558" s="197"/>
      <c r="M1558" s="194"/>
      <c r="N1558" s="198"/>
      <c r="EZ1558" s="189"/>
      <c r="FA1558" s="190"/>
      <c r="FB1558" s="190" t="s">
        <v>451</v>
      </c>
      <c r="FC1558" s="190" t="s">
        <v>285</v>
      </c>
      <c r="FD1558" s="190" t="s">
        <v>285</v>
      </c>
      <c r="FJ1558" s="190"/>
      <c r="FL1558" s="190"/>
    </row>
    <row r="1559" spans="1:168" s="152" customFormat="1" ht="15" x14ac:dyDescent="0.25">
      <c r="A1559" s="199"/>
      <c r="B1559" s="200"/>
      <c r="C1559" s="366" t="s">
        <v>601</v>
      </c>
      <c r="D1559" s="366"/>
      <c r="E1559" s="366"/>
      <c r="F1559" s="366"/>
      <c r="G1559" s="366"/>
      <c r="H1559" s="366"/>
      <c r="I1559" s="366"/>
      <c r="J1559" s="366"/>
      <c r="K1559" s="366"/>
      <c r="L1559" s="366"/>
      <c r="M1559" s="366"/>
      <c r="N1559" s="368"/>
      <c r="EZ1559" s="189"/>
      <c r="FA1559" s="190"/>
      <c r="FB1559" s="190"/>
      <c r="FC1559" s="190"/>
      <c r="FD1559" s="190"/>
      <c r="FE1559" s="201" t="s">
        <v>601</v>
      </c>
      <c r="FJ1559" s="190"/>
      <c r="FL1559" s="190"/>
    </row>
    <row r="1560" spans="1:168" s="152" customFormat="1" ht="68.25" x14ac:dyDescent="0.25">
      <c r="A1560" s="202"/>
      <c r="B1560" s="203" t="s">
        <v>343</v>
      </c>
      <c r="C1560" s="361" t="s">
        <v>344</v>
      </c>
      <c r="D1560" s="361"/>
      <c r="E1560" s="361"/>
      <c r="F1560" s="361"/>
      <c r="G1560" s="361"/>
      <c r="H1560" s="361"/>
      <c r="I1560" s="361"/>
      <c r="J1560" s="361"/>
      <c r="K1560" s="361"/>
      <c r="L1560" s="361"/>
      <c r="M1560" s="361"/>
      <c r="N1560" s="373"/>
      <c r="EZ1560" s="189"/>
      <c r="FA1560" s="190"/>
      <c r="FB1560" s="190"/>
      <c r="FC1560" s="190"/>
      <c r="FD1560" s="190"/>
      <c r="FF1560" s="201" t="s">
        <v>344</v>
      </c>
      <c r="FJ1560" s="190"/>
      <c r="FL1560" s="190"/>
    </row>
    <row r="1561" spans="1:168" s="152" customFormat="1" ht="23.25" x14ac:dyDescent="0.25">
      <c r="A1561" s="202"/>
      <c r="B1561" s="203" t="s">
        <v>345</v>
      </c>
      <c r="C1561" s="361" t="s">
        <v>346</v>
      </c>
      <c r="D1561" s="361"/>
      <c r="E1561" s="361"/>
      <c r="F1561" s="361"/>
      <c r="G1561" s="361"/>
      <c r="H1561" s="361"/>
      <c r="I1561" s="361"/>
      <c r="J1561" s="361"/>
      <c r="K1561" s="361"/>
      <c r="L1561" s="361"/>
      <c r="M1561" s="361"/>
      <c r="N1561" s="373"/>
      <c r="EZ1561" s="189"/>
      <c r="FA1561" s="190"/>
      <c r="FB1561" s="190"/>
      <c r="FC1561" s="190"/>
      <c r="FD1561" s="190"/>
      <c r="FF1561" s="201" t="s">
        <v>346</v>
      </c>
      <c r="FJ1561" s="190"/>
      <c r="FL1561" s="190"/>
    </row>
    <row r="1562" spans="1:168" s="152" customFormat="1" ht="15" x14ac:dyDescent="0.25">
      <c r="A1562" s="204"/>
      <c r="B1562" s="203" t="s">
        <v>339</v>
      </c>
      <c r="C1562" s="366" t="s">
        <v>347</v>
      </c>
      <c r="D1562" s="366"/>
      <c r="E1562" s="366"/>
      <c r="F1562" s="205"/>
      <c r="G1562" s="206"/>
      <c r="H1562" s="206"/>
      <c r="I1562" s="206"/>
      <c r="J1562" s="209">
        <v>616.95000000000005</v>
      </c>
      <c r="K1562" s="208">
        <v>1.3225</v>
      </c>
      <c r="L1562" s="209">
        <v>130.55000000000001</v>
      </c>
      <c r="M1562" s="210">
        <v>49.45</v>
      </c>
      <c r="N1562" s="211">
        <v>6455.7</v>
      </c>
      <c r="EZ1562" s="189"/>
      <c r="FA1562" s="190"/>
      <c r="FB1562" s="190"/>
      <c r="FC1562" s="190"/>
      <c r="FD1562" s="190"/>
      <c r="FG1562" s="201" t="s">
        <v>347</v>
      </c>
      <c r="FJ1562" s="190"/>
      <c r="FL1562" s="190"/>
    </row>
    <row r="1563" spans="1:168" s="152" customFormat="1" ht="15" x14ac:dyDescent="0.25">
      <c r="A1563" s="204"/>
      <c r="B1563" s="203" t="s">
        <v>205</v>
      </c>
      <c r="C1563" s="366" t="s">
        <v>348</v>
      </c>
      <c r="D1563" s="366"/>
      <c r="E1563" s="366"/>
      <c r="F1563" s="205"/>
      <c r="G1563" s="206"/>
      <c r="H1563" s="206"/>
      <c r="I1563" s="206"/>
      <c r="J1563" s="209">
        <v>79.150000000000006</v>
      </c>
      <c r="K1563" s="208">
        <v>1.4375</v>
      </c>
      <c r="L1563" s="209">
        <v>18.2</v>
      </c>
      <c r="M1563" s="210">
        <v>14.53</v>
      </c>
      <c r="N1563" s="212">
        <v>264.45</v>
      </c>
      <c r="EZ1563" s="189"/>
      <c r="FA1563" s="190"/>
      <c r="FB1563" s="190"/>
      <c r="FC1563" s="190"/>
      <c r="FD1563" s="190"/>
      <c r="FG1563" s="201" t="s">
        <v>348</v>
      </c>
      <c r="FJ1563" s="190"/>
      <c r="FL1563" s="190"/>
    </row>
    <row r="1564" spans="1:168" s="152" customFormat="1" ht="15" x14ac:dyDescent="0.25">
      <c r="A1564" s="204"/>
      <c r="B1564" s="203" t="s">
        <v>349</v>
      </c>
      <c r="C1564" s="366" t="s">
        <v>350</v>
      </c>
      <c r="D1564" s="366"/>
      <c r="E1564" s="366"/>
      <c r="F1564" s="205"/>
      <c r="G1564" s="206"/>
      <c r="H1564" s="206"/>
      <c r="I1564" s="206"/>
      <c r="J1564" s="209">
        <v>5.0199999999999996</v>
      </c>
      <c r="K1564" s="208">
        <v>1.4375</v>
      </c>
      <c r="L1564" s="209">
        <v>1.1499999999999999</v>
      </c>
      <c r="M1564" s="210">
        <v>49.45</v>
      </c>
      <c r="N1564" s="212">
        <v>56.87</v>
      </c>
      <c r="EZ1564" s="189"/>
      <c r="FA1564" s="190"/>
      <c r="FB1564" s="190"/>
      <c r="FC1564" s="190"/>
      <c r="FD1564" s="190"/>
      <c r="FG1564" s="201" t="s">
        <v>350</v>
      </c>
      <c r="FJ1564" s="190"/>
      <c r="FL1564" s="190"/>
    </row>
    <row r="1565" spans="1:168" s="152" customFormat="1" ht="15" x14ac:dyDescent="0.25">
      <c r="A1565" s="204"/>
      <c r="B1565" s="203" t="s">
        <v>351</v>
      </c>
      <c r="C1565" s="366" t="s">
        <v>352</v>
      </c>
      <c r="D1565" s="366"/>
      <c r="E1565" s="366"/>
      <c r="F1565" s="205"/>
      <c r="G1565" s="206"/>
      <c r="H1565" s="206"/>
      <c r="I1565" s="206"/>
      <c r="J1565" s="209">
        <v>37.630000000000003</v>
      </c>
      <c r="K1565" s="206"/>
      <c r="L1565" s="209">
        <v>6.02</v>
      </c>
      <c r="M1565" s="210">
        <v>9.1199999999999992</v>
      </c>
      <c r="N1565" s="212">
        <v>54.9</v>
      </c>
      <c r="EZ1565" s="189"/>
      <c r="FA1565" s="190"/>
      <c r="FB1565" s="190"/>
      <c r="FC1565" s="190"/>
      <c r="FD1565" s="190"/>
      <c r="FG1565" s="201" t="s">
        <v>352</v>
      </c>
      <c r="FJ1565" s="190"/>
      <c r="FL1565" s="190"/>
    </row>
    <row r="1566" spans="1:168" s="152" customFormat="1" ht="15" x14ac:dyDescent="0.25">
      <c r="A1566" s="213"/>
      <c r="B1566" s="203"/>
      <c r="C1566" s="366" t="s">
        <v>353</v>
      </c>
      <c r="D1566" s="366"/>
      <c r="E1566" s="366"/>
      <c r="F1566" s="205" t="s">
        <v>354</v>
      </c>
      <c r="G1566" s="210">
        <v>29.68</v>
      </c>
      <c r="H1566" s="208">
        <v>1.3225</v>
      </c>
      <c r="I1566" s="233">
        <v>6.2802879999999996</v>
      </c>
      <c r="J1566" s="215"/>
      <c r="K1566" s="206"/>
      <c r="L1566" s="215"/>
      <c r="M1566" s="206"/>
      <c r="N1566" s="216"/>
      <c r="EZ1566" s="189"/>
      <c r="FA1566" s="190"/>
      <c r="FB1566" s="190"/>
      <c r="FC1566" s="190"/>
      <c r="FD1566" s="190"/>
      <c r="FH1566" s="201" t="s">
        <v>353</v>
      </c>
      <c r="FJ1566" s="190"/>
      <c r="FL1566" s="190"/>
    </row>
    <row r="1567" spans="1:168" s="152" customFormat="1" ht="15" x14ac:dyDescent="0.25">
      <c r="A1567" s="213"/>
      <c r="B1567" s="203"/>
      <c r="C1567" s="366" t="s">
        <v>355</v>
      </c>
      <c r="D1567" s="366"/>
      <c r="E1567" s="366"/>
      <c r="F1567" s="205" t="s">
        <v>354</v>
      </c>
      <c r="G1567" s="231">
        <v>0.4</v>
      </c>
      <c r="H1567" s="208">
        <v>1.4375</v>
      </c>
      <c r="I1567" s="236">
        <v>9.1999999999999998E-2</v>
      </c>
      <c r="J1567" s="215"/>
      <c r="K1567" s="206"/>
      <c r="L1567" s="215"/>
      <c r="M1567" s="206"/>
      <c r="N1567" s="216"/>
      <c r="EZ1567" s="189"/>
      <c r="FA1567" s="190"/>
      <c r="FB1567" s="190"/>
      <c r="FC1567" s="190"/>
      <c r="FD1567" s="190"/>
      <c r="FH1567" s="201" t="s">
        <v>355</v>
      </c>
      <c r="FJ1567" s="190"/>
      <c r="FL1567" s="190"/>
    </row>
    <row r="1568" spans="1:168" s="152" customFormat="1" ht="15" x14ac:dyDescent="0.25">
      <c r="A1568" s="199"/>
      <c r="B1568" s="203"/>
      <c r="C1568" s="369" t="s">
        <v>356</v>
      </c>
      <c r="D1568" s="369"/>
      <c r="E1568" s="369"/>
      <c r="F1568" s="217"/>
      <c r="G1568" s="218"/>
      <c r="H1568" s="218"/>
      <c r="I1568" s="218"/>
      <c r="J1568" s="220">
        <v>733.73</v>
      </c>
      <c r="K1568" s="218"/>
      <c r="L1568" s="220">
        <v>154.77000000000001</v>
      </c>
      <c r="M1568" s="218"/>
      <c r="N1568" s="221">
        <v>6775.05</v>
      </c>
      <c r="EZ1568" s="189"/>
      <c r="FA1568" s="190"/>
      <c r="FB1568" s="190"/>
      <c r="FC1568" s="190"/>
      <c r="FD1568" s="190"/>
      <c r="FI1568" s="201" t="s">
        <v>356</v>
      </c>
      <c r="FJ1568" s="190"/>
      <c r="FL1568" s="190"/>
    </row>
    <row r="1569" spans="1:168" s="152" customFormat="1" ht="15" x14ac:dyDescent="0.25">
      <c r="A1569" s="213"/>
      <c r="B1569" s="203"/>
      <c r="C1569" s="366" t="s">
        <v>357</v>
      </c>
      <c r="D1569" s="366"/>
      <c r="E1569" s="366"/>
      <c r="F1569" s="205"/>
      <c r="G1569" s="206"/>
      <c r="H1569" s="206"/>
      <c r="I1569" s="206"/>
      <c r="J1569" s="215"/>
      <c r="K1569" s="206"/>
      <c r="L1569" s="209">
        <v>131.69999999999999</v>
      </c>
      <c r="M1569" s="206"/>
      <c r="N1569" s="211">
        <v>6512.57</v>
      </c>
      <c r="EZ1569" s="189"/>
      <c r="FA1569" s="190"/>
      <c r="FB1569" s="190"/>
      <c r="FC1569" s="190"/>
      <c r="FD1569" s="190"/>
      <c r="FH1569" s="201" t="s">
        <v>357</v>
      </c>
      <c r="FJ1569" s="190"/>
      <c r="FL1569" s="190"/>
    </row>
    <row r="1570" spans="1:168" s="152" customFormat="1" ht="23.25" x14ac:dyDescent="0.25">
      <c r="A1570" s="213"/>
      <c r="B1570" s="203" t="s">
        <v>390</v>
      </c>
      <c r="C1570" s="366" t="s">
        <v>391</v>
      </c>
      <c r="D1570" s="366"/>
      <c r="E1570" s="366"/>
      <c r="F1570" s="205" t="s">
        <v>360</v>
      </c>
      <c r="G1570" s="222">
        <v>97</v>
      </c>
      <c r="H1570" s="206"/>
      <c r="I1570" s="222">
        <v>97</v>
      </c>
      <c r="J1570" s="215"/>
      <c r="K1570" s="206"/>
      <c r="L1570" s="209">
        <v>127.75</v>
      </c>
      <c r="M1570" s="206"/>
      <c r="N1570" s="211">
        <v>6317.19</v>
      </c>
      <c r="EZ1570" s="189"/>
      <c r="FA1570" s="190"/>
      <c r="FB1570" s="190"/>
      <c r="FC1570" s="190"/>
      <c r="FD1570" s="190"/>
      <c r="FH1570" s="201" t="s">
        <v>391</v>
      </c>
      <c r="FJ1570" s="190"/>
      <c r="FL1570" s="190"/>
    </row>
    <row r="1571" spans="1:168" s="152" customFormat="1" ht="23.25" x14ac:dyDescent="0.25">
      <c r="A1571" s="213"/>
      <c r="B1571" s="203" t="s">
        <v>392</v>
      </c>
      <c r="C1571" s="366" t="s">
        <v>393</v>
      </c>
      <c r="D1571" s="366"/>
      <c r="E1571" s="366"/>
      <c r="F1571" s="205" t="s">
        <v>360</v>
      </c>
      <c r="G1571" s="222">
        <v>51</v>
      </c>
      <c r="H1571" s="206"/>
      <c r="I1571" s="222">
        <v>51</v>
      </c>
      <c r="J1571" s="215"/>
      <c r="K1571" s="206"/>
      <c r="L1571" s="209">
        <v>67.17</v>
      </c>
      <c r="M1571" s="206"/>
      <c r="N1571" s="211">
        <v>3321.41</v>
      </c>
      <c r="EZ1571" s="189"/>
      <c r="FA1571" s="190"/>
      <c r="FB1571" s="190"/>
      <c r="FC1571" s="190"/>
      <c r="FD1571" s="190"/>
      <c r="FH1571" s="201" t="s">
        <v>393</v>
      </c>
      <c r="FJ1571" s="190"/>
      <c r="FL1571" s="190"/>
    </row>
    <row r="1572" spans="1:168" s="152" customFormat="1" ht="15" x14ac:dyDescent="0.25">
      <c r="A1572" s="223"/>
      <c r="B1572" s="224"/>
      <c r="C1572" s="367" t="s">
        <v>363</v>
      </c>
      <c r="D1572" s="367"/>
      <c r="E1572" s="367"/>
      <c r="F1572" s="193"/>
      <c r="G1572" s="194"/>
      <c r="H1572" s="194"/>
      <c r="I1572" s="194"/>
      <c r="J1572" s="197"/>
      <c r="K1572" s="194"/>
      <c r="L1572" s="225">
        <v>349.69</v>
      </c>
      <c r="M1572" s="218"/>
      <c r="N1572" s="226">
        <v>16413.650000000001</v>
      </c>
      <c r="EZ1572" s="189"/>
      <c r="FA1572" s="190"/>
      <c r="FB1572" s="190"/>
      <c r="FC1572" s="190"/>
      <c r="FD1572" s="190"/>
      <c r="FJ1572" s="190" t="s">
        <v>363</v>
      </c>
      <c r="FL1572" s="190"/>
    </row>
    <row r="1573" spans="1:168" s="152" customFormat="1" ht="45" x14ac:dyDescent="0.25">
      <c r="A1573" s="191" t="s">
        <v>728</v>
      </c>
      <c r="B1573" s="192" t="s">
        <v>454</v>
      </c>
      <c r="C1573" s="367" t="s">
        <v>455</v>
      </c>
      <c r="D1573" s="367"/>
      <c r="E1573" s="367"/>
      <c r="F1573" s="193" t="s">
        <v>37</v>
      </c>
      <c r="G1573" s="194">
        <v>16.32</v>
      </c>
      <c r="H1573" s="195">
        <v>1</v>
      </c>
      <c r="I1573" s="229">
        <v>16.32</v>
      </c>
      <c r="J1573" s="225">
        <v>169.63</v>
      </c>
      <c r="K1573" s="227">
        <v>1.04236</v>
      </c>
      <c r="L1573" s="228">
        <v>2885.63</v>
      </c>
      <c r="M1573" s="229">
        <v>9.1199999999999992</v>
      </c>
      <c r="N1573" s="226">
        <v>26316.95</v>
      </c>
      <c r="EZ1573" s="189"/>
      <c r="FA1573" s="190"/>
      <c r="FB1573" s="190" t="s">
        <v>455</v>
      </c>
      <c r="FC1573" s="190" t="s">
        <v>285</v>
      </c>
      <c r="FD1573" s="190" t="s">
        <v>285</v>
      </c>
      <c r="FJ1573" s="190"/>
      <c r="FL1573" s="190"/>
    </row>
    <row r="1574" spans="1:168" s="152" customFormat="1" ht="15" x14ac:dyDescent="0.25">
      <c r="A1574" s="199"/>
      <c r="B1574" s="200"/>
      <c r="C1574" s="366" t="s">
        <v>682</v>
      </c>
      <c r="D1574" s="366"/>
      <c r="E1574" s="366"/>
      <c r="F1574" s="366"/>
      <c r="G1574" s="366"/>
      <c r="H1574" s="366"/>
      <c r="I1574" s="366"/>
      <c r="J1574" s="366"/>
      <c r="K1574" s="366"/>
      <c r="L1574" s="366"/>
      <c r="M1574" s="366"/>
      <c r="N1574" s="368"/>
      <c r="EZ1574" s="189"/>
      <c r="FA1574" s="190"/>
      <c r="FB1574" s="190"/>
      <c r="FC1574" s="190"/>
      <c r="FD1574" s="190"/>
      <c r="FE1574" s="201" t="s">
        <v>682</v>
      </c>
      <c r="FJ1574" s="190"/>
      <c r="FL1574" s="190"/>
    </row>
    <row r="1575" spans="1:168" s="152" customFormat="1" ht="15" x14ac:dyDescent="0.25">
      <c r="A1575" s="199"/>
      <c r="B1575" s="200"/>
      <c r="C1575" s="366" t="s">
        <v>457</v>
      </c>
      <c r="D1575" s="366"/>
      <c r="E1575" s="366"/>
      <c r="F1575" s="366"/>
      <c r="G1575" s="366"/>
      <c r="H1575" s="366"/>
      <c r="I1575" s="366"/>
      <c r="J1575" s="366"/>
      <c r="K1575" s="366"/>
      <c r="L1575" s="366"/>
      <c r="M1575" s="366"/>
      <c r="N1575" s="368"/>
      <c r="EZ1575" s="189"/>
      <c r="FA1575" s="190"/>
      <c r="FB1575" s="190"/>
      <c r="FC1575" s="190"/>
      <c r="FD1575" s="190"/>
      <c r="FJ1575" s="190"/>
      <c r="FK1575" s="201" t="s">
        <v>457</v>
      </c>
      <c r="FL1575" s="190"/>
    </row>
    <row r="1576" spans="1:168" s="152" customFormat="1" ht="15" x14ac:dyDescent="0.25">
      <c r="A1576" s="202"/>
      <c r="B1576" s="203"/>
      <c r="C1576" s="361" t="s">
        <v>366</v>
      </c>
      <c r="D1576" s="361"/>
      <c r="E1576" s="361"/>
      <c r="F1576" s="361"/>
      <c r="G1576" s="361"/>
      <c r="H1576" s="361"/>
      <c r="I1576" s="361"/>
      <c r="J1576" s="361"/>
      <c r="K1576" s="361"/>
      <c r="L1576" s="361"/>
      <c r="M1576" s="361"/>
      <c r="N1576" s="373"/>
      <c r="EZ1576" s="189"/>
      <c r="FA1576" s="190"/>
      <c r="FB1576" s="190"/>
      <c r="FC1576" s="190"/>
      <c r="FD1576" s="190"/>
      <c r="FF1576" s="201" t="s">
        <v>366</v>
      </c>
      <c r="FJ1576" s="190"/>
      <c r="FL1576" s="190"/>
    </row>
    <row r="1577" spans="1:168" s="152" customFormat="1" ht="15" x14ac:dyDescent="0.25">
      <c r="A1577" s="202"/>
      <c r="B1577" s="203"/>
      <c r="C1577" s="361" t="s">
        <v>367</v>
      </c>
      <c r="D1577" s="361"/>
      <c r="E1577" s="361"/>
      <c r="F1577" s="361"/>
      <c r="G1577" s="361"/>
      <c r="H1577" s="361"/>
      <c r="I1577" s="361"/>
      <c r="J1577" s="361"/>
      <c r="K1577" s="361"/>
      <c r="L1577" s="361"/>
      <c r="M1577" s="361"/>
      <c r="N1577" s="373"/>
      <c r="EZ1577" s="189"/>
      <c r="FA1577" s="190"/>
      <c r="FB1577" s="190"/>
      <c r="FC1577" s="190"/>
      <c r="FD1577" s="190"/>
      <c r="FF1577" s="201" t="s">
        <v>367</v>
      </c>
      <c r="FJ1577" s="190"/>
      <c r="FL1577" s="190"/>
    </row>
    <row r="1578" spans="1:168" s="152" customFormat="1" ht="15" x14ac:dyDescent="0.25">
      <c r="A1578" s="223"/>
      <c r="B1578" s="224"/>
      <c r="C1578" s="367" t="s">
        <v>363</v>
      </c>
      <c r="D1578" s="367"/>
      <c r="E1578" s="367"/>
      <c r="F1578" s="193"/>
      <c r="G1578" s="194"/>
      <c r="H1578" s="194"/>
      <c r="I1578" s="194"/>
      <c r="J1578" s="197"/>
      <c r="K1578" s="194"/>
      <c r="L1578" s="228">
        <v>2885.63</v>
      </c>
      <c r="M1578" s="218"/>
      <c r="N1578" s="226">
        <v>26316.95</v>
      </c>
      <c r="EZ1578" s="189"/>
      <c r="FA1578" s="190"/>
      <c r="FB1578" s="190"/>
      <c r="FC1578" s="190"/>
      <c r="FD1578" s="190"/>
      <c r="FJ1578" s="190" t="s">
        <v>363</v>
      </c>
      <c r="FL1578" s="190"/>
    </row>
    <row r="1579" spans="1:168" s="152" customFormat="1" ht="34.5" x14ac:dyDescent="0.25">
      <c r="A1579" s="191" t="s">
        <v>729</v>
      </c>
      <c r="B1579" s="192" t="s">
        <v>450</v>
      </c>
      <c r="C1579" s="367" t="s">
        <v>451</v>
      </c>
      <c r="D1579" s="367"/>
      <c r="E1579" s="367"/>
      <c r="F1579" s="193" t="s">
        <v>388</v>
      </c>
      <c r="G1579" s="194">
        <v>0.6</v>
      </c>
      <c r="H1579" s="195">
        <v>1</v>
      </c>
      <c r="I1579" s="235">
        <v>0.6</v>
      </c>
      <c r="J1579" s="197"/>
      <c r="K1579" s="194"/>
      <c r="L1579" s="197"/>
      <c r="M1579" s="194"/>
      <c r="N1579" s="198"/>
      <c r="EZ1579" s="189"/>
      <c r="FA1579" s="190"/>
      <c r="FB1579" s="190" t="s">
        <v>451</v>
      </c>
      <c r="FC1579" s="190" t="s">
        <v>285</v>
      </c>
      <c r="FD1579" s="190" t="s">
        <v>285</v>
      </c>
      <c r="FJ1579" s="190"/>
      <c r="FL1579" s="190"/>
    </row>
    <row r="1580" spans="1:168" s="152" customFormat="1" ht="15" x14ac:dyDescent="0.25">
      <c r="A1580" s="199"/>
      <c r="B1580" s="200"/>
      <c r="C1580" s="366" t="s">
        <v>684</v>
      </c>
      <c r="D1580" s="366"/>
      <c r="E1580" s="366"/>
      <c r="F1580" s="366"/>
      <c r="G1580" s="366"/>
      <c r="H1580" s="366"/>
      <c r="I1580" s="366"/>
      <c r="J1580" s="366"/>
      <c r="K1580" s="366"/>
      <c r="L1580" s="366"/>
      <c r="M1580" s="366"/>
      <c r="N1580" s="368"/>
      <c r="EZ1580" s="189"/>
      <c r="FA1580" s="190"/>
      <c r="FB1580" s="190"/>
      <c r="FC1580" s="190"/>
      <c r="FD1580" s="190"/>
      <c r="FE1580" s="201" t="s">
        <v>684</v>
      </c>
      <c r="FJ1580" s="190"/>
      <c r="FL1580" s="190"/>
    </row>
    <row r="1581" spans="1:168" s="152" customFormat="1" ht="68.25" x14ac:dyDescent="0.25">
      <c r="A1581" s="202"/>
      <c r="B1581" s="203" t="s">
        <v>343</v>
      </c>
      <c r="C1581" s="361" t="s">
        <v>344</v>
      </c>
      <c r="D1581" s="361"/>
      <c r="E1581" s="361"/>
      <c r="F1581" s="361"/>
      <c r="G1581" s="361"/>
      <c r="H1581" s="361"/>
      <c r="I1581" s="361"/>
      <c r="J1581" s="361"/>
      <c r="K1581" s="361"/>
      <c r="L1581" s="361"/>
      <c r="M1581" s="361"/>
      <c r="N1581" s="373"/>
      <c r="EZ1581" s="189"/>
      <c r="FA1581" s="190"/>
      <c r="FB1581" s="190"/>
      <c r="FC1581" s="190"/>
      <c r="FD1581" s="190"/>
      <c r="FF1581" s="201" t="s">
        <v>344</v>
      </c>
      <c r="FJ1581" s="190"/>
      <c r="FL1581" s="190"/>
    </row>
    <row r="1582" spans="1:168" s="152" customFormat="1" ht="23.25" x14ac:dyDescent="0.25">
      <c r="A1582" s="202"/>
      <c r="B1582" s="203" t="s">
        <v>345</v>
      </c>
      <c r="C1582" s="361" t="s">
        <v>346</v>
      </c>
      <c r="D1582" s="361"/>
      <c r="E1582" s="361"/>
      <c r="F1582" s="361"/>
      <c r="G1582" s="361"/>
      <c r="H1582" s="361"/>
      <c r="I1582" s="361"/>
      <c r="J1582" s="361"/>
      <c r="K1582" s="361"/>
      <c r="L1582" s="361"/>
      <c r="M1582" s="361"/>
      <c r="N1582" s="373"/>
      <c r="EZ1582" s="189"/>
      <c r="FA1582" s="190"/>
      <c r="FB1582" s="190"/>
      <c r="FC1582" s="190"/>
      <c r="FD1582" s="190"/>
      <c r="FF1582" s="201" t="s">
        <v>346</v>
      </c>
      <c r="FJ1582" s="190"/>
      <c r="FL1582" s="190"/>
    </row>
    <row r="1583" spans="1:168" s="152" customFormat="1" ht="15" x14ac:dyDescent="0.25">
      <c r="A1583" s="204"/>
      <c r="B1583" s="203" t="s">
        <v>339</v>
      </c>
      <c r="C1583" s="366" t="s">
        <v>347</v>
      </c>
      <c r="D1583" s="366"/>
      <c r="E1583" s="366"/>
      <c r="F1583" s="205"/>
      <c r="G1583" s="206"/>
      <c r="H1583" s="206"/>
      <c r="I1583" s="206"/>
      <c r="J1583" s="209">
        <v>616.95000000000005</v>
      </c>
      <c r="K1583" s="208">
        <v>1.3225</v>
      </c>
      <c r="L1583" s="209">
        <v>489.55</v>
      </c>
      <c r="M1583" s="210">
        <v>49.45</v>
      </c>
      <c r="N1583" s="211">
        <v>24208.25</v>
      </c>
      <c r="EZ1583" s="189"/>
      <c r="FA1583" s="190"/>
      <c r="FB1583" s="190"/>
      <c r="FC1583" s="190"/>
      <c r="FD1583" s="190"/>
      <c r="FG1583" s="201" t="s">
        <v>347</v>
      </c>
      <c r="FJ1583" s="190"/>
      <c r="FL1583" s="190"/>
    </row>
    <row r="1584" spans="1:168" s="152" customFormat="1" ht="15" x14ac:dyDescent="0.25">
      <c r="A1584" s="204"/>
      <c r="B1584" s="203" t="s">
        <v>205</v>
      </c>
      <c r="C1584" s="366" t="s">
        <v>348</v>
      </c>
      <c r="D1584" s="366"/>
      <c r="E1584" s="366"/>
      <c r="F1584" s="205"/>
      <c r="G1584" s="206"/>
      <c r="H1584" s="206"/>
      <c r="I1584" s="206"/>
      <c r="J1584" s="209">
        <v>79.150000000000006</v>
      </c>
      <c r="K1584" s="208">
        <v>1.4375</v>
      </c>
      <c r="L1584" s="209">
        <v>68.27</v>
      </c>
      <c r="M1584" s="210">
        <v>14.53</v>
      </c>
      <c r="N1584" s="212">
        <v>991.96</v>
      </c>
      <c r="EZ1584" s="189"/>
      <c r="FA1584" s="190"/>
      <c r="FB1584" s="190"/>
      <c r="FC1584" s="190"/>
      <c r="FD1584" s="190"/>
      <c r="FG1584" s="201" t="s">
        <v>348</v>
      </c>
      <c r="FJ1584" s="190"/>
      <c r="FL1584" s="190"/>
    </row>
    <row r="1585" spans="1:168" s="152" customFormat="1" ht="15" x14ac:dyDescent="0.25">
      <c r="A1585" s="204"/>
      <c r="B1585" s="203" t="s">
        <v>349</v>
      </c>
      <c r="C1585" s="366" t="s">
        <v>350</v>
      </c>
      <c r="D1585" s="366"/>
      <c r="E1585" s="366"/>
      <c r="F1585" s="205"/>
      <c r="G1585" s="206"/>
      <c r="H1585" s="206"/>
      <c r="I1585" s="206"/>
      <c r="J1585" s="209">
        <v>5.0199999999999996</v>
      </c>
      <c r="K1585" s="208">
        <v>1.4375</v>
      </c>
      <c r="L1585" s="209">
        <v>4.33</v>
      </c>
      <c r="M1585" s="210">
        <v>49.45</v>
      </c>
      <c r="N1585" s="212">
        <v>214.12</v>
      </c>
      <c r="EZ1585" s="189"/>
      <c r="FA1585" s="190"/>
      <c r="FB1585" s="190"/>
      <c r="FC1585" s="190"/>
      <c r="FD1585" s="190"/>
      <c r="FG1585" s="201" t="s">
        <v>350</v>
      </c>
      <c r="FJ1585" s="190"/>
      <c r="FL1585" s="190"/>
    </row>
    <row r="1586" spans="1:168" s="152" customFormat="1" ht="15" x14ac:dyDescent="0.25">
      <c r="A1586" s="204"/>
      <c r="B1586" s="203" t="s">
        <v>351</v>
      </c>
      <c r="C1586" s="366" t="s">
        <v>352</v>
      </c>
      <c r="D1586" s="366"/>
      <c r="E1586" s="366"/>
      <c r="F1586" s="205"/>
      <c r="G1586" s="206"/>
      <c r="H1586" s="206"/>
      <c r="I1586" s="206"/>
      <c r="J1586" s="209">
        <v>37.630000000000003</v>
      </c>
      <c r="K1586" s="206"/>
      <c r="L1586" s="209">
        <v>22.58</v>
      </c>
      <c r="M1586" s="210">
        <v>9.1199999999999992</v>
      </c>
      <c r="N1586" s="212">
        <v>205.93</v>
      </c>
      <c r="EZ1586" s="189"/>
      <c r="FA1586" s="190"/>
      <c r="FB1586" s="190"/>
      <c r="FC1586" s="190"/>
      <c r="FD1586" s="190"/>
      <c r="FG1586" s="201" t="s">
        <v>352</v>
      </c>
      <c r="FJ1586" s="190"/>
      <c r="FL1586" s="190"/>
    </row>
    <row r="1587" spans="1:168" s="152" customFormat="1" ht="15" x14ac:dyDescent="0.25">
      <c r="A1587" s="213"/>
      <c r="B1587" s="203"/>
      <c r="C1587" s="366" t="s">
        <v>353</v>
      </c>
      <c r="D1587" s="366"/>
      <c r="E1587" s="366"/>
      <c r="F1587" s="205" t="s">
        <v>354</v>
      </c>
      <c r="G1587" s="210">
        <v>29.68</v>
      </c>
      <c r="H1587" s="208">
        <v>1.3225</v>
      </c>
      <c r="I1587" s="230">
        <v>23.551079999999999</v>
      </c>
      <c r="J1587" s="215"/>
      <c r="K1587" s="206"/>
      <c r="L1587" s="215"/>
      <c r="M1587" s="206"/>
      <c r="N1587" s="216"/>
      <c r="EZ1587" s="189"/>
      <c r="FA1587" s="190"/>
      <c r="FB1587" s="190"/>
      <c r="FC1587" s="190"/>
      <c r="FD1587" s="190"/>
      <c r="FH1587" s="201" t="s">
        <v>353</v>
      </c>
      <c r="FJ1587" s="190"/>
      <c r="FL1587" s="190"/>
    </row>
    <row r="1588" spans="1:168" s="152" customFormat="1" ht="15" x14ac:dyDescent="0.25">
      <c r="A1588" s="213"/>
      <c r="B1588" s="203"/>
      <c r="C1588" s="366" t="s">
        <v>355</v>
      </c>
      <c r="D1588" s="366"/>
      <c r="E1588" s="366"/>
      <c r="F1588" s="205" t="s">
        <v>354</v>
      </c>
      <c r="G1588" s="231">
        <v>0.4</v>
      </c>
      <c r="H1588" s="208">
        <v>1.4375</v>
      </c>
      <c r="I1588" s="236">
        <v>0.34499999999999997</v>
      </c>
      <c r="J1588" s="215"/>
      <c r="K1588" s="206"/>
      <c r="L1588" s="215"/>
      <c r="M1588" s="206"/>
      <c r="N1588" s="216"/>
      <c r="EZ1588" s="189"/>
      <c r="FA1588" s="190"/>
      <c r="FB1588" s="190"/>
      <c r="FC1588" s="190"/>
      <c r="FD1588" s="190"/>
      <c r="FH1588" s="201" t="s">
        <v>355</v>
      </c>
      <c r="FJ1588" s="190"/>
      <c r="FL1588" s="190"/>
    </row>
    <row r="1589" spans="1:168" s="152" customFormat="1" ht="15" x14ac:dyDescent="0.25">
      <c r="A1589" s="199"/>
      <c r="B1589" s="203"/>
      <c r="C1589" s="369" t="s">
        <v>356</v>
      </c>
      <c r="D1589" s="369"/>
      <c r="E1589" s="369"/>
      <c r="F1589" s="217"/>
      <c r="G1589" s="218"/>
      <c r="H1589" s="218"/>
      <c r="I1589" s="218"/>
      <c r="J1589" s="220">
        <v>733.73</v>
      </c>
      <c r="K1589" s="218"/>
      <c r="L1589" s="220">
        <v>580.4</v>
      </c>
      <c r="M1589" s="218"/>
      <c r="N1589" s="221">
        <v>25406.14</v>
      </c>
      <c r="EZ1589" s="189"/>
      <c r="FA1589" s="190"/>
      <c r="FB1589" s="190"/>
      <c r="FC1589" s="190"/>
      <c r="FD1589" s="190"/>
      <c r="FI1589" s="201" t="s">
        <v>356</v>
      </c>
      <c r="FJ1589" s="190"/>
      <c r="FL1589" s="190"/>
    </row>
    <row r="1590" spans="1:168" s="152" customFormat="1" ht="15" x14ac:dyDescent="0.25">
      <c r="A1590" s="213"/>
      <c r="B1590" s="203"/>
      <c r="C1590" s="366" t="s">
        <v>357</v>
      </c>
      <c r="D1590" s="366"/>
      <c r="E1590" s="366"/>
      <c r="F1590" s="205"/>
      <c r="G1590" s="206"/>
      <c r="H1590" s="206"/>
      <c r="I1590" s="206"/>
      <c r="J1590" s="215"/>
      <c r="K1590" s="206"/>
      <c r="L1590" s="209">
        <v>493.88</v>
      </c>
      <c r="M1590" s="206"/>
      <c r="N1590" s="211">
        <v>24422.37</v>
      </c>
      <c r="EZ1590" s="189"/>
      <c r="FA1590" s="190"/>
      <c r="FB1590" s="190"/>
      <c r="FC1590" s="190"/>
      <c r="FD1590" s="190"/>
      <c r="FH1590" s="201" t="s">
        <v>357</v>
      </c>
      <c r="FJ1590" s="190"/>
      <c r="FL1590" s="190"/>
    </row>
    <row r="1591" spans="1:168" s="152" customFormat="1" ht="23.25" x14ac:dyDescent="0.25">
      <c r="A1591" s="213"/>
      <c r="B1591" s="203" t="s">
        <v>390</v>
      </c>
      <c r="C1591" s="366" t="s">
        <v>391</v>
      </c>
      <c r="D1591" s="366"/>
      <c r="E1591" s="366"/>
      <c r="F1591" s="205" t="s">
        <v>360</v>
      </c>
      <c r="G1591" s="222">
        <v>97</v>
      </c>
      <c r="H1591" s="206"/>
      <c r="I1591" s="222">
        <v>97</v>
      </c>
      <c r="J1591" s="215"/>
      <c r="K1591" s="206"/>
      <c r="L1591" s="209">
        <v>479.06</v>
      </c>
      <c r="M1591" s="206"/>
      <c r="N1591" s="211">
        <v>23689.7</v>
      </c>
      <c r="EZ1591" s="189"/>
      <c r="FA1591" s="190"/>
      <c r="FB1591" s="190"/>
      <c r="FC1591" s="190"/>
      <c r="FD1591" s="190"/>
      <c r="FH1591" s="201" t="s">
        <v>391</v>
      </c>
      <c r="FJ1591" s="190"/>
      <c r="FL1591" s="190"/>
    </row>
    <row r="1592" spans="1:168" s="152" customFormat="1" ht="23.25" x14ac:dyDescent="0.25">
      <c r="A1592" s="213"/>
      <c r="B1592" s="203" t="s">
        <v>392</v>
      </c>
      <c r="C1592" s="366" t="s">
        <v>393</v>
      </c>
      <c r="D1592" s="366"/>
      <c r="E1592" s="366"/>
      <c r="F1592" s="205" t="s">
        <v>360</v>
      </c>
      <c r="G1592" s="222">
        <v>51</v>
      </c>
      <c r="H1592" s="206"/>
      <c r="I1592" s="222">
        <v>51</v>
      </c>
      <c r="J1592" s="215"/>
      <c r="K1592" s="206"/>
      <c r="L1592" s="209">
        <v>251.88</v>
      </c>
      <c r="M1592" s="206"/>
      <c r="N1592" s="211">
        <v>12455.41</v>
      </c>
      <c r="EZ1592" s="189"/>
      <c r="FA1592" s="190"/>
      <c r="FB1592" s="190"/>
      <c r="FC1592" s="190"/>
      <c r="FD1592" s="190"/>
      <c r="FH1592" s="201" t="s">
        <v>393</v>
      </c>
      <c r="FJ1592" s="190"/>
      <c r="FL1592" s="190"/>
    </row>
    <row r="1593" spans="1:168" s="152" customFormat="1" ht="15" x14ac:dyDescent="0.25">
      <c r="A1593" s="223"/>
      <c r="B1593" s="224"/>
      <c r="C1593" s="367" t="s">
        <v>363</v>
      </c>
      <c r="D1593" s="367"/>
      <c r="E1593" s="367"/>
      <c r="F1593" s="193"/>
      <c r="G1593" s="194"/>
      <c r="H1593" s="194"/>
      <c r="I1593" s="194"/>
      <c r="J1593" s="197"/>
      <c r="K1593" s="194"/>
      <c r="L1593" s="228">
        <v>1311.34</v>
      </c>
      <c r="M1593" s="218"/>
      <c r="N1593" s="226">
        <v>61551.25</v>
      </c>
      <c r="EZ1593" s="189"/>
      <c r="FA1593" s="190"/>
      <c r="FB1593" s="190"/>
      <c r="FC1593" s="190"/>
      <c r="FD1593" s="190"/>
      <c r="FJ1593" s="190" t="s">
        <v>363</v>
      </c>
      <c r="FL1593" s="190"/>
    </row>
    <row r="1594" spans="1:168" s="152" customFormat="1" ht="45" x14ac:dyDescent="0.25">
      <c r="A1594" s="191" t="s">
        <v>730</v>
      </c>
      <c r="B1594" s="192" t="s">
        <v>454</v>
      </c>
      <c r="C1594" s="367" t="s">
        <v>455</v>
      </c>
      <c r="D1594" s="367"/>
      <c r="E1594" s="367"/>
      <c r="F1594" s="193" t="s">
        <v>37</v>
      </c>
      <c r="G1594" s="194">
        <v>61.2</v>
      </c>
      <c r="H1594" s="195">
        <v>1</v>
      </c>
      <c r="I1594" s="235">
        <v>61.2</v>
      </c>
      <c r="J1594" s="225">
        <v>169.63</v>
      </c>
      <c r="K1594" s="227">
        <v>1.04236</v>
      </c>
      <c r="L1594" s="228">
        <v>10821.11</v>
      </c>
      <c r="M1594" s="229">
        <v>9.1199999999999992</v>
      </c>
      <c r="N1594" s="226">
        <v>98688.52</v>
      </c>
      <c r="EZ1594" s="189"/>
      <c r="FA1594" s="190"/>
      <c r="FB1594" s="190" t="s">
        <v>455</v>
      </c>
      <c r="FC1594" s="190" t="s">
        <v>285</v>
      </c>
      <c r="FD1594" s="190" t="s">
        <v>285</v>
      </c>
      <c r="FJ1594" s="190"/>
      <c r="FL1594" s="190"/>
    </row>
    <row r="1595" spans="1:168" s="152" customFormat="1" ht="15" x14ac:dyDescent="0.25">
      <c r="A1595" s="199"/>
      <c r="B1595" s="200"/>
      <c r="C1595" s="366" t="s">
        <v>686</v>
      </c>
      <c r="D1595" s="366"/>
      <c r="E1595" s="366"/>
      <c r="F1595" s="366"/>
      <c r="G1595" s="366"/>
      <c r="H1595" s="366"/>
      <c r="I1595" s="366"/>
      <c r="J1595" s="366"/>
      <c r="K1595" s="366"/>
      <c r="L1595" s="366"/>
      <c r="M1595" s="366"/>
      <c r="N1595" s="368"/>
      <c r="EZ1595" s="189"/>
      <c r="FA1595" s="190"/>
      <c r="FB1595" s="190"/>
      <c r="FC1595" s="190"/>
      <c r="FD1595" s="190"/>
      <c r="FE1595" s="201" t="s">
        <v>686</v>
      </c>
      <c r="FJ1595" s="190"/>
      <c r="FL1595" s="190"/>
    </row>
    <row r="1596" spans="1:168" s="152" customFormat="1" ht="15" x14ac:dyDescent="0.25">
      <c r="A1596" s="199"/>
      <c r="B1596" s="200"/>
      <c r="C1596" s="366" t="s">
        <v>457</v>
      </c>
      <c r="D1596" s="366"/>
      <c r="E1596" s="366"/>
      <c r="F1596" s="366"/>
      <c r="G1596" s="366"/>
      <c r="H1596" s="366"/>
      <c r="I1596" s="366"/>
      <c r="J1596" s="366"/>
      <c r="K1596" s="366"/>
      <c r="L1596" s="366"/>
      <c r="M1596" s="366"/>
      <c r="N1596" s="368"/>
      <c r="EZ1596" s="189"/>
      <c r="FA1596" s="190"/>
      <c r="FB1596" s="190"/>
      <c r="FC1596" s="190"/>
      <c r="FD1596" s="190"/>
      <c r="FJ1596" s="190"/>
      <c r="FK1596" s="201" t="s">
        <v>457</v>
      </c>
      <c r="FL1596" s="190"/>
    </row>
    <row r="1597" spans="1:168" s="152" customFormat="1" ht="15" x14ac:dyDescent="0.25">
      <c r="A1597" s="202"/>
      <c r="B1597" s="203"/>
      <c r="C1597" s="361" t="s">
        <v>366</v>
      </c>
      <c r="D1597" s="361"/>
      <c r="E1597" s="361"/>
      <c r="F1597" s="361"/>
      <c r="G1597" s="361"/>
      <c r="H1597" s="361"/>
      <c r="I1597" s="361"/>
      <c r="J1597" s="361"/>
      <c r="K1597" s="361"/>
      <c r="L1597" s="361"/>
      <c r="M1597" s="361"/>
      <c r="N1597" s="373"/>
      <c r="EZ1597" s="189"/>
      <c r="FA1597" s="190"/>
      <c r="FB1597" s="190"/>
      <c r="FC1597" s="190"/>
      <c r="FD1597" s="190"/>
      <c r="FF1597" s="201" t="s">
        <v>366</v>
      </c>
      <c r="FJ1597" s="190"/>
      <c r="FL1597" s="190"/>
    </row>
    <row r="1598" spans="1:168" s="152" customFormat="1" ht="15" x14ac:dyDescent="0.25">
      <c r="A1598" s="202"/>
      <c r="B1598" s="203"/>
      <c r="C1598" s="361" t="s">
        <v>367</v>
      </c>
      <c r="D1598" s="361"/>
      <c r="E1598" s="361"/>
      <c r="F1598" s="361"/>
      <c r="G1598" s="361"/>
      <c r="H1598" s="361"/>
      <c r="I1598" s="361"/>
      <c r="J1598" s="361"/>
      <c r="K1598" s="361"/>
      <c r="L1598" s="361"/>
      <c r="M1598" s="361"/>
      <c r="N1598" s="373"/>
      <c r="EZ1598" s="189"/>
      <c r="FA1598" s="190"/>
      <c r="FB1598" s="190"/>
      <c r="FC1598" s="190"/>
      <c r="FD1598" s="190"/>
      <c r="FF1598" s="201" t="s">
        <v>367</v>
      </c>
      <c r="FJ1598" s="190"/>
      <c r="FL1598" s="190"/>
    </row>
    <row r="1599" spans="1:168" s="152" customFormat="1" ht="15" x14ac:dyDescent="0.25">
      <c r="A1599" s="223"/>
      <c r="B1599" s="224"/>
      <c r="C1599" s="367" t="s">
        <v>363</v>
      </c>
      <c r="D1599" s="367"/>
      <c r="E1599" s="367"/>
      <c r="F1599" s="193"/>
      <c r="G1599" s="194"/>
      <c r="H1599" s="194"/>
      <c r="I1599" s="194"/>
      <c r="J1599" s="197"/>
      <c r="K1599" s="194"/>
      <c r="L1599" s="228">
        <v>10821.11</v>
      </c>
      <c r="M1599" s="218"/>
      <c r="N1599" s="226">
        <v>98688.52</v>
      </c>
      <c r="EZ1599" s="189"/>
      <c r="FA1599" s="190"/>
      <c r="FB1599" s="190"/>
      <c r="FC1599" s="190"/>
      <c r="FD1599" s="190"/>
      <c r="FJ1599" s="190" t="s">
        <v>363</v>
      </c>
      <c r="FL1599" s="190"/>
    </row>
    <row r="1600" spans="1:168" s="152" customFormat="1" ht="34.5" x14ac:dyDescent="0.25">
      <c r="A1600" s="191" t="s">
        <v>731</v>
      </c>
      <c r="B1600" s="192" t="s">
        <v>450</v>
      </c>
      <c r="C1600" s="367" t="s">
        <v>451</v>
      </c>
      <c r="D1600" s="367"/>
      <c r="E1600" s="367"/>
      <c r="F1600" s="193" t="s">
        <v>388</v>
      </c>
      <c r="G1600" s="194">
        <v>3.6</v>
      </c>
      <c r="H1600" s="195">
        <v>1</v>
      </c>
      <c r="I1600" s="235">
        <v>3.6</v>
      </c>
      <c r="J1600" s="197"/>
      <c r="K1600" s="194"/>
      <c r="L1600" s="197"/>
      <c r="M1600" s="194"/>
      <c r="N1600" s="198"/>
      <c r="EZ1600" s="189"/>
      <c r="FA1600" s="190"/>
      <c r="FB1600" s="190" t="s">
        <v>451</v>
      </c>
      <c r="FC1600" s="190" t="s">
        <v>285</v>
      </c>
      <c r="FD1600" s="190" t="s">
        <v>285</v>
      </c>
      <c r="FJ1600" s="190"/>
      <c r="FL1600" s="190"/>
    </row>
    <row r="1601" spans="1:168" s="152" customFormat="1" ht="15" x14ac:dyDescent="0.25">
      <c r="A1601" s="199"/>
      <c r="B1601" s="200"/>
      <c r="C1601" s="366" t="s">
        <v>688</v>
      </c>
      <c r="D1601" s="366"/>
      <c r="E1601" s="366"/>
      <c r="F1601" s="366"/>
      <c r="G1601" s="366"/>
      <c r="H1601" s="366"/>
      <c r="I1601" s="366"/>
      <c r="J1601" s="366"/>
      <c r="K1601" s="366"/>
      <c r="L1601" s="366"/>
      <c r="M1601" s="366"/>
      <c r="N1601" s="368"/>
      <c r="EZ1601" s="189"/>
      <c r="FA1601" s="190"/>
      <c r="FB1601" s="190"/>
      <c r="FC1601" s="190"/>
      <c r="FD1601" s="190"/>
      <c r="FE1601" s="201" t="s">
        <v>688</v>
      </c>
      <c r="FJ1601" s="190"/>
      <c r="FL1601" s="190"/>
    </row>
    <row r="1602" spans="1:168" s="152" customFormat="1" ht="68.25" x14ac:dyDescent="0.25">
      <c r="A1602" s="202"/>
      <c r="B1602" s="203" t="s">
        <v>343</v>
      </c>
      <c r="C1602" s="361" t="s">
        <v>344</v>
      </c>
      <c r="D1602" s="361"/>
      <c r="E1602" s="361"/>
      <c r="F1602" s="361"/>
      <c r="G1602" s="361"/>
      <c r="H1602" s="361"/>
      <c r="I1602" s="361"/>
      <c r="J1602" s="361"/>
      <c r="K1602" s="361"/>
      <c r="L1602" s="361"/>
      <c r="M1602" s="361"/>
      <c r="N1602" s="373"/>
      <c r="EZ1602" s="189"/>
      <c r="FA1602" s="190"/>
      <c r="FB1602" s="190"/>
      <c r="FC1602" s="190"/>
      <c r="FD1602" s="190"/>
      <c r="FF1602" s="201" t="s">
        <v>344</v>
      </c>
      <c r="FJ1602" s="190"/>
      <c r="FL1602" s="190"/>
    </row>
    <row r="1603" spans="1:168" s="152" customFormat="1" ht="23.25" x14ac:dyDescent="0.25">
      <c r="A1603" s="202"/>
      <c r="B1603" s="203" t="s">
        <v>345</v>
      </c>
      <c r="C1603" s="361" t="s">
        <v>346</v>
      </c>
      <c r="D1603" s="361"/>
      <c r="E1603" s="361"/>
      <c r="F1603" s="361"/>
      <c r="G1603" s="361"/>
      <c r="H1603" s="361"/>
      <c r="I1603" s="361"/>
      <c r="J1603" s="361"/>
      <c r="K1603" s="361"/>
      <c r="L1603" s="361"/>
      <c r="M1603" s="361"/>
      <c r="N1603" s="373"/>
      <c r="EZ1603" s="189"/>
      <c r="FA1603" s="190"/>
      <c r="FB1603" s="190"/>
      <c r="FC1603" s="190"/>
      <c r="FD1603" s="190"/>
      <c r="FF1603" s="201" t="s">
        <v>346</v>
      </c>
      <c r="FJ1603" s="190"/>
      <c r="FL1603" s="190"/>
    </row>
    <row r="1604" spans="1:168" s="152" customFormat="1" ht="15" x14ac:dyDescent="0.25">
      <c r="A1604" s="204"/>
      <c r="B1604" s="203" t="s">
        <v>339</v>
      </c>
      <c r="C1604" s="366" t="s">
        <v>347</v>
      </c>
      <c r="D1604" s="366"/>
      <c r="E1604" s="366"/>
      <c r="F1604" s="205"/>
      <c r="G1604" s="206"/>
      <c r="H1604" s="206"/>
      <c r="I1604" s="206"/>
      <c r="J1604" s="209">
        <v>616.95000000000005</v>
      </c>
      <c r="K1604" s="208">
        <v>1.3225</v>
      </c>
      <c r="L1604" s="207">
        <v>2937.3</v>
      </c>
      <c r="M1604" s="210">
        <v>49.45</v>
      </c>
      <c r="N1604" s="211">
        <v>145249.49</v>
      </c>
      <c r="EZ1604" s="189"/>
      <c r="FA1604" s="190"/>
      <c r="FB1604" s="190"/>
      <c r="FC1604" s="190"/>
      <c r="FD1604" s="190"/>
      <c r="FG1604" s="201" t="s">
        <v>347</v>
      </c>
      <c r="FJ1604" s="190"/>
      <c r="FL1604" s="190"/>
    </row>
    <row r="1605" spans="1:168" s="152" customFormat="1" ht="15" x14ac:dyDescent="0.25">
      <c r="A1605" s="204"/>
      <c r="B1605" s="203" t="s">
        <v>205</v>
      </c>
      <c r="C1605" s="366" t="s">
        <v>348</v>
      </c>
      <c r="D1605" s="366"/>
      <c r="E1605" s="366"/>
      <c r="F1605" s="205"/>
      <c r="G1605" s="206"/>
      <c r="H1605" s="206"/>
      <c r="I1605" s="206"/>
      <c r="J1605" s="209">
        <v>79.150000000000006</v>
      </c>
      <c r="K1605" s="208">
        <v>1.4375</v>
      </c>
      <c r="L1605" s="209">
        <v>409.6</v>
      </c>
      <c r="M1605" s="210">
        <v>14.53</v>
      </c>
      <c r="N1605" s="211">
        <v>5951.49</v>
      </c>
      <c r="EZ1605" s="189"/>
      <c r="FA1605" s="190"/>
      <c r="FB1605" s="190"/>
      <c r="FC1605" s="190"/>
      <c r="FD1605" s="190"/>
      <c r="FG1605" s="201" t="s">
        <v>348</v>
      </c>
      <c r="FJ1605" s="190"/>
      <c r="FL1605" s="190"/>
    </row>
    <row r="1606" spans="1:168" s="152" customFormat="1" ht="15" x14ac:dyDescent="0.25">
      <c r="A1606" s="204"/>
      <c r="B1606" s="203" t="s">
        <v>349</v>
      </c>
      <c r="C1606" s="366" t="s">
        <v>350</v>
      </c>
      <c r="D1606" s="366"/>
      <c r="E1606" s="366"/>
      <c r="F1606" s="205"/>
      <c r="G1606" s="206"/>
      <c r="H1606" s="206"/>
      <c r="I1606" s="206"/>
      <c r="J1606" s="209">
        <v>5.0199999999999996</v>
      </c>
      <c r="K1606" s="208">
        <v>1.4375</v>
      </c>
      <c r="L1606" s="209">
        <v>25.98</v>
      </c>
      <c r="M1606" s="210">
        <v>49.45</v>
      </c>
      <c r="N1606" s="211">
        <v>1284.71</v>
      </c>
      <c r="EZ1606" s="189"/>
      <c r="FA1606" s="190"/>
      <c r="FB1606" s="190"/>
      <c r="FC1606" s="190"/>
      <c r="FD1606" s="190"/>
      <c r="FG1606" s="201" t="s">
        <v>350</v>
      </c>
      <c r="FJ1606" s="190"/>
      <c r="FL1606" s="190"/>
    </row>
    <row r="1607" spans="1:168" s="152" customFormat="1" ht="15" x14ac:dyDescent="0.25">
      <c r="A1607" s="204"/>
      <c r="B1607" s="203" t="s">
        <v>351</v>
      </c>
      <c r="C1607" s="366" t="s">
        <v>352</v>
      </c>
      <c r="D1607" s="366"/>
      <c r="E1607" s="366"/>
      <c r="F1607" s="205"/>
      <c r="G1607" s="206"/>
      <c r="H1607" s="206"/>
      <c r="I1607" s="206"/>
      <c r="J1607" s="209">
        <v>37.630000000000003</v>
      </c>
      <c r="K1607" s="206"/>
      <c r="L1607" s="209">
        <v>135.47</v>
      </c>
      <c r="M1607" s="210">
        <v>9.1199999999999992</v>
      </c>
      <c r="N1607" s="211">
        <v>1235.49</v>
      </c>
      <c r="EZ1607" s="189"/>
      <c r="FA1607" s="190"/>
      <c r="FB1607" s="190"/>
      <c r="FC1607" s="190"/>
      <c r="FD1607" s="190"/>
      <c r="FG1607" s="201" t="s">
        <v>352</v>
      </c>
      <c r="FJ1607" s="190"/>
      <c r="FL1607" s="190"/>
    </row>
    <row r="1608" spans="1:168" s="152" customFormat="1" ht="15" x14ac:dyDescent="0.25">
      <c r="A1608" s="213"/>
      <c r="B1608" s="203"/>
      <c r="C1608" s="366" t="s">
        <v>353</v>
      </c>
      <c r="D1608" s="366"/>
      <c r="E1608" s="366"/>
      <c r="F1608" s="205" t="s">
        <v>354</v>
      </c>
      <c r="G1608" s="210">
        <v>29.68</v>
      </c>
      <c r="H1608" s="208">
        <v>1.3225</v>
      </c>
      <c r="I1608" s="230">
        <v>141.30647999999999</v>
      </c>
      <c r="J1608" s="215"/>
      <c r="K1608" s="206"/>
      <c r="L1608" s="215"/>
      <c r="M1608" s="206"/>
      <c r="N1608" s="216"/>
      <c r="EZ1608" s="189"/>
      <c r="FA1608" s="190"/>
      <c r="FB1608" s="190"/>
      <c r="FC1608" s="190"/>
      <c r="FD1608" s="190"/>
      <c r="FH1608" s="201" t="s">
        <v>353</v>
      </c>
      <c r="FJ1608" s="190"/>
      <c r="FL1608" s="190"/>
    </row>
    <row r="1609" spans="1:168" s="152" customFormat="1" ht="15" x14ac:dyDescent="0.25">
      <c r="A1609" s="213"/>
      <c r="B1609" s="203"/>
      <c r="C1609" s="366" t="s">
        <v>355</v>
      </c>
      <c r="D1609" s="366"/>
      <c r="E1609" s="366"/>
      <c r="F1609" s="205" t="s">
        <v>354</v>
      </c>
      <c r="G1609" s="231">
        <v>0.4</v>
      </c>
      <c r="H1609" s="208">
        <v>1.4375</v>
      </c>
      <c r="I1609" s="210">
        <v>2.0699999999999998</v>
      </c>
      <c r="J1609" s="215"/>
      <c r="K1609" s="206"/>
      <c r="L1609" s="215"/>
      <c r="M1609" s="206"/>
      <c r="N1609" s="216"/>
      <c r="EZ1609" s="189"/>
      <c r="FA1609" s="190"/>
      <c r="FB1609" s="190"/>
      <c r="FC1609" s="190"/>
      <c r="FD1609" s="190"/>
      <c r="FH1609" s="201" t="s">
        <v>355</v>
      </c>
      <c r="FJ1609" s="190"/>
      <c r="FL1609" s="190"/>
    </row>
    <row r="1610" spans="1:168" s="152" customFormat="1" ht="15" x14ac:dyDescent="0.25">
      <c r="A1610" s="199"/>
      <c r="B1610" s="203"/>
      <c r="C1610" s="369" t="s">
        <v>356</v>
      </c>
      <c r="D1610" s="369"/>
      <c r="E1610" s="369"/>
      <c r="F1610" s="217"/>
      <c r="G1610" s="218"/>
      <c r="H1610" s="218"/>
      <c r="I1610" s="218"/>
      <c r="J1610" s="220">
        <v>733.73</v>
      </c>
      <c r="K1610" s="218"/>
      <c r="L1610" s="219">
        <v>3482.37</v>
      </c>
      <c r="M1610" s="218"/>
      <c r="N1610" s="221">
        <v>152436.47</v>
      </c>
      <c r="EZ1610" s="189"/>
      <c r="FA1610" s="190"/>
      <c r="FB1610" s="190"/>
      <c r="FC1610" s="190"/>
      <c r="FD1610" s="190"/>
      <c r="FI1610" s="201" t="s">
        <v>356</v>
      </c>
      <c r="FJ1610" s="190"/>
      <c r="FL1610" s="190"/>
    </row>
    <row r="1611" spans="1:168" s="152" customFormat="1" ht="15" x14ac:dyDescent="0.25">
      <c r="A1611" s="213"/>
      <c r="B1611" s="203"/>
      <c r="C1611" s="366" t="s">
        <v>357</v>
      </c>
      <c r="D1611" s="366"/>
      <c r="E1611" s="366"/>
      <c r="F1611" s="205"/>
      <c r="G1611" s="206"/>
      <c r="H1611" s="206"/>
      <c r="I1611" s="206"/>
      <c r="J1611" s="215"/>
      <c r="K1611" s="206"/>
      <c r="L1611" s="207">
        <v>2963.28</v>
      </c>
      <c r="M1611" s="206"/>
      <c r="N1611" s="211">
        <v>146534.20000000001</v>
      </c>
      <c r="EZ1611" s="189"/>
      <c r="FA1611" s="190"/>
      <c r="FB1611" s="190"/>
      <c r="FC1611" s="190"/>
      <c r="FD1611" s="190"/>
      <c r="FH1611" s="201" t="s">
        <v>357</v>
      </c>
      <c r="FJ1611" s="190"/>
      <c r="FL1611" s="190"/>
    </row>
    <row r="1612" spans="1:168" s="152" customFormat="1" ht="23.25" x14ac:dyDescent="0.25">
      <c r="A1612" s="213"/>
      <c r="B1612" s="203" t="s">
        <v>390</v>
      </c>
      <c r="C1612" s="366" t="s">
        <v>391</v>
      </c>
      <c r="D1612" s="366"/>
      <c r="E1612" s="366"/>
      <c r="F1612" s="205" t="s">
        <v>360</v>
      </c>
      <c r="G1612" s="222">
        <v>97</v>
      </c>
      <c r="H1612" s="206"/>
      <c r="I1612" s="222">
        <v>97</v>
      </c>
      <c r="J1612" s="215"/>
      <c r="K1612" s="206"/>
      <c r="L1612" s="207">
        <v>2874.38</v>
      </c>
      <c r="M1612" s="206"/>
      <c r="N1612" s="211">
        <v>142138.17000000001</v>
      </c>
      <c r="EZ1612" s="189"/>
      <c r="FA1612" s="190"/>
      <c r="FB1612" s="190"/>
      <c r="FC1612" s="190"/>
      <c r="FD1612" s="190"/>
      <c r="FH1612" s="201" t="s">
        <v>391</v>
      </c>
      <c r="FJ1612" s="190"/>
      <c r="FL1612" s="190"/>
    </row>
    <row r="1613" spans="1:168" s="152" customFormat="1" ht="23.25" x14ac:dyDescent="0.25">
      <c r="A1613" s="213"/>
      <c r="B1613" s="203" t="s">
        <v>392</v>
      </c>
      <c r="C1613" s="366" t="s">
        <v>393</v>
      </c>
      <c r="D1613" s="366"/>
      <c r="E1613" s="366"/>
      <c r="F1613" s="205" t="s">
        <v>360</v>
      </c>
      <c r="G1613" s="222">
        <v>51</v>
      </c>
      <c r="H1613" s="206"/>
      <c r="I1613" s="222">
        <v>51</v>
      </c>
      <c r="J1613" s="215"/>
      <c r="K1613" s="206"/>
      <c r="L1613" s="207">
        <v>1511.27</v>
      </c>
      <c r="M1613" s="206"/>
      <c r="N1613" s="211">
        <v>74732.44</v>
      </c>
      <c r="EZ1613" s="189"/>
      <c r="FA1613" s="190"/>
      <c r="FB1613" s="190"/>
      <c r="FC1613" s="190"/>
      <c r="FD1613" s="190"/>
      <c r="FH1613" s="201" t="s">
        <v>393</v>
      </c>
      <c r="FJ1613" s="190"/>
      <c r="FL1613" s="190"/>
    </row>
    <row r="1614" spans="1:168" s="152" customFormat="1" ht="15" x14ac:dyDescent="0.25">
      <c r="A1614" s="223"/>
      <c r="B1614" s="224"/>
      <c r="C1614" s="367" t="s">
        <v>363</v>
      </c>
      <c r="D1614" s="367"/>
      <c r="E1614" s="367"/>
      <c r="F1614" s="193"/>
      <c r="G1614" s="194"/>
      <c r="H1614" s="194"/>
      <c r="I1614" s="194"/>
      <c r="J1614" s="197"/>
      <c r="K1614" s="194"/>
      <c r="L1614" s="228">
        <v>7868.02</v>
      </c>
      <c r="M1614" s="218"/>
      <c r="N1614" s="226">
        <v>369307.08</v>
      </c>
      <c r="EZ1614" s="189"/>
      <c r="FA1614" s="190"/>
      <c r="FB1614" s="190"/>
      <c r="FC1614" s="190"/>
      <c r="FD1614" s="190"/>
      <c r="FJ1614" s="190" t="s">
        <v>363</v>
      </c>
      <c r="FL1614" s="190"/>
    </row>
    <row r="1615" spans="1:168" s="152" customFormat="1" ht="45" x14ac:dyDescent="0.25">
      <c r="A1615" s="191" t="s">
        <v>732</v>
      </c>
      <c r="B1615" s="192" t="s">
        <v>454</v>
      </c>
      <c r="C1615" s="367" t="s">
        <v>455</v>
      </c>
      <c r="D1615" s="367"/>
      <c r="E1615" s="367"/>
      <c r="F1615" s="193" t="s">
        <v>37</v>
      </c>
      <c r="G1615" s="194">
        <v>367.2</v>
      </c>
      <c r="H1615" s="195">
        <v>1</v>
      </c>
      <c r="I1615" s="235">
        <v>367.2</v>
      </c>
      <c r="J1615" s="225">
        <v>169.63</v>
      </c>
      <c r="K1615" s="227">
        <v>1.04236</v>
      </c>
      <c r="L1615" s="228">
        <v>64926.66</v>
      </c>
      <c r="M1615" s="229">
        <v>9.1199999999999992</v>
      </c>
      <c r="N1615" s="226">
        <v>592131.14</v>
      </c>
      <c r="EZ1615" s="189"/>
      <c r="FA1615" s="190"/>
      <c r="FB1615" s="190" t="s">
        <v>455</v>
      </c>
      <c r="FC1615" s="190" t="s">
        <v>285</v>
      </c>
      <c r="FD1615" s="190" t="s">
        <v>285</v>
      </c>
      <c r="FJ1615" s="190"/>
      <c r="FL1615" s="190"/>
    </row>
    <row r="1616" spans="1:168" s="152" customFormat="1" ht="15" x14ac:dyDescent="0.25">
      <c r="A1616" s="199"/>
      <c r="B1616" s="200"/>
      <c r="C1616" s="366" t="s">
        <v>690</v>
      </c>
      <c r="D1616" s="366"/>
      <c r="E1616" s="366"/>
      <c r="F1616" s="366"/>
      <c r="G1616" s="366"/>
      <c r="H1616" s="366"/>
      <c r="I1616" s="366"/>
      <c r="J1616" s="366"/>
      <c r="K1616" s="366"/>
      <c r="L1616" s="366"/>
      <c r="M1616" s="366"/>
      <c r="N1616" s="368"/>
      <c r="EZ1616" s="189"/>
      <c r="FA1616" s="190"/>
      <c r="FB1616" s="190"/>
      <c r="FC1616" s="190"/>
      <c r="FD1616" s="190"/>
      <c r="FE1616" s="201" t="s">
        <v>690</v>
      </c>
      <c r="FJ1616" s="190"/>
      <c r="FL1616" s="190"/>
    </row>
    <row r="1617" spans="1:168" s="152" customFormat="1" ht="15" x14ac:dyDescent="0.25">
      <c r="A1617" s="199"/>
      <c r="B1617" s="200"/>
      <c r="C1617" s="366" t="s">
        <v>457</v>
      </c>
      <c r="D1617" s="366"/>
      <c r="E1617" s="366"/>
      <c r="F1617" s="366"/>
      <c r="G1617" s="366"/>
      <c r="H1617" s="366"/>
      <c r="I1617" s="366"/>
      <c r="J1617" s="366"/>
      <c r="K1617" s="366"/>
      <c r="L1617" s="366"/>
      <c r="M1617" s="366"/>
      <c r="N1617" s="368"/>
      <c r="EZ1617" s="189"/>
      <c r="FA1617" s="190"/>
      <c r="FB1617" s="190"/>
      <c r="FC1617" s="190"/>
      <c r="FD1617" s="190"/>
      <c r="FJ1617" s="190"/>
      <c r="FK1617" s="201" t="s">
        <v>457</v>
      </c>
      <c r="FL1617" s="190"/>
    </row>
    <row r="1618" spans="1:168" s="152" customFormat="1" ht="15" x14ac:dyDescent="0.25">
      <c r="A1618" s="202"/>
      <c r="B1618" s="203"/>
      <c r="C1618" s="361" t="s">
        <v>366</v>
      </c>
      <c r="D1618" s="361"/>
      <c r="E1618" s="361"/>
      <c r="F1618" s="361"/>
      <c r="G1618" s="361"/>
      <c r="H1618" s="361"/>
      <c r="I1618" s="361"/>
      <c r="J1618" s="361"/>
      <c r="K1618" s="361"/>
      <c r="L1618" s="361"/>
      <c r="M1618" s="361"/>
      <c r="N1618" s="373"/>
      <c r="EZ1618" s="189"/>
      <c r="FA1618" s="190"/>
      <c r="FB1618" s="190"/>
      <c r="FC1618" s="190"/>
      <c r="FD1618" s="190"/>
      <c r="FF1618" s="201" t="s">
        <v>366</v>
      </c>
      <c r="FJ1618" s="190"/>
      <c r="FL1618" s="190"/>
    </row>
    <row r="1619" spans="1:168" s="152" customFormat="1" ht="15" x14ac:dyDescent="0.25">
      <c r="A1619" s="202"/>
      <c r="B1619" s="203"/>
      <c r="C1619" s="361" t="s">
        <v>367</v>
      </c>
      <c r="D1619" s="361"/>
      <c r="E1619" s="361"/>
      <c r="F1619" s="361"/>
      <c r="G1619" s="361"/>
      <c r="H1619" s="361"/>
      <c r="I1619" s="361"/>
      <c r="J1619" s="361"/>
      <c r="K1619" s="361"/>
      <c r="L1619" s="361"/>
      <c r="M1619" s="361"/>
      <c r="N1619" s="373"/>
      <c r="EZ1619" s="189"/>
      <c r="FA1619" s="190"/>
      <c r="FB1619" s="190"/>
      <c r="FC1619" s="190"/>
      <c r="FD1619" s="190"/>
      <c r="FF1619" s="201" t="s">
        <v>367</v>
      </c>
      <c r="FJ1619" s="190"/>
      <c r="FL1619" s="190"/>
    </row>
    <row r="1620" spans="1:168" s="152" customFormat="1" ht="15" x14ac:dyDescent="0.25">
      <c r="A1620" s="223"/>
      <c r="B1620" s="224"/>
      <c r="C1620" s="367" t="s">
        <v>363</v>
      </c>
      <c r="D1620" s="367"/>
      <c r="E1620" s="367"/>
      <c r="F1620" s="193"/>
      <c r="G1620" s="194"/>
      <c r="H1620" s="194"/>
      <c r="I1620" s="194"/>
      <c r="J1620" s="197"/>
      <c r="K1620" s="194"/>
      <c r="L1620" s="228">
        <v>64926.66</v>
      </c>
      <c r="M1620" s="218"/>
      <c r="N1620" s="226">
        <v>592131.14</v>
      </c>
      <c r="EZ1620" s="189"/>
      <c r="FA1620" s="190"/>
      <c r="FB1620" s="190"/>
      <c r="FC1620" s="190"/>
      <c r="FD1620" s="190"/>
      <c r="FJ1620" s="190" t="s">
        <v>363</v>
      </c>
      <c r="FL1620" s="190"/>
    </row>
    <row r="1621" spans="1:168" s="152" customFormat="1" ht="34.5" x14ac:dyDescent="0.25">
      <c r="A1621" s="191" t="s">
        <v>733</v>
      </c>
      <c r="B1621" s="192" t="s">
        <v>450</v>
      </c>
      <c r="C1621" s="367" t="s">
        <v>451</v>
      </c>
      <c r="D1621" s="367"/>
      <c r="E1621" s="367"/>
      <c r="F1621" s="193" t="s">
        <v>388</v>
      </c>
      <c r="G1621" s="194">
        <v>1</v>
      </c>
      <c r="H1621" s="195">
        <v>1</v>
      </c>
      <c r="I1621" s="195">
        <v>1</v>
      </c>
      <c r="J1621" s="197"/>
      <c r="K1621" s="194"/>
      <c r="L1621" s="197"/>
      <c r="M1621" s="194"/>
      <c r="N1621" s="198"/>
      <c r="EZ1621" s="189"/>
      <c r="FA1621" s="190"/>
      <c r="FB1621" s="190" t="s">
        <v>451</v>
      </c>
      <c r="FC1621" s="190" t="s">
        <v>285</v>
      </c>
      <c r="FD1621" s="190" t="s">
        <v>285</v>
      </c>
      <c r="FJ1621" s="190"/>
      <c r="FL1621" s="190"/>
    </row>
    <row r="1622" spans="1:168" s="152" customFormat="1" ht="15" x14ac:dyDescent="0.25">
      <c r="A1622" s="199"/>
      <c r="B1622" s="200"/>
      <c r="C1622" s="366" t="s">
        <v>734</v>
      </c>
      <c r="D1622" s="366"/>
      <c r="E1622" s="366"/>
      <c r="F1622" s="366"/>
      <c r="G1622" s="366"/>
      <c r="H1622" s="366"/>
      <c r="I1622" s="366"/>
      <c r="J1622" s="366"/>
      <c r="K1622" s="366"/>
      <c r="L1622" s="366"/>
      <c r="M1622" s="366"/>
      <c r="N1622" s="368"/>
      <c r="EZ1622" s="189"/>
      <c r="FA1622" s="190"/>
      <c r="FB1622" s="190"/>
      <c r="FC1622" s="190"/>
      <c r="FD1622" s="190"/>
      <c r="FE1622" s="201" t="s">
        <v>734</v>
      </c>
      <c r="FJ1622" s="190"/>
      <c r="FL1622" s="190"/>
    </row>
    <row r="1623" spans="1:168" s="152" customFormat="1" ht="68.25" x14ac:dyDescent="0.25">
      <c r="A1623" s="202"/>
      <c r="B1623" s="203" t="s">
        <v>343</v>
      </c>
      <c r="C1623" s="361" t="s">
        <v>344</v>
      </c>
      <c r="D1623" s="361"/>
      <c r="E1623" s="361"/>
      <c r="F1623" s="361"/>
      <c r="G1623" s="361"/>
      <c r="H1623" s="361"/>
      <c r="I1623" s="361"/>
      <c r="J1623" s="361"/>
      <c r="K1623" s="361"/>
      <c r="L1623" s="361"/>
      <c r="M1623" s="361"/>
      <c r="N1623" s="373"/>
      <c r="EZ1623" s="189"/>
      <c r="FA1623" s="190"/>
      <c r="FB1623" s="190"/>
      <c r="FC1623" s="190"/>
      <c r="FD1623" s="190"/>
      <c r="FF1623" s="201" t="s">
        <v>344</v>
      </c>
      <c r="FJ1623" s="190"/>
      <c r="FL1623" s="190"/>
    </row>
    <row r="1624" spans="1:168" s="152" customFormat="1" ht="23.25" x14ac:dyDescent="0.25">
      <c r="A1624" s="202"/>
      <c r="B1624" s="203" t="s">
        <v>345</v>
      </c>
      <c r="C1624" s="361" t="s">
        <v>346</v>
      </c>
      <c r="D1624" s="361"/>
      <c r="E1624" s="361"/>
      <c r="F1624" s="361"/>
      <c r="G1624" s="361"/>
      <c r="H1624" s="361"/>
      <c r="I1624" s="361"/>
      <c r="J1624" s="361"/>
      <c r="K1624" s="361"/>
      <c r="L1624" s="361"/>
      <c r="M1624" s="361"/>
      <c r="N1624" s="373"/>
      <c r="EZ1624" s="189"/>
      <c r="FA1624" s="190"/>
      <c r="FB1624" s="190"/>
      <c r="FC1624" s="190"/>
      <c r="FD1624" s="190"/>
      <c r="FF1624" s="201" t="s">
        <v>346</v>
      </c>
      <c r="FJ1624" s="190"/>
      <c r="FL1624" s="190"/>
    </row>
    <row r="1625" spans="1:168" s="152" customFormat="1" ht="15" x14ac:dyDescent="0.25">
      <c r="A1625" s="204"/>
      <c r="B1625" s="203" t="s">
        <v>339</v>
      </c>
      <c r="C1625" s="366" t="s">
        <v>347</v>
      </c>
      <c r="D1625" s="366"/>
      <c r="E1625" s="366"/>
      <c r="F1625" s="205"/>
      <c r="G1625" s="206"/>
      <c r="H1625" s="206"/>
      <c r="I1625" s="206"/>
      <c r="J1625" s="209">
        <v>616.95000000000005</v>
      </c>
      <c r="K1625" s="208">
        <v>1.3225</v>
      </c>
      <c r="L1625" s="209">
        <v>815.92</v>
      </c>
      <c r="M1625" s="210">
        <v>49.45</v>
      </c>
      <c r="N1625" s="211">
        <v>40347.24</v>
      </c>
      <c r="EZ1625" s="189"/>
      <c r="FA1625" s="190"/>
      <c r="FB1625" s="190"/>
      <c r="FC1625" s="190"/>
      <c r="FD1625" s="190"/>
      <c r="FG1625" s="201" t="s">
        <v>347</v>
      </c>
      <c r="FJ1625" s="190"/>
      <c r="FL1625" s="190"/>
    </row>
    <row r="1626" spans="1:168" s="152" customFormat="1" ht="15" x14ac:dyDescent="0.25">
      <c r="A1626" s="204"/>
      <c r="B1626" s="203" t="s">
        <v>205</v>
      </c>
      <c r="C1626" s="366" t="s">
        <v>348</v>
      </c>
      <c r="D1626" s="366"/>
      <c r="E1626" s="366"/>
      <c r="F1626" s="205"/>
      <c r="G1626" s="206"/>
      <c r="H1626" s="206"/>
      <c r="I1626" s="206"/>
      <c r="J1626" s="209">
        <v>79.150000000000006</v>
      </c>
      <c r="K1626" s="208">
        <v>1.4375</v>
      </c>
      <c r="L1626" s="209">
        <v>113.78</v>
      </c>
      <c r="M1626" s="210">
        <v>14.53</v>
      </c>
      <c r="N1626" s="211">
        <v>1653.22</v>
      </c>
      <c r="EZ1626" s="189"/>
      <c r="FA1626" s="190"/>
      <c r="FB1626" s="190"/>
      <c r="FC1626" s="190"/>
      <c r="FD1626" s="190"/>
      <c r="FG1626" s="201" t="s">
        <v>348</v>
      </c>
      <c r="FJ1626" s="190"/>
      <c r="FL1626" s="190"/>
    </row>
    <row r="1627" spans="1:168" s="152" customFormat="1" ht="15" x14ac:dyDescent="0.25">
      <c r="A1627" s="204"/>
      <c r="B1627" s="203" t="s">
        <v>349</v>
      </c>
      <c r="C1627" s="366" t="s">
        <v>350</v>
      </c>
      <c r="D1627" s="366"/>
      <c r="E1627" s="366"/>
      <c r="F1627" s="205"/>
      <c r="G1627" s="206"/>
      <c r="H1627" s="206"/>
      <c r="I1627" s="206"/>
      <c r="J1627" s="209">
        <v>5.0199999999999996</v>
      </c>
      <c r="K1627" s="208">
        <v>1.4375</v>
      </c>
      <c r="L1627" s="209">
        <v>7.22</v>
      </c>
      <c r="M1627" s="210">
        <v>49.45</v>
      </c>
      <c r="N1627" s="212">
        <v>357.03</v>
      </c>
      <c r="EZ1627" s="189"/>
      <c r="FA1627" s="190"/>
      <c r="FB1627" s="190"/>
      <c r="FC1627" s="190"/>
      <c r="FD1627" s="190"/>
      <c r="FG1627" s="201" t="s">
        <v>350</v>
      </c>
      <c r="FJ1627" s="190"/>
      <c r="FL1627" s="190"/>
    </row>
    <row r="1628" spans="1:168" s="152" customFormat="1" ht="15" x14ac:dyDescent="0.25">
      <c r="A1628" s="204"/>
      <c r="B1628" s="203" t="s">
        <v>351</v>
      </c>
      <c r="C1628" s="366" t="s">
        <v>352</v>
      </c>
      <c r="D1628" s="366"/>
      <c r="E1628" s="366"/>
      <c r="F1628" s="205"/>
      <c r="G1628" s="206"/>
      <c r="H1628" s="206"/>
      <c r="I1628" s="206"/>
      <c r="J1628" s="209">
        <v>37.630000000000003</v>
      </c>
      <c r="K1628" s="206"/>
      <c r="L1628" s="209">
        <v>37.630000000000003</v>
      </c>
      <c r="M1628" s="210">
        <v>9.1199999999999992</v>
      </c>
      <c r="N1628" s="212">
        <v>343.19</v>
      </c>
      <c r="EZ1628" s="189"/>
      <c r="FA1628" s="190"/>
      <c r="FB1628" s="190"/>
      <c r="FC1628" s="190"/>
      <c r="FD1628" s="190"/>
      <c r="FG1628" s="201" t="s">
        <v>352</v>
      </c>
      <c r="FJ1628" s="190"/>
      <c r="FL1628" s="190"/>
    </row>
    <row r="1629" spans="1:168" s="152" customFormat="1" ht="15" x14ac:dyDescent="0.25">
      <c r="A1629" s="213"/>
      <c r="B1629" s="203"/>
      <c r="C1629" s="366" t="s">
        <v>353</v>
      </c>
      <c r="D1629" s="366"/>
      <c r="E1629" s="366"/>
      <c r="F1629" s="205" t="s">
        <v>354</v>
      </c>
      <c r="G1629" s="210">
        <v>29.68</v>
      </c>
      <c r="H1629" s="208">
        <v>1.3225</v>
      </c>
      <c r="I1629" s="208">
        <v>39.251800000000003</v>
      </c>
      <c r="J1629" s="215"/>
      <c r="K1629" s="206"/>
      <c r="L1629" s="215"/>
      <c r="M1629" s="206"/>
      <c r="N1629" s="216"/>
      <c r="EZ1629" s="189"/>
      <c r="FA1629" s="190"/>
      <c r="FB1629" s="190"/>
      <c r="FC1629" s="190"/>
      <c r="FD1629" s="190"/>
      <c r="FH1629" s="201" t="s">
        <v>353</v>
      </c>
      <c r="FJ1629" s="190"/>
      <c r="FL1629" s="190"/>
    </row>
    <row r="1630" spans="1:168" s="152" customFormat="1" ht="15" x14ac:dyDescent="0.25">
      <c r="A1630" s="213"/>
      <c r="B1630" s="203"/>
      <c r="C1630" s="366" t="s">
        <v>355</v>
      </c>
      <c r="D1630" s="366"/>
      <c r="E1630" s="366"/>
      <c r="F1630" s="205" t="s">
        <v>354</v>
      </c>
      <c r="G1630" s="231">
        <v>0.4</v>
      </c>
      <c r="H1630" s="208">
        <v>1.4375</v>
      </c>
      <c r="I1630" s="236">
        <v>0.57499999999999996</v>
      </c>
      <c r="J1630" s="215"/>
      <c r="K1630" s="206"/>
      <c r="L1630" s="215"/>
      <c r="M1630" s="206"/>
      <c r="N1630" s="216"/>
      <c r="EZ1630" s="189"/>
      <c r="FA1630" s="190"/>
      <c r="FB1630" s="190"/>
      <c r="FC1630" s="190"/>
      <c r="FD1630" s="190"/>
      <c r="FH1630" s="201" t="s">
        <v>355</v>
      </c>
      <c r="FJ1630" s="190"/>
      <c r="FL1630" s="190"/>
    </row>
    <row r="1631" spans="1:168" s="152" customFormat="1" ht="15" x14ac:dyDescent="0.25">
      <c r="A1631" s="199"/>
      <c r="B1631" s="203"/>
      <c r="C1631" s="369" t="s">
        <v>356</v>
      </c>
      <c r="D1631" s="369"/>
      <c r="E1631" s="369"/>
      <c r="F1631" s="217"/>
      <c r="G1631" s="218"/>
      <c r="H1631" s="218"/>
      <c r="I1631" s="218"/>
      <c r="J1631" s="220">
        <v>733.73</v>
      </c>
      <c r="K1631" s="218"/>
      <c r="L1631" s="220">
        <v>967.33</v>
      </c>
      <c r="M1631" s="218"/>
      <c r="N1631" s="221">
        <v>42343.65</v>
      </c>
      <c r="EZ1631" s="189"/>
      <c r="FA1631" s="190"/>
      <c r="FB1631" s="190"/>
      <c r="FC1631" s="190"/>
      <c r="FD1631" s="190"/>
      <c r="FI1631" s="201" t="s">
        <v>356</v>
      </c>
      <c r="FJ1631" s="190"/>
      <c r="FL1631" s="190"/>
    </row>
    <row r="1632" spans="1:168" s="152" customFormat="1" ht="15" x14ac:dyDescent="0.25">
      <c r="A1632" s="213"/>
      <c r="B1632" s="203"/>
      <c r="C1632" s="366" t="s">
        <v>357</v>
      </c>
      <c r="D1632" s="366"/>
      <c r="E1632" s="366"/>
      <c r="F1632" s="205"/>
      <c r="G1632" s="206"/>
      <c r="H1632" s="206"/>
      <c r="I1632" s="206"/>
      <c r="J1632" s="215"/>
      <c r="K1632" s="206"/>
      <c r="L1632" s="209">
        <v>823.14</v>
      </c>
      <c r="M1632" s="206"/>
      <c r="N1632" s="211">
        <v>40704.269999999997</v>
      </c>
      <c r="EZ1632" s="189"/>
      <c r="FA1632" s="190"/>
      <c r="FB1632" s="190"/>
      <c r="FC1632" s="190"/>
      <c r="FD1632" s="190"/>
      <c r="FH1632" s="201" t="s">
        <v>357</v>
      </c>
      <c r="FJ1632" s="190"/>
      <c r="FL1632" s="190"/>
    </row>
    <row r="1633" spans="1:168" s="152" customFormat="1" ht="23.25" x14ac:dyDescent="0.25">
      <c r="A1633" s="213"/>
      <c r="B1633" s="203" t="s">
        <v>390</v>
      </c>
      <c r="C1633" s="366" t="s">
        <v>391</v>
      </c>
      <c r="D1633" s="366"/>
      <c r="E1633" s="366"/>
      <c r="F1633" s="205" t="s">
        <v>360</v>
      </c>
      <c r="G1633" s="222">
        <v>97</v>
      </c>
      <c r="H1633" s="206"/>
      <c r="I1633" s="222">
        <v>97</v>
      </c>
      <c r="J1633" s="215"/>
      <c r="K1633" s="206"/>
      <c r="L1633" s="209">
        <v>798.45</v>
      </c>
      <c r="M1633" s="206"/>
      <c r="N1633" s="211">
        <v>39483.14</v>
      </c>
      <c r="EZ1633" s="189"/>
      <c r="FA1633" s="190"/>
      <c r="FB1633" s="190"/>
      <c r="FC1633" s="190"/>
      <c r="FD1633" s="190"/>
      <c r="FH1633" s="201" t="s">
        <v>391</v>
      </c>
      <c r="FJ1633" s="190"/>
      <c r="FL1633" s="190"/>
    </row>
    <row r="1634" spans="1:168" s="152" customFormat="1" ht="23.25" x14ac:dyDescent="0.25">
      <c r="A1634" s="213"/>
      <c r="B1634" s="203" t="s">
        <v>392</v>
      </c>
      <c r="C1634" s="366" t="s">
        <v>393</v>
      </c>
      <c r="D1634" s="366"/>
      <c r="E1634" s="366"/>
      <c r="F1634" s="205" t="s">
        <v>360</v>
      </c>
      <c r="G1634" s="222">
        <v>51</v>
      </c>
      <c r="H1634" s="206"/>
      <c r="I1634" s="222">
        <v>51</v>
      </c>
      <c r="J1634" s="215"/>
      <c r="K1634" s="206"/>
      <c r="L1634" s="209">
        <v>419.8</v>
      </c>
      <c r="M1634" s="206"/>
      <c r="N1634" s="211">
        <v>20759.18</v>
      </c>
      <c r="EZ1634" s="189"/>
      <c r="FA1634" s="190"/>
      <c r="FB1634" s="190"/>
      <c r="FC1634" s="190"/>
      <c r="FD1634" s="190"/>
      <c r="FH1634" s="201" t="s">
        <v>393</v>
      </c>
      <c r="FJ1634" s="190"/>
      <c r="FL1634" s="190"/>
    </row>
    <row r="1635" spans="1:168" s="152" customFormat="1" ht="15" x14ac:dyDescent="0.25">
      <c r="A1635" s="223"/>
      <c r="B1635" s="224"/>
      <c r="C1635" s="367" t="s">
        <v>363</v>
      </c>
      <c r="D1635" s="367"/>
      <c r="E1635" s="367"/>
      <c r="F1635" s="193"/>
      <c r="G1635" s="194"/>
      <c r="H1635" s="194"/>
      <c r="I1635" s="194"/>
      <c r="J1635" s="197"/>
      <c r="K1635" s="194"/>
      <c r="L1635" s="228">
        <v>2185.58</v>
      </c>
      <c r="M1635" s="218"/>
      <c r="N1635" s="226">
        <v>102585.97</v>
      </c>
      <c r="EZ1635" s="189"/>
      <c r="FA1635" s="190"/>
      <c r="FB1635" s="190"/>
      <c r="FC1635" s="190"/>
      <c r="FD1635" s="190"/>
      <c r="FJ1635" s="190" t="s">
        <v>363</v>
      </c>
      <c r="FL1635" s="190"/>
    </row>
    <row r="1636" spans="1:168" s="152" customFormat="1" ht="45" x14ac:dyDescent="0.25">
      <c r="A1636" s="191" t="s">
        <v>735</v>
      </c>
      <c r="B1636" s="192" t="s">
        <v>454</v>
      </c>
      <c r="C1636" s="367" t="s">
        <v>455</v>
      </c>
      <c r="D1636" s="367"/>
      <c r="E1636" s="367"/>
      <c r="F1636" s="193" t="s">
        <v>37</v>
      </c>
      <c r="G1636" s="194">
        <v>102</v>
      </c>
      <c r="H1636" s="195">
        <v>1</v>
      </c>
      <c r="I1636" s="195">
        <v>102</v>
      </c>
      <c r="J1636" s="225">
        <v>169.63</v>
      </c>
      <c r="K1636" s="227">
        <v>1.04236</v>
      </c>
      <c r="L1636" s="228">
        <v>18035.18</v>
      </c>
      <c r="M1636" s="229">
        <v>9.1199999999999992</v>
      </c>
      <c r="N1636" s="226">
        <v>164480.84</v>
      </c>
      <c r="EZ1636" s="189"/>
      <c r="FA1636" s="190"/>
      <c r="FB1636" s="190" t="s">
        <v>455</v>
      </c>
      <c r="FC1636" s="190" t="s">
        <v>285</v>
      </c>
      <c r="FD1636" s="190" t="s">
        <v>285</v>
      </c>
      <c r="FJ1636" s="190"/>
      <c r="FL1636" s="190"/>
    </row>
    <row r="1637" spans="1:168" s="152" customFormat="1" ht="15" x14ac:dyDescent="0.25">
      <c r="A1637" s="199"/>
      <c r="B1637" s="200"/>
      <c r="C1637" s="366" t="s">
        <v>736</v>
      </c>
      <c r="D1637" s="366"/>
      <c r="E1637" s="366"/>
      <c r="F1637" s="366"/>
      <c r="G1637" s="366"/>
      <c r="H1637" s="366"/>
      <c r="I1637" s="366"/>
      <c r="J1637" s="366"/>
      <c r="K1637" s="366"/>
      <c r="L1637" s="366"/>
      <c r="M1637" s="366"/>
      <c r="N1637" s="368"/>
      <c r="EZ1637" s="189"/>
      <c r="FA1637" s="190"/>
      <c r="FB1637" s="190"/>
      <c r="FC1637" s="190"/>
      <c r="FD1637" s="190"/>
      <c r="FE1637" s="201" t="s">
        <v>736</v>
      </c>
      <c r="FJ1637" s="190"/>
      <c r="FL1637" s="190"/>
    </row>
    <row r="1638" spans="1:168" s="152" customFormat="1" ht="15" x14ac:dyDescent="0.25">
      <c r="A1638" s="199"/>
      <c r="B1638" s="200"/>
      <c r="C1638" s="366" t="s">
        <v>457</v>
      </c>
      <c r="D1638" s="366"/>
      <c r="E1638" s="366"/>
      <c r="F1638" s="366"/>
      <c r="G1638" s="366"/>
      <c r="H1638" s="366"/>
      <c r="I1638" s="366"/>
      <c r="J1638" s="366"/>
      <c r="K1638" s="366"/>
      <c r="L1638" s="366"/>
      <c r="M1638" s="366"/>
      <c r="N1638" s="368"/>
      <c r="EZ1638" s="189"/>
      <c r="FA1638" s="190"/>
      <c r="FB1638" s="190"/>
      <c r="FC1638" s="190"/>
      <c r="FD1638" s="190"/>
      <c r="FJ1638" s="190"/>
      <c r="FK1638" s="201" t="s">
        <v>457</v>
      </c>
      <c r="FL1638" s="190"/>
    </row>
    <row r="1639" spans="1:168" s="152" customFormat="1" ht="15" x14ac:dyDescent="0.25">
      <c r="A1639" s="202"/>
      <c r="B1639" s="203"/>
      <c r="C1639" s="361" t="s">
        <v>366</v>
      </c>
      <c r="D1639" s="361"/>
      <c r="E1639" s="361"/>
      <c r="F1639" s="361"/>
      <c r="G1639" s="361"/>
      <c r="H1639" s="361"/>
      <c r="I1639" s="361"/>
      <c r="J1639" s="361"/>
      <c r="K1639" s="361"/>
      <c r="L1639" s="361"/>
      <c r="M1639" s="361"/>
      <c r="N1639" s="373"/>
      <c r="EZ1639" s="189"/>
      <c r="FA1639" s="190"/>
      <c r="FB1639" s="190"/>
      <c r="FC1639" s="190"/>
      <c r="FD1639" s="190"/>
      <c r="FF1639" s="201" t="s">
        <v>366</v>
      </c>
      <c r="FJ1639" s="190"/>
      <c r="FL1639" s="190"/>
    </row>
    <row r="1640" spans="1:168" s="152" customFormat="1" ht="15" x14ac:dyDescent="0.25">
      <c r="A1640" s="202"/>
      <c r="B1640" s="203"/>
      <c r="C1640" s="361" t="s">
        <v>367</v>
      </c>
      <c r="D1640" s="361"/>
      <c r="E1640" s="361"/>
      <c r="F1640" s="361"/>
      <c r="G1640" s="361"/>
      <c r="H1640" s="361"/>
      <c r="I1640" s="361"/>
      <c r="J1640" s="361"/>
      <c r="K1640" s="361"/>
      <c r="L1640" s="361"/>
      <c r="M1640" s="361"/>
      <c r="N1640" s="373"/>
      <c r="EZ1640" s="189"/>
      <c r="FA1640" s="190"/>
      <c r="FB1640" s="190"/>
      <c r="FC1640" s="190"/>
      <c r="FD1640" s="190"/>
      <c r="FF1640" s="201" t="s">
        <v>367</v>
      </c>
      <c r="FJ1640" s="190"/>
      <c r="FL1640" s="190"/>
    </row>
    <row r="1641" spans="1:168" s="152" customFormat="1" ht="15" x14ac:dyDescent="0.25">
      <c r="A1641" s="223"/>
      <c r="B1641" s="224"/>
      <c r="C1641" s="367" t="s">
        <v>363</v>
      </c>
      <c r="D1641" s="367"/>
      <c r="E1641" s="367"/>
      <c r="F1641" s="193"/>
      <c r="G1641" s="194"/>
      <c r="H1641" s="194"/>
      <c r="I1641" s="194"/>
      <c r="J1641" s="197"/>
      <c r="K1641" s="194"/>
      <c r="L1641" s="228">
        <v>18035.18</v>
      </c>
      <c r="M1641" s="218"/>
      <c r="N1641" s="226">
        <v>164480.84</v>
      </c>
      <c r="EZ1641" s="189"/>
      <c r="FA1641" s="190"/>
      <c r="FB1641" s="190"/>
      <c r="FC1641" s="190"/>
      <c r="FD1641" s="190"/>
      <c r="FJ1641" s="190" t="s">
        <v>363</v>
      </c>
      <c r="FL1641" s="190"/>
    </row>
    <row r="1642" spans="1:168" s="152" customFormat="1" ht="34.5" x14ac:dyDescent="0.25">
      <c r="A1642" s="191" t="s">
        <v>737</v>
      </c>
      <c r="B1642" s="192" t="s">
        <v>470</v>
      </c>
      <c r="C1642" s="367" t="s">
        <v>471</v>
      </c>
      <c r="D1642" s="367"/>
      <c r="E1642" s="367"/>
      <c r="F1642" s="193" t="s">
        <v>388</v>
      </c>
      <c r="G1642" s="194">
        <v>0.86</v>
      </c>
      <c r="H1642" s="195">
        <v>1</v>
      </c>
      <c r="I1642" s="229">
        <v>0.86</v>
      </c>
      <c r="J1642" s="197"/>
      <c r="K1642" s="194"/>
      <c r="L1642" s="197"/>
      <c r="M1642" s="194"/>
      <c r="N1642" s="198"/>
      <c r="EZ1642" s="189"/>
      <c r="FA1642" s="190"/>
      <c r="FB1642" s="190" t="s">
        <v>471</v>
      </c>
      <c r="FC1642" s="190" t="s">
        <v>285</v>
      </c>
      <c r="FD1642" s="190" t="s">
        <v>285</v>
      </c>
      <c r="FJ1642" s="190"/>
      <c r="FL1642" s="190"/>
    </row>
    <row r="1643" spans="1:168" s="152" customFormat="1" ht="15" x14ac:dyDescent="0.25">
      <c r="A1643" s="199"/>
      <c r="B1643" s="200"/>
      <c r="C1643" s="366" t="s">
        <v>738</v>
      </c>
      <c r="D1643" s="366"/>
      <c r="E1643" s="366"/>
      <c r="F1643" s="366"/>
      <c r="G1643" s="366"/>
      <c r="H1643" s="366"/>
      <c r="I1643" s="366"/>
      <c r="J1643" s="366"/>
      <c r="K1643" s="366"/>
      <c r="L1643" s="366"/>
      <c r="M1643" s="366"/>
      <c r="N1643" s="368"/>
      <c r="EZ1643" s="189"/>
      <c r="FA1643" s="190"/>
      <c r="FB1643" s="190"/>
      <c r="FC1643" s="190"/>
      <c r="FD1643" s="190"/>
      <c r="FE1643" s="201" t="s">
        <v>738</v>
      </c>
      <c r="FJ1643" s="190"/>
      <c r="FL1643" s="190"/>
    </row>
    <row r="1644" spans="1:168" s="152" customFormat="1" ht="68.25" x14ac:dyDescent="0.25">
      <c r="A1644" s="202"/>
      <c r="B1644" s="203" t="s">
        <v>343</v>
      </c>
      <c r="C1644" s="361" t="s">
        <v>344</v>
      </c>
      <c r="D1644" s="361"/>
      <c r="E1644" s="361"/>
      <c r="F1644" s="361"/>
      <c r="G1644" s="361"/>
      <c r="H1644" s="361"/>
      <c r="I1644" s="361"/>
      <c r="J1644" s="361"/>
      <c r="K1644" s="361"/>
      <c r="L1644" s="361"/>
      <c r="M1644" s="361"/>
      <c r="N1644" s="373"/>
      <c r="EZ1644" s="189"/>
      <c r="FA1644" s="190"/>
      <c r="FB1644" s="190"/>
      <c r="FC1644" s="190"/>
      <c r="FD1644" s="190"/>
      <c r="FF1644" s="201" t="s">
        <v>344</v>
      </c>
      <c r="FJ1644" s="190"/>
      <c r="FL1644" s="190"/>
    </row>
    <row r="1645" spans="1:168" s="152" customFormat="1" ht="15" x14ac:dyDescent="0.25">
      <c r="A1645" s="202"/>
      <c r="B1645" s="203" t="s">
        <v>473</v>
      </c>
      <c r="C1645" s="361" t="s">
        <v>474</v>
      </c>
      <c r="D1645" s="361"/>
      <c r="E1645" s="361"/>
      <c r="F1645" s="361"/>
      <c r="G1645" s="361"/>
      <c r="H1645" s="361"/>
      <c r="I1645" s="361"/>
      <c r="J1645" s="361"/>
      <c r="K1645" s="361"/>
      <c r="L1645" s="361"/>
      <c r="M1645" s="361"/>
      <c r="N1645" s="373"/>
      <c r="EZ1645" s="189"/>
      <c r="FA1645" s="190"/>
      <c r="FB1645" s="190"/>
      <c r="FC1645" s="190"/>
      <c r="FD1645" s="190"/>
      <c r="FF1645" s="201" t="s">
        <v>474</v>
      </c>
      <c r="FJ1645" s="190"/>
      <c r="FL1645" s="190"/>
    </row>
    <row r="1646" spans="1:168" s="152" customFormat="1" ht="23.25" x14ac:dyDescent="0.25">
      <c r="A1646" s="202"/>
      <c r="B1646" s="203" t="s">
        <v>345</v>
      </c>
      <c r="C1646" s="361" t="s">
        <v>346</v>
      </c>
      <c r="D1646" s="361"/>
      <c r="E1646" s="361"/>
      <c r="F1646" s="361"/>
      <c r="G1646" s="361"/>
      <c r="H1646" s="361"/>
      <c r="I1646" s="361"/>
      <c r="J1646" s="361"/>
      <c r="K1646" s="361"/>
      <c r="L1646" s="361"/>
      <c r="M1646" s="361"/>
      <c r="N1646" s="373"/>
      <c r="EZ1646" s="189"/>
      <c r="FA1646" s="190"/>
      <c r="FB1646" s="190"/>
      <c r="FC1646" s="190"/>
      <c r="FD1646" s="190"/>
      <c r="FF1646" s="201" t="s">
        <v>346</v>
      </c>
      <c r="FJ1646" s="190"/>
      <c r="FL1646" s="190"/>
    </row>
    <row r="1647" spans="1:168" s="152" customFormat="1" ht="15" x14ac:dyDescent="0.25">
      <c r="A1647" s="204"/>
      <c r="B1647" s="203" t="s">
        <v>339</v>
      </c>
      <c r="C1647" s="366" t="s">
        <v>347</v>
      </c>
      <c r="D1647" s="366"/>
      <c r="E1647" s="366"/>
      <c r="F1647" s="205"/>
      <c r="G1647" s="206"/>
      <c r="H1647" s="206"/>
      <c r="I1647" s="206"/>
      <c r="J1647" s="209">
        <v>508.86</v>
      </c>
      <c r="K1647" s="230">
        <v>1.45475</v>
      </c>
      <c r="L1647" s="209">
        <v>636.63</v>
      </c>
      <c r="M1647" s="210">
        <v>49.45</v>
      </c>
      <c r="N1647" s="211">
        <v>31481.35</v>
      </c>
      <c r="EZ1647" s="189"/>
      <c r="FA1647" s="190"/>
      <c r="FB1647" s="190"/>
      <c r="FC1647" s="190"/>
      <c r="FD1647" s="190"/>
      <c r="FG1647" s="201" t="s">
        <v>347</v>
      </c>
      <c r="FJ1647" s="190"/>
      <c r="FL1647" s="190"/>
    </row>
    <row r="1648" spans="1:168" s="152" customFormat="1" ht="15" x14ac:dyDescent="0.25">
      <c r="A1648" s="204"/>
      <c r="B1648" s="203" t="s">
        <v>205</v>
      </c>
      <c r="C1648" s="366" t="s">
        <v>348</v>
      </c>
      <c r="D1648" s="366"/>
      <c r="E1648" s="366"/>
      <c r="F1648" s="205"/>
      <c r="G1648" s="206"/>
      <c r="H1648" s="206"/>
      <c r="I1648" s="206"/>
      <c r="J1648" s="207">
        <v>3949.42</v>
      </c>
      <c r="K1648" s="208">
        <v>1.4375</v>
      </c>
      <c r="L1648" s="207">
        <v>4882.47</v>
      </c>
      <c r="M1648" s="210">
        <v>14.53</v>
      </c>
      <c r="N1648" s="211">
        <v>70942.289999999994</v>
      </c>
      <c r="EZ1648" s="189"/>
      <c r="FA1648" s="190"/>
      <c r="FB1648" s="190"/>
      <c r="FC1648" s="190"/>
      <c r="FD1648" s="190"/>
      <c r="FG1648" s="201" t="s">
        <v>348</v>
      </c>
      <c r="FJ1648" s="190"/>
      <c r="FL1648" s="190"/>
    </row>
    <row r="1649" spans="1:168" s="152" customFormat="1" ht="15" x14ac:dyDescent="0.25">
      <c r="A1649" s="204"/>
      <c r="B1649" s="203" t="s">
        <v>349</v>
      </c>
      <c r="C1649" s="366" t="s">
        <v>350</v>
      </c>
      <c r="D1649" s="366"/>
      <c r="E1649" s="366"/>
      <c r="F1649" s="205"/>
      <c r="G1649" s="206"/>
      <c r="H1649" s="206"/>
      <c r="I1649" s="206"/>
      <c r="J1649" s="209">
        <v>216.58</v>
      </c>
      <c r="K1649" s="208">
        <v>1.4375</v>
      </c>
      <c r="L1649" s="209">
        <v>267.75</v>
      </c>
      <c r="M1649" s="210">
        <v>49.45</v>
      </c>
      <c r="N1649" s="211">
        <v>13240.24</v>
      </c>
      <c r="EZ1649" s="189"/>
      <c r="FA1649" s="190"/>
      <c r="FB1649" s="190"/>
      <c r="FC1649" s="190"/>
      <c r="FD1649" s="190"/>
      <c r="FG1649" s="201" t="s">
        <v>350</v>
      </c>
      <c r="FJ1649" s="190"/>
      <c r="FL1649" s="190"/>
    </row>
    <row r="1650" spans="1:168" s="152" customFormat="1" ht="15" x14ac:dyDescent="0.25">
      <c r="A1650" s="204"/>
      <c r="B1650" s="203" t="s">
        <v>351</v>
      </c>
      <c r="C1650" s="366" t="s">
        <v>352</v>
      </c>
      <c r="D1650" s="366"/>
      <c r="E1650" s="366"/>
      <c r="F1650" s="205"/>
      <c r="G1650" s="206"/>
      <c r="H1650" s="206"/>
      <c r="I1650" s="206"/>
      <c r="J1650" s="209">
        <v>42.16</v>
      </c>
      <c r="K1650" s="206"/>
      <c r="L1650" s="209">
        <v>36.26</v>
      </c>
      <c r="M1650" s="210">
        <v>9.1199999999999992</v>
      </c>
      <c r="N1650" s="212">
        <v>330.69</v>
      </c>
      <c r="EZ1650" s="189"/>
      <c r="FA1650" s="190"/>
      <c r="FB1650" s="190"/>
      <c r="FC1650" s="190"/>
      <c r="FD1650" s="190"/>
      <c r="FG1650" s="201" t="s">
        <v>352</v>
      </c>
      <c r="FJ1650" s="190"/>
      <c r="FL1650" s="190"/>
    </row>
    <row r="1651" spans="1:168" s="152" customFormat="1" ht="15" x14ac:dyDescent="0.25">
      <c r="A1651" s="213"/>
      <c r="B1651" s="203"/>
      <c r="C1651" s="366" t="s">
        <v>353</v>
      </c>
      <c r="D1651" s="366"/>
      <c r="E1651" s="366"/>
      <c r="F1651" s="205" t="s">
        <v>354</v>
      </c>
      <c r="G1651" s="210">
        <v>24.48</v>
      </c>
      <c r="H1651" s="230">
        <v>1.45475</v>
      </c>
      <c r="I1651" s="214">
        <v>30.6265608</v>
      </c>
      <c r="J1651" s="215"/>
      <c r="K1651" s="206"/>
      <c r="L1651" s="215"/>
      <c r="M1651" s="206"/>
      <c r="N1651" s="216"/>
      <c r="EZ1651" s="189"/>
      <c r="FA1651" s="190"/>
      <c r="FB1651" s="190"/>
      <c r="FC1651" s="190"/>
      <c r="FD1651" s="190"/>
      <c r="FH1651" s="201" t="s">
        <v>353</v>
      </c>
      <c r="FJ1651" s="190"/>
      <c r="FL1651" s="190"/>
    </row>
    <row r="1652" spans="1:168" s="152" customFormat="1" ht="15" x14ac:dyDescent="0.25">
      <c r="A1652" s="213"/>
      <c r="B1652" s="203"/>
      <c r="C1652" s="366" t="s">
        <v>355</v>
      </c>
      <c r="D1652" s="366"/>
      <c r="E1652" s="366"/>
      <c r="F1652" s="205" t="s">
        <v>354</v>
      </c>
      <c r="G1652" s="210">
        <v>19.96</v>
      </c>
      <c r="H1652" s="208">
        <v>1.4375</v>
      </c>
      <c r="I1652" s="230">
        <v>24.675550000000001</v>
      </c>
      <c r="J1652" s="215"/>
      <c r="K1652" s="206"/>
      <c r="L1652" s="215"/>
      <c r="M1652" s="206"/>
      <c r="N1652" s="216"/>
      <c r="EZ1652" s="189"/>
      <c r="FA1652" s="190"/>
      <c r="FB1652" s="190"/>
      <c r="FC1652" s="190"/>
      <c r="FD1652" s="190"/>
      <c r="FH1652" s="201" t="s">
        <v>355</v>
      </c>
      <c r="FJ1652" s="190"/>
      <c r="FL1652" s="190"/>
    </row>
    <row r="1653" spans="1:168" s="152" customFormat="1" ht="15" x14ac:dyDescent="0.25">
      <c r="A1653" s="199"/>
      <c r="B1653" s="203"/>
      <c r="C1653" s="369" t="s">
        <v>356</v>
      </c>
      <c r="D1653" s="369"/>
      <c r="E1653" s="369"/>
      <c r="F1653" s="217"/>
      <c r="G1653" s="218"/>
      <c r="H1653" s="218"/>
      <c r="I1653" s="218"/>
      <c r="J1653" s="219">
        <v>4500.4399999999996</v>
      </c>
      <c r="K1653" s="218"/>
      <c r="L1653" s="219">
        <v>5555.36</v>
      </c>
      <c r="M1653" s="218"/>
      <c r="N1653" s="221">
        <v>102754.33</v>
      </c>
      <c r="EZ1653" s="189"/>
      <c r="FA1653" s="190"/>
      <c r="FB1653" s="190"/>
      <c r="FC1653" s="190"/>
      <c r="FD1653" s="190"/>
      <c r="FI1653" s="201" t="s">
        <v>356</v>
      </c>
      <c r="FJ1653" s="190"/>
      <c r="FL1653" s="190"/>
    </row>
    <row r="1654" spans="1:168" s="152" customFormat="1" ht="15" x14ac:dyDescent="0.25">
      <c r="A1654" s="213"/>
      <c r="B1654" s="203"/>
      <c r="C1654" s="366" t="s">
        <v>357</v>
      </c>
      <c r="D1654" s="366"/>
      <c r="E1654" s="366"/>
      <c r="F1654" s="205"/>
      <c r="G1654" s="206"/>
      <c r="H1654" s="206"/>
      <c r="I1654" s="206"/>
      <c r="J1654" s="215"/>
      <c r="K1654" s="206"/>
      <c r="L1654" s="209">
        <v>904.38</v>
      </c>
      <c r="M1654" s="206"/>
      <c r="N1654" s="211">
        <v>44721.59</v>
      </c>
      <c r="EZ1654" s="189"/>
      <c r="FA1654" s="190"/>
      <c r="FB1654" s="190"/>
      <c r="FC1654" s="190"/>
      <c r="FD1654" s="190"/>
      <c r="FH1654" s="201" t="s">
        <v>357</v>
      </c>
      <c r="FJ1654" s="190"/>
      <c r="FL1654" s="190"/>
    </row>
    <row r="1655" spans="1:168" s="152" customFormat="1" ht="23.25" x14ac:dyDescent="0.25">
      <c r="A1655" s="213"/>
      <c r="B1655" s="203" t="s">
        <v>390</v>
      </c>
      <c r="C1655" s="366" t="s">
        <v>391</v>
      </c>
      <c r="D1655" s="366"/>
      <c r="E1655" s="366"/>
      <c r="F1655" s="205" t="s">
        <v>360</v>
      </c>
      <c r="G1655" s="222">
        <v>97</v>
      </c>
      <c r="H1655" s="206"/>
      <c r="I1655" s="222">
        <v>97</v>
      </c>
      <c r="J1655" s="215"/>
      <c r="K1655" s="206"/>
      <c r="L1655" s="209">
        <v>877.25</v>
      </c>
      <c r="M1655" s="206"/>
      <c r="N1655" s="211">
        <v>43379.94</v>
      </c>
      <c r="EZ1655" s="189"/>
      <c r="FA1655" s="190"/>
      <c r="FB1655" s="190"/>
      <c r="FC1655" s="190"/>
      <c r="FD1655" s="190"/>
      <c r="FH1655" s="201" t="s">
        <v>391</v>
      </c>
      <c r="FJ1655" s="190"/>
      <c r="FL1655" s="190"/>
    </row>
    <row r="1656" spans="1:168" s="152" customFormat="1" ht="23.25" x14ac:dyDescent="0.25">
      <c r="A1656" s="213"/>
      <c r="B1656" s="203" t="s">
        <v>392</v>
      </c>
      <c r="C1656" s="366" t="s">
        <v>393</v>
      </c>
      <c r="D1656" s="366"/>
      <c r="E1656" s="366"/>
      <c r="F1656" s="205" t="s">
        <v>360</v>
      </c>
      <c r="G1656" s="222">
        <v>51</v>
      </c>
      <c r="H1656" s="206"/>
      <c r="I1656" s="222">
        <v>51</v>
      </c>
      <c r="J1656" s="215"/>
      <c r="K1656" s="206"/>
      <c r="L1656" s="209">
        <v>461.23</v>
      </c>
      <c r="M1656" s="206"/>
      <c r="N1656" s="211">
        <v>22808.01</v>
      </c>
      <c r="EZ1656" s="189"/>
      <c r="FA1656" s="190"/>
      <c r="FB1656" s="190"/>
      <c r="FC1656" s="190"/>
      <c r="FD1656" s="190"/>
      <c r="FH1656" s="201" t="s">
        <v>393</v>
      </c>
      <c r="FJ1656" s="190"/>
      <c r="FL1656" s="190"/>
    </row>
    <row r="1657" spans="1:168" s="152" customFormat="1" ht="15" x14ac:dyDescent="0.25">
      <c r="A1657" s="223"/>
      <c r="B1657" s="224"/>
      <c r="C1657" s="367" t="s">
        <v>363</v>
      </c>
      <c r="D1657" s="367"/>
      <c r="E1657" s="367"/>
      <c r="F1657" s="193"/>
      <c r="G1657" s="194"/>
      <c r="H1657" s="194"/>
      <c r="I1657" s="194"/>
      <c r="J1657" s="197"/>
      <c r="K1657" s="194"/>
      <c r="L1657" s="228">
        <v>6893.84</v>
      </c>
      <c r="M1657" s="218"/>
      <c r="N1657" s="226">
        <v>168942.28</v>
      </c>
      <c r="EZ1657" s="189"/>
      <c r="FA1657" s="190"/>
      <c r="FB1657" s="190"/>
      <c r="FC1657" s="190"/>
      <c r="FD1657" s="190"/>
      <c r="FJ1657" s="190" t="s">
        <v>363</v>
      </c>
      <c r="FL1657" s="190"/>
    </row>
    <row r="1658" spans="1:168" s="152" customFormat="1" ht="45" x14ac:dyDescent="0.25">
      <c r="A1658" s="191" t="s">
        <v>739</v>
      </c>
      <c r="B1658" s="192" t="s">
        <v>454</v>
      </c>
      <c r="C1658" s="367" t="s">
        <v>455</v>
      </c>
      <c r="D1658" s="367"/>
      <c r="E1658" s="367"/>
      <c r="F1658" s="193" t="s">
        <v>37</v>
      </c>
      <c r="G1658" s="194">
        <v>87.72</v>
      </c>
      <c r="H1658" s="195">
        <v>1</v>
      </c>
      <c r="I1658" s="229">
        <v>87.72</v>
      </c>
      <c r="J1658" s="225">
        <v>169.63</v>
      </c>
      <c r="K1658" s="227">
        <v>1.04236</v>
      </c>
      <c r="L1658" s="228">
        <v>15510.26</v>
      </c>
      <c r="M1658" s="229">
        <v>9.1199999999999992</v>
      </c>
      <c r="N1658" s="226">
        <v>141453.57</v>
      </c>
      <c r="EZ1658" s="189"/>
      <c r="FA1658" s="190"/>
      <c r="FB1658" s="190" t="s">
        <v>455</v>
      </c>
      <c r="FC1658" s="190" t="s">
        <v>285</v>
      </c>
      <c r="FD1658" s="190" t="s">
        <v>285</v>
      </c>
      <c r="FJ1658" s="190"/>
      <c r="FL1658" s="190"/>
    </row>
    <row r="1659" spans="1:168" s="152" customFormat="1" ht="15" x14ac:dyDescent="0.25">
      <c r="A1659" s="199"/>
      <c r="B1659" s="200"/>
      <c r="C1659" s="366" t="s">
        <v>740</v>
      </c>
      <c r="D1659" s="366"/>
      <c r="E1659" s="366"/>
      <c r="F1659" s="366"/>
      <c r="G1659" s="366"/>
      <c r="H1659" s="366"/>
      <c r="I1659" s="366"/>
      <c r="J1659" s="366"/>
      <c r="K1659" s="366"/>
      <c r="L1659" s="366"/>
      <c r="M1659" s="366"/>
      <c r="N1659" s="368"/>
      <c r="EZ1659" s="189"/>
      <c r="FA1659" s="190"/>
      <c r="FB1659" s="190"/>
      <c r="FC1659" s="190"/>
      <c r="FD1659" s="190"/>
      <c r="FE1659" s="201" t="s">
        <v>740</v>
      </c>
      <c r="FJ1659" s="190"/>
      <c r="FL1659" s="190"/>
    </row>
    <row r="1660" spans="1:168" s="152" customFormat="1" ht="15" x14ac:dyDescent="0.25">
      <c r="A1660" s="199"/>
      <c r="B1660" s="200"/>
      <c r="C1660" s="366" t="s">
        <v>457</v>
      </c>
      <c r="D1660" s="366"/>
      <c r="E1660" s="366"/>
      <c r="F1660" s="366"/>
      <c r="G1660" s="366"/>
      <c r="H1660" s="366"/>
      <c r="I1660" s="366"/>
      <c r="J1660" s="366"/>
      <c r="K1660" s="366"/>
      <c r="L1660" s="366"/>
      <c r="M1660" s="366"/>
      <c r="N1660" s="368"/>
      <c r="EZ1660" s="189"/>
      <c r="FA1660" s="190"/>
      <c r="FB1660" s="190"/>
      <c r="FC1660" s="190"/>
      <c r="FD1660" s="190"/>
      <c r="FJ1660" s="190"/>
      <c r="FK1660" s="201" t="s">
        <v>457</v>
      </c>
      <c r="FL1660" s="190"/>
    </row>
    <row r="1661" spans="1:168" s="152" customFormat="1" ht="15" x14ac:dyDescent="0.25">
      <c r="A1661" s="202"/>
      <c r="B1661" s="203"/>
      <c r="C1661" s="361" t="s">
        <v>366</v>
      </c>
      <c r="D1661" s="361"/>
      <c r="E1661" s="361"/>
      <c r="F1661" s="361"/>
      <c r="G1661" s="361"/>
      <c r="H1661" s="361"/>
      <c r="I1661" s="361"/>
      <c r="J1661" s="361"/>
      <c r="K1661" s="361"/>
      <c r="L1661" s="361"/>
      <c r="M1661" s="361"/>
      <c r="N1661" s="373"/>
      <c r="EZ1661" s="189"/>
      <c r="FA1661" s="190"/>
      <c r="FB1661" s="190"/>
      <c r="FC1661" s="190"/>
      <c r="FD1661" s="190"/>
      <c r="FF1661" s="201" t="s">
        <v>366</v>
      </c>
      <c r="FJ1661" s="190"/>
      <c r="FL1661" s="190"/>
    </row>
    <row r="1662" spans="1:168" s="152" customFormat="1" ht="15" x14ac:dyDescent="0.25">
      <c r="A1662" s="202"/>
      <c r="B1662" s="203"/>
      <c r="C1662" s="361" t="s">
        <v>367</v>
      </c>
      <c r="D1662" s="361"/>
      <c r="E1662" s="361"/>
      <c r="F1662" s="361"/>
      <c r="G1662" s="361"/>
      <c r="H1662" s="361"/>
      <c r="I1662" s="361"/>
      <c r="J1662" s="361"/>
      <c r="K1662" s="361"/>
      <c r="L1662" s="361"/>
      <c r="M1662" s="361"/>
      <c r="N1662" s="373"/>
      <c r="EZ1662" s="189"/>
      <c r="FA1662" s="190"/>
      <c r="FB1662" s="190"/>
      <c r="FC1662" s="190"/>
      <c r="FD1662" s="190"/>
      <c r="FF1662" s="201" t="s">
        <v>367</v>
      </c>
      <c r="FJ1662" s="190"/>
      <c r="FL1662" s="190"/>
    </row>
    <row r="1663" spans="1:168" s="152" customFormat="1" ht="15" x14ac:dyDescent="0.25">
      <c r="A1663" s="223"/>
      <c r="B1663" s="224"/>
      <c r="C1663" s="367" t="s">
        <v>363</v>
      </c>
      <c r="D1663" s="367"/>
      <c r="E1663" s="367"/>
      <c r="F1663" s="193"/>
      <c r="G1663" s="194"/>
      <c r="H1663" s="194"/>
      <c r="I1663" s="194"/>
      <c r="J1663" s="197"/>
      <c r="K1663" s="194"/>
      <c r="L1663" s="228">
        <v>15510.26</v>
      </c>
      <c r="M1663" s="218"/>
      <c r="N1663" s="226">
        <v>141453.57</v>
      </c>
      <c r="EZ1663" s="189"/>
      <c r="FA1663" s="190"/>
      <c r="FB1663" s="190"/>
      <c r="FC1663" s="190"/>
      <c r="FD1663" s="190"/>
      <c r="FJ1663" s="190" t="s">
        <v>363</v>
      </c>
      <c r="FL1663" s="190"/>
    </row>
    <row r="1664" spans="1:168" s="152" customFormat="1" ht="45.75" x14ac:dyDescent="0.25">
      <c r="A1664" s="191" t="s">
        <v>741</v>
      </c>
      <c r="B1664" s="192" t="s">
        <v>450</v>
      </c>
      <c r="C1664" s="367" t="s">
        <v>671</v>
      </c>
      <c r="D1664" s="367"/>
      <c r="E1664" s="367"/>
      <c r="F1664" s="193" t="s">
        <v>388</v>
      </c>
      <c r="G1664" s="194">
        <v>1.48</v>
      </c>
      <c r="H1664" s="195">
        <v>1</v>
      </c>
      <c r="I1664" s="229">
        <v>1.48</v>
      </c>
      <c r="J1664" s="197"/>
      <c r="K1664" s="194"/>
      <c r="L1664" s="197"/>
      <c r="M1664" s="194"/>
      <c r="N1664" s="198"/>
      <c r="EZ1664" s="189"/>
      <c r="FA1664" s="190"/>
      <c r="FB1664" s="190" t="s">
        <v>671</v>
      </c>
      <c r="FC1664" s="190" t="s">
        <v>285</v>
      </c>
      <c r="FD1664" s="190" t="s">
        <v>285</v>
      </c>
      <c r="FJ1664" s="190"/>
      <c r="FL1664" s="190"/>
    </row>
    <row r="1665" spans="1:168" s="152" customFormat="1" ht="15" x14ac:dyDescent="0.25">
      <c r="A1665" s="199"/>
      <c r="B1665" s="200"/>
      <c r="C1665" s="366" t="s">
        <v>742</v>
      </c>
      <c r="D1665" s="366"/>
      <c r="E1665" s="366"/>
      <c r="F1665" s="366"/>
      <c r="G1665" s="366"/>
      <c r="H1665" s="366"/>
      <c r="I1665" s="366"/>
      <c r="J1665" s="366"/>
      <c r="K1665" s="366"/>
      <c r="L1665" s="366"/>
      <c r="M1665" s="366"/>
      <c r="N1665" s="368"/>
      <c r="EZ1665" s="189"/>
      <c r="FA1665" s="190"/>
      <c r="FB1665" s="190"/>
      <c r="FC1665" s="190"/>
      <c r="FD1665" s="190"/>
      <c r="FE1665" s="201" t="s">
        <v>742</v>
      </c>
      <c r="FJ1665" s="190"/>
      <c r="FL1665" s="190"/>
    </row>
    <row r="1666" spans="1:168" s="152" customFormat="1" ht="68.25" x14ac:dyDescent="0.25">
      <c r="A1666" s="202"/>
      <c r="B1666" s="203" t="s">
        <v>343</v>
      </c>
      <c r="C1666" s="361" t="s">
        <v>344</v>
      </c>
      <c r="D1666" s="361"/>
      <c r="E1666" s="361"/>
      <c r="F1666" s="361"/>
      <c r="G1666" s="361"/>
      <c r="H1666" s="361"/>
      <c r="I1666" s="361"/>
      <c r="J1666" s="361"/>
      <c r="K1666" s="361"/>
      <c r="L1666" s="361"/>
      <c r="M1666" s="361"/>
      <c r="N1666" s="373"/>
      <c r="EZ1666" s="189"/>
      <c r="FA1666" s="190"/>
      <c r="FB1666" s="190"/>
      <c r="FC1666" s="190"/>
      <c r="FD1666" s="190"/>
      <c r="FF1666" s="201" t="s">
        <v>344</v>
      </c>
      <c r="FJ1666" s="190"/>
      <c r="FL1666" s="190"/>
    </row>
    <row r="1667" spans="1:168" s="152" customFormat="1" ht="15" x14ac:dyDescent="0.25">
      <c r="A1667" s="202"/>
      <c r="B1667" s="203" t="s">
        <v>473</v>
      </c>
      <c r="C1667" s="361" t="s">
        <v>474</v>
      </c>
      <c r="D1667" s="361"/>
      <c r="E1667" s="361"/>
      <c r="F1667" s="361"/>
      <c r="G1667" s="361"/>
      <c r="H1667" s="361"/>
      <c r="I1667" s="361"/>
      <c r="J1667" s="361"/>
      <c r="K1667" s="361"/>
      <c r="L1667" s="361"/>
      <c r="M1667" s="361"/>
      <c r="N1667" s="373"/>
      <c r="EZ1667" s="189"/>
      <c r="FA1667" s="190"/>
      <c r="FB1667" s="190"/>
      <c r="FC1667" s="190"/>
      <c r="FD1667" s="190"/>
      <c r="FF1667" s="201" t="s">
        <v>474</v>
      </c>
      <c r="FJ1667" s="190"/>
      <c r="FL1667" s="190"/>
    </row>
    <row r="1668" spans="1:168" s="152" customFormat="1" ht="23.25" x14ac:dyDescent="0.25">
      <c r="A1668" s="202"/>
      <c r="B1668" s="203" t="s">
        <v>345</v>
      </c>
      <c r="C1668" s="361" t="s">
        <v>346</v>
      </c>
      <c r="D1668" s="361"/>
      <c r="E1668" s="361"/>
      <c r="F1668" s="361"/>
      <c r="G1668" s="361"/>
      <c r="H1668" s="361"/>
      <c r="I1668" s="361"/>
      <c r="J1668" s="361"/>
      <c r="K1668" s="361"/>
      <c r="L1668" s="361"/>
      <c r="M1668" s="361"/>
      <c r="N1668" s="373"/>
      <c r="EZ1668" s="189"/>
      <c r="FA1668" s="190"/>
      <c r="FB1668" s="190"/>
      <c r="FC1668" s="190"/>
      <c r="FD1668" s="190"/>
      <c r="FF1668" s="201" t="s">
        <v>346</v>
      </c>
      <c r="FJ1668" s="190"/>
      <c r="FL1668" s="190"/>
    </row>
    <row r="1669" spans="1:168" s="152" customFormat="1" ht="15" x14ac:dyDescent="0.25">
      <c r="A1669" s="204"/>
      <c r="B1669" s="203" t="s">
        <v>339</v>
      </c>
      <c r="C1669" s="366" t="s">
        <v>347</v>
      </c>
      <c r="D1669" s="366"/>
      <c r="E1669" s="366"/>
      <c r="F1669" s="205"/>
      <c r="G1669" s="206"/>
      <c r="H1669" s="206"/>
      <c r="I1669" s="206"/>
      <c r="J1669" s="209">
        <v>616.95000000000005</v>
      </c>
      <c r="K1669" s="230">
        <v>1.45475</v>
      </c>
      <c r="L1669" s="207">
        <v>1328.31</v>
      </c>
      <c r="M1669" s="210">
        <v>49.45</v>
      </c>
      <c r="N1669" s="211">
        <v>65684.929999999993</v>
      </c>
      <c r="EZ1669" s="189"/>
      <c r="FA1669" s="190"/>
      <c r="FB1669" s="190"/>
      <c r="FC1669" s="190"/>
      <c r="FD1669" s="190"/>
      <c r="FG1669" s="201" t="s">
        <v>347</v>
      </c>
      <c r="FJ1669" s="190"/>
      <c r="FL1669" s="190"/>
    </row>
    <row r="1670" spans="1:168" s="152" customFormat="1" ht="15" x14ac:dyDescent="0.25">
      <c r="A1670" s="204"/>
      <c r="B1670" s="203" t="s">
        <v>205</v>
      </c>
      <c r="C1670" s="366" t="s">
        <v>348</v>
      </c>
      <c r="D1670" s="366"/>
      <c r="E1670" s="366"/>
      <c r="F1670" s="205"/>
      <c r="G1670" s="206"/>
      <c r="H1670" s="206"/>
      <c r="I1670" s="206"/>
      <c r="J1670" s="209">
        <v>79.150000000000006</v>
      </c>
      <c r="K1670" s="208">
        <v>1.4375</v>
      </c>
      <c r="L1670" s="209">
        <v>168.39</v>
      </c>
      <c r="M1670" s="210">
        <v>14.53</v>
      </c>
      <c r="N1670" s="211">
        <v>2446.71</v>
      </c>
      <c r="EZ1670" s="189"/>
      <c r="FA1670" s="190"/>
      <c r="FB1670" s="190"/>
      <c r="FC1670" s="190"/>
      <c r="FD1670" s="190"/>
      <c r="FG1670" s="201" t="s">
        <v>348</v>
      </c>
      <c r="FJ1670" s="190"/>
      <c r="FL1670" s="190"/>
    </row>
    <row r="1671" spans="1:168" s="152" customFormat="1" ht="15" x14ac:dyDescent="0.25">
      <c r="A1671" s="204"/>
      <c r="B1671" s="203" t="s">
        <v>349</v>
      </c>
      <c r="C1671" s="366" t="s">
        <v>350</v>
      </c>
      <c r="D1671" s="366"/>
      <c r="E1671" s="366"/>
      <c r="F1671" s="205"/>
      <c r="G1671" s="206"/>
      <c r="H1671" s="206"/>
      <c r="I1671" s="206"/>
      <c r="J1671" s="209">
        <v>5.0199999999999996</v>
      </c>
      <c r="K1671" s="208">
        <v>1.4375</v>
      </c>
      <c r="L1671" s="209">
        <v>10.68</v>
      </c>
      <c r="M1671" s="210">
        <v>49.45</v>
      </c>
      <c r="N1671" s="212">
        <v>528.13</v>
      </c>
      <c r="EZ1671" s="189"/>
      <c r="FA1671" s="190"/>
      <c r="FB1671" s="190"/>
      <c r="FC1671" s="190"/>
      <c r="FD1671" s="190"/>
      <c r="FG1671" s="201" t="s">
        <v>350</v>
      </c>
      <c r="FJ1671" s="190"/>
      <c r="FL1671" s="190"/>
    </row>
    <row r="1672" spans="1:168" s="152" customFormat="1" ht="15" x14ac:dyDescent="0.25">
      <c r="A1672" s="204"/>
      <c r="B1672" s="203" t="s">
        <v>351</v>
      </c>
      <c r="C1672" s="366" t="s">
        <v>352</v>
      </c>
      <c r="D1672" s="366"/>
      <c r="E1672" s="366"/>
      <c r="F1672" s="205"/>
      <c r="G1672" s="206"/>
      <c r="H1672" s="206"/>
      <c r="I1672" s="206"/>
      <c r="J1672" s="209">
        <v>37.630000000000003</v>
      </c>
      <c r="K1672" s="206"/>
      <c r="L1672" s="209">
        <v>55.69</v>
      </c>
      <c r="M1672" s="210">
        <v>9.1199999999999992</v>
      </c>
      <c r="N1672" s="212">
        <v>507.89</v>
      </c>
      <c r="EZ1672" s="189"/>
      <c r="FA1672" s="190"/>
      <c r="FB1672" s="190"/>
      <c r="FC1672" s="190"/>
      <c r="FD1672" s="190"/>
      <c r="FG1672" s="201" t="s">
        <v>352</v>
      </c>
      <c r="FJ1672" s="190"/>
      <c r="FL1672" s="190"/>
    </row>
    <row r="1673" spans="1:168" s="152" customFormat="1" ht="15" x14ac:dyDescent="0.25">
      <c r="A1673" s="213"/>
      <c r="B1673" s="203"/>
      <c r="C1673" s="366" t="s">
        <v>353</v>
      </c>
      <c r="D1673" s="366"/>
      <c r="E1673" s="366"/>
      <c r="F1673" s="205" t="s">
        <v>354</v>
      </c>
      <c r="G1673" s="210">
        <v>29.68</v>
      </c>
      <c r="H1673" s="230">
        <v>1.45475</v>
      </c>
      <c r="I1673" s="214">
        <v>63.901930399999998</v>
      </c>
      <c r="J1673" s="215"/>
      <c r="K1673" s="206"/>
      <c r="L1673" s="215"/>
      <c r="M1673" s="206"/>
      <c r="N1673" s="216"/>
      <c r="EZ1673" s="189"/>
      <c r="FA1673" s="190"/>
      <c r="FB1673" s="190"/>
      <c r="FC1673" s="190"/>
      <c r="FD1673" s="190"/>
      <c r="FH1673" s="201" t="s">
        <v>353</v>
      </c>
      <c r="FJ1673" s="190"/>
      <c r="FL1673" s="190"/>
    </row>
    <row r="1674" spans="1:168" s="152" customFormat="1" ht="15" x14ac:dyDescent="0.25">
      <c r="A1674" s="213"/>
      <c r="B1674" s="203"/>
      <c r="C1674" s="366" t="s">
        <v>355</v>
      </c>
      <c r="D1674" s="366"/>
      <c r="E1674" s="366"/>
      <c r="F1674" s="205" t="s">
        <v>354</v>
      </c>
      <c r="G1674" s="231">
        <v>0.4</v>
      </c>
      <c r="H1674" s="208">
        <v>1.4375</v>
      </c>
      <c r="I1674" s="236">
        <v>0.85099999999999998</v>
      </c>
      <c r="J1674" s="215"/>
      <c r="K1674" s="206"/>
      <c r="L1674" s="215"/>
      <c r="M1674" s="206"/>
      <c r="N1674" s="216"/>
      <c r="EZ1674" s="189"/>
      <c r="FA1674" s="190"/>
      <c r="FB1674" s="190"/>
      <c r="FC1674" s="190"/>
      <c r="FD1674" s="190"/>
      <c r="FH1674" s="201" t="s">
        <v>355</v>
      </c>
      <c r="FJ1674" s="190"/>
      <c r="FL1674" s="190"/>
    </row>
    <row r="1675" spans="1:168" s="152" customFormat="1" ht="15" x14ac:dyDescent="0.25">
      <c r="A1675" s="199"/>
      <c r="B1675" s="203"/>
      <c r="C1675" s="369" t="s">
        <v>356</v>
      </c>
      <c r="D1675" s="369"/>
      <c r="E1675" s="369"/>
      <c r="F1675" s="217"/>
      <c r="G1675" s="218"/>
      <c r="H1675" s="218"/>
      <c r="I1675" s="218"/>
      <c r="J1675" s="220">
        <v>733.73</v>
      </c>
      <c r="K1675" s="218"/>
      <c r="L1675" s="219">
        <v>1552.39</v>
      </c>
      <c r="M1675" s="218"/>
      <c r="N1675" s="221">
        <v>68639.53</v>
      </c>
      <c r="EZ1675" s="189"/>
      <c r="FA1675" s="190"/>
      <c r="FB1675" s="190"/>
      <c r="FC1675" s="190"/>
      <c r="FD1675" s="190"/>
      <c r="FI1675" s="201" t="s">
        <v>356</v>
      </c>
      <c r="FJ1675" s="190"/>
      <c r="FL1675" s="190"/>
    </row>
    <row r="1676" spans="1:168" s="152" customFormat="1" ht="15" x14ac:dyDescent="0.25">
      <c r="A1676" s="213"/>
      <c r="B1676" s="203"/>
      <c r="C1676" s="366" t="s">
        <v>357</v>
      </c>
      <c r="D1676" s="366"/>
      <c r="E1676" s="366"/>
      <c r="F1676" s="205"/>
      <c r="G1676" s="206"/>
      <c r="H1676" s="206"/>
      <c r="I1676" s="206"/>
      <c r="J1676" s="215"/>
      <c r="K1676" s="206"/>
      <c r="L1676" s="207">
        <v>1338.99</v>
      </c>
      <c r="M1676" s="206"/>
      <c r="N1676" s="211">
        <v>66213.06</v>
      </c>
      <c r="EZ1676" s="189"/>
      <c r="FA1676" s="190"/>
      <c r="FB1676" s="190"/>
      <c r="FC1676" s="190"/>
      <c r="FD1676" s="190"/>
      <c r="FH1676" s="201" t="s">
        <v>357</v>
      </c>
      <c r="FJ1676" s="190"/>
      <c r="FL1676" s="190"/>
    </row>
    <row r="1677" spans="1:168" s="152" customFormat="1" ht="23.25" x14ac:dyDescent="0.25">
      <c r="A1677" s="213"/>
      <c r="B1677" s="203" t="s">
        <v>390</v>
      </c>
      <c r="C1677" s="366" t="s">
        <v>391</v>
      </c>
      <c r="D1677" s="366"/>
      <c r="E1677" s="366"/>
      <c r="F1677" s="205" t="s">
        <v>360</v>
      </c>
      <c r="G1677" s="222">
        <v>97</v>
      </c>
      <c r="H1677" s="206"/>
      <c r="I1677" s="222">
        <v>97</v>
      </c>
      <c r="J1677" s="215"/>
      <c r="K1677" s="206"/>
      <c r="L1677" s="207">
        <v>1298.82</v>
      </c>
      <c r="M1677" s="206"/>
      <c r="N1677" s="211">
        <v>64226.67</v>
      </c>
      <c r="EZ1677" s="189"/>
      <c r="FA1677" s="190"/>
      <c r="FB1677" s="190"/>
      <c r="FC1677" s="190"/>
      <c r="FD1677" s="190"/>
      <c r="FH1677" s="201" t="s">
        <v>391</v>
      </c>
      <c r="FJ1677" s="190"/>
      <c r="FL1677" s="190"/>
    </row>
    <row r="1678" spans="1:168" s="152" customFormat="1" ht="23.25" x14ac:dyDescent="0.25">
      <c r="A1678" s="213"/>
      <c r="B1678" s="203" t="s">
        <v>392</v>
      </c>
      <c r="C1678" s="366" t="s">
        <v>393</v>
      </c>
      <c r="D1678" s="366"/>
      <c r="E1678" s="366"/>
      <c r="F1678" s="205" t="s">
        <v>360</v>
      </c>
      <c r="G1678" s="222">
        <v>51</v>
      </c>
      <c r="H1678" s="206"/>
      <c r="I1678" s="222">
        <v>51</v>
      </c>
      <c r="J1678" s="215"/>
      <c r="K1678" s="206"/>
      <c r="L1678" s="209">
        <v>682.88</v>
      </c>
      <c r="M1678" s="206"/>
      <c r="N1678" s="211">
        <v>33768.660000000003</v>
      </c>
      <c r="EZ1678" s="189"/>
      <c r="FA1678" s="190"/>
      <c r="FB1678" s="190"/>
      <c r="FC1678" s="190"/>
      <c r="FD1678" s="190"/>
      <c r="FH1678" s="201" t="s">
        <v>393</v>
      </c>
      <c r="FJ1678" s="190"/>
      <c r="FL1678" s="190"/>
    </row>
    <row r="1679" spans="1:168" s="152" customFormat="1" ht="15" x14ac:dyDescent="0.25">
      <c r="A1679" s="223"/>
      <c r="B1679" s="224"/>
      <c r="C1679" s="367" t="s">
        <v>363</v>
      </c>
      <c r="D1679" s="367"/>
      <c r="E1679" s="367"/>
      <c r="F1679" s="193"/>
      <c r="G1679" s="194"/>
      <c r="H1679" s="194"/>
      <c r="I1679" s="194"/>
      <c r="J1679" s="197"/>
      <c r="K1679" s="194"/>
      <c r="L1679" s="228">
        <v>3534.09</v>
      </c>
      <c r="M1679" s="218"/>
      <c r="N1679" s="226">
        <v>166634.85999999999</v>
      </c>
      <c r="EZ1679" s="189"/>
      <c r="FA1679" s="190"/>
      <c r="FB1679" s="190"/>
      <c r="FC1679" s="190"/>
      <c r="FD1679" s="190"/>
      <c r="FJ1679" s="190" t="s">
        <v>363</v>
      </c>
      <c r="FL1679" s="190"/>
    </row>
    <row r="1680" spans="1:168" s="152" customFormat="1" ht="45" x14ac:dyDescent="0.25">
      <c r="A1680" s="191" t="s">
        <v>743</v>
      </c>
      <c r="B1680" s="192" t="s">
        <v>454</v>
      </c>
      <c r="C1680" s="367" t="s">
        <v>455</v>
      </c>
      <c r="D1680" s="367"/>
      <c r="E1680" s="367"/>
      <c r="F1680" s="193" t="s">
        <v>37</v>
      </c>
      <c r="G1680" s="194">
        <v>150.96</v>
      </c>
      <c r="H1680" s="195">
        <v>1</v>
      </c>
      <c r="I1680" s="229">
        <v>150.96</v>
      </c>
      <c r="J1680" s="225">
        <v>169.63</v>
      </c>
      <c r="K1680" s="227">
        <v>1.04236</v>
      </c>
      <c r="L1680" s="228">
        <v>26692.07</v>
      </c>
      <c r="M1680" s="229">
        <v>9.1199999999999992</v>
      </c>
      <c r="N1680" s="226">
        <v>243431.67999999999</v>
      </c>
      <c r="EZ1680" s="189"/>
      <c r="FA1680" s="190"/>
      <c r="FB1680" s="190" t="s">
        <v>455</v>
      </c>
      <c r="FC1680" s="190" t="s">
        <v>285</v>
      </c>
      <c r="FD1680" s="190" t="s">
        <v>285</v>
      </c>
      <c r="FJ1680" s="190"/>
      <c r="FL1680" s="190"/>
    </row>
    <row r="1681" spans="1:168" s="152" customFormat="1" ht="15" x14ac:dyDescent="0.25">
      <c r="A1681" s="199"/>
      <c r="B1681" s="200"/>
      <c r="C1681" s="366" t="s">
        <v>744</v>
      </c>
      <c r="D1681" s="366"/>
      <c r="E1681" s="366"/>
      <c r="F1681" s="366"/>
      <c r="G1681" s="366"/>
      <c r="H1681" s="366"/>
      <c r="I1681" s="366"/>
      <c r="J1681" s="366"/>
      <c r="K1681" s="366"/>
      <c r="L1681" s="366"/>
      <c r="M1681" s="366"/>
      <c r="N1681" s="368"/>
      <c r="EZ1681" s="189"/>
      <c r="FA1681" s="190"/>
      <c r="FB1681" s="190"/>
      <c r="FC1681" s="190"/>
      <c r="FD1681" s="190"/>
      <c r="FE1681" s="201" t="s">
        <v>744</v>
      </c>
      <c r="FJ1681" s="190"/>
      <c r="FL1681" s="190"/>
    </row>
    <row r="1682" spans="1:168" s="152" customFormat="1" ht="15" x14ac:dyDescent="0.25">
      <c r="A1682" s="199"/>
      <c r="B1682" s="200"/>
      <c r="C1682" s="366" t="s">
        <v>457</v>
      </c>
      <c r="D1682" s="366"/>
      <c r="E1682" s="366"/>
      <c r="F1682" s="366"/>
      <c r="G1682" s="366"/>
      <c r="H1682" s="366"/>
      <c r="I1682" s="366"/>
      <c r="J1682" s="366"/>
      <c r="K1682" s="366"/>
      <c r="L1682" s="366"/>
      <c r="M1682" s="366"/>
      <c r="N1682" s="368"/>
      <c r="EZ1682" s="189"/>
      <c r="FA1682" s="190"/>
      <c r="FB1682" s="190"/>
      <c r="FC1682" s="190"/>
      <c r="FD1682" s="190"/>
      <c r="FJ1682" s="190"/>
      <c r="FK1682" s="201" t="s">
        <v>457</v>
      </c>
      <c r="FL1682" s="190"/>
    </row>
    <row r="1683" spans="1:168" s="152" customFormat="1" ht="15" x14ac:dyDescent="0.25">
      <c r="A1683" s="202"/>
      <c r="B1683" s="203"/>
      <c r="C1683" s="361" t="s">
        <v>366</v>
      </c>
      <c r="D1683" s="361"/>
      <c r="E1683" s="361"/>
      <c r="F1683" s="361"/>
      <c r="G1683" s="361"/>
      <c r="H1683" s="361"/>
      <c r="I1683" s="361"/>
      <c r="J1683" s="361"/>
      <c r="K1683" s="361"/>
      <c r="L1683" s="361"/>
      <c r="M1683" s="361"/>
      <c r="N1683" s="373"/>
      <c r="EZ1683" s="189"/>
      <c r="FA1683" s="190"/>
      <c r="FB1683" s="190"/>
      <c r="FC1683" s="190"/>
      <c r="FD1683" s="190"/>
      <c r="FF1683" s="201" t="s">
        <v>366</v>
      </c>
      <c r="FJ1683" s="190"/>
      <c r="FL1683" s="190"/>
    </row>
    <row r="1684" spans="1:168" s="152" customFormat="1" ht="15" x14ac:dyDescent="0.25">
      <c r="A1684" s="202"/>
      <c r="B1684" s="203"/>
      <c r="C1684" s="361" t="s">
        <v>367</v>
      </c>
      <c r="D1684" s="361"/>
      <c r="E1684" s="361"/>
      <c r="F1684" s="361"/>
      <c r="G1684" s="361"/>
      <c r="H1684" s="361"/>
      <c r="I1684" s="361"/>
      <c r="J1684" s="361"/>
      <c r="K1684" s="361"/>
      <c r="L1684" s="361"/>
      <c r="M1684" s="361"/>
      <c r="N1684" s="373"/>
      <c r="EZ1684" s="189"/>
      <c r="FA1684" s="190"/>
      <c r="FB1684" s="190"/>
      <c r="FC1684" s="190"/>
      <c r="FD1684" s="190"/>
      <c r="FF1684" s="201" t="s">
        <v>367</v>
      </c>
      <c r="FJ1684" s="190"/>
      <c r="FL1684" s="190"/>
    </row>
    <row r="1685" spans="1:168" s="152" customFormat="1" ht="15" x14ac:dyDescent="0.25">
      <c r="A1685" s="223"/>
      <c r="B1685" s="224"/>
      <c r="C1685" s="367" t="s">
        <v>363</v>
      </c>
      <c r="D1685" s="367"/>
      <c r="E1685" s="367"/>
      <c r="F1685" s="193"/>
      <c r="G1685" s="194"/>
      <c r="H1685" s="194"/>
      <c r="I1685" s="194"/>
      <c r="J1685" s="197"/>
      <c r="K1685" s="194"/>
      <c r="L1685" s="228">
        <v>26692.07</v>
      </c>
      <c r="M1685" s="218"/>
      <c r="N1685" s="226">
        <v>243431.67999999999</v>
      </c>
      <c r="EZ1685" s="189"/>
      <c r="FA1685" s="190"/>
      <c r="FB1685" s="190"/>
      <c r="FC1685" s="190"/>
      <c r="FD1685" s="190"/>
      <c r="FJ1685" s="190" t="s">
        <v>363</v>
      </c>
      <c r="FL1685" s="190"/>
    </row>
    <row r="1686" spans="1:168" s="152" customFormat="1" ht="34.5" x14ac:dyDescent="0.25">
      <c r="A1686" s="191" t="s">
        <v>745</v>
      </c>
      <c r="B1686" s="192" t="s">
        <v>450</v>
      </c>
      <c r="C1686" s="367" t="s">
        <v>451</v>
      </c>
      <c r="D1686" s="367"/>
      <c r="E1686" s="367"/>
      <c r="F1686" s="193" t="s">
        <v>388</v>
      </c>
      <c r="G1686" s="194">
        <v>0.2</v>
      </c>
      <c r="H1686" s="195">
        <v>1</v>
      </c>
      <c r="I1686" s="235">
        <v>0.2</v>
      </c>
      <c r="J1686" s="197"/>
      <c r="K1686" s="194"/>
      <c r="L1686" s="197"/>
      <c r="M1686" s="194"/>
      <c r="N1686" s="198"/>
      <c r="EZ1686" s="189"/>
      <c r="FA1686" s="190"/>
      <c r="FB1686" s="190" t="s">
        <v>451</v>
      </c>
      <c r="FC1686" s="190" t="s">
        <v>285</v>
      </c>
      <c r="FD1686" s="190" t="s">
        <v>285</v>
      </c>
      <c r="FJ1686" s="190"/>
      <c r="FL1686" s="190"/>
    </row>
    <row r="1687" spans="1:168" s="152" customFormat="1" ht="15" x14ac:dyDescent="0.25">
      <c r="A1687" s="199"/>
      <c r="B1687" s="200"/>
      <c r="C1687" s="366" t="s">
        <v>487</v>
      </c>
      <c r="D1687" s="366"/>
      <c r="E1687" s="366"/>
      <c r="F1687" s="366"/>
      <c r="G1687" s="366"/>
      <c r="H1687" s="366"/>
      <c r="I1687" s="366"/>
      <c r="J1687" s="366"/>
      <c r="K1687" s="366"/>
      <c r="L1687" s="366"/>
      <c r="M1687" s="366"/>
      <c r="N1687" s="368"/>
      <c r="EZ1687" s="189"/>
      <c r="FA1687" s="190"/>
      <c r="FB1687" s="190"/>
      <c r="FC1687" s="190"/>
      <c r="FD1687" s="190"/>
      <c r="FE1687" s="201" t="s">
        <v>487</v>
      </c>
      <c r="FJ1687" s="190"/>
      <c r="FL1687" s="190"/>
    </row>
    <row r="1688" spans="1:168" s="152" customFormat="1" ht="68.25" x14ac:dyDescent="0.25">
      <c r="A1688" s="202"/>
      <c r="B1688" s="203" t="s">
        <v>343</v>
      </c>
      <c r="C1688" s="361" t="s">
        <v>344</v>
      </c>
      <c r="D1688" s="361"/>
      <c r="E1688" s="361"/>
      <c r="F1688" s="361"/>
      <c r="G1688" s="361"/>
      <c r="H1688" s="361"/>
      <c r="I1688" s="361"/>
      <c r="J1688" s="361"/>
      <c r="K1688" s="361"/>
      <c r="L1688" s="361"/>
      <c r="M1688" s="361"/>
      <c r="N1688" s="373"/>
      <c r="EZ1688" s="189"/>
      <c r="FA1688" s="190"/>
      <c r="FB1688" s="190"/>
      <c r="FC1688" s="190"/>
      <c r="FD1688" s="190"/>
      <c r="FF1688" s="201" t="s">
        <v>344</v>
      </c>
      <c r="FJ1688" s="190"/>
      <c r="FL1688" s="190"/>
    </row>
    <row r="1689" spans="1:168" s="152" customFormat="1" ht="23.25" x14ac:dyDescent="0.25">
      <c r="A1689" s="202"/>
      <c r="B1689" s="203" t="s">
        <v>345</v>
      </c>
      <c r="C1689" s="361" t="s">
        <v>346</v>
      </c>
      <c r="D1689" s="361"/>
      <c r="E1689" s="361"/>
      <c r="F1689" s="361"/>
      <c r="G1689" s="361"/>
      <c r="H1689" s="361"/>
      <c r="I1689" s="361"/>
      <c r="J1689" s="361"/>
      <c r="K1689" s="361"/>
      <c r="L1689" s="361"/>
      <c r="M1689" s="361"/>
      <c r="N1689" s="373"/>
      <c r="EZ1689" s="189"/>
      <c r="FA1689" s="190"/>
      <c r="FB1689" s="190"/>
      <c r="FC1689" s="190"/>
      <c r="FD1689" s="190"/>
      <c r="FF1689" s="201" t="s">
        <v>346</v>
      </c>
      <c r="FJ1689" s="190"/>
      <c r="FL1689" s="190"/>
    </row>
    <row r="1690" spans="1:168" s="152" customFormat="1" ht="15" x14ac:dyDescent="0.25">
      <c r="A1690" s="204"/>
      <c r="B1690" s="203" t="s">
        <v>339</v>
      </c>
      <c r="C1690" s="366" t="s">
        <v>347</v>
      </c>
      <c r="D1690" s="366"/>
      <c r="E1690" s="366"/>
      <c r="F1690" s="205"/>
      <c r="G1690" s="206"/>
      <c r="H1690" s="206"/>
      <c r="I1690" s="206"/>
      <c r="J1690" s="209">
        <v>616.95000000000005</v>
      </c>
      <c r="K1690" s="208">
        <v>1.3225</v>
      </c>
      <c r="L1690" s="209">
        <v>163.18</v>
      </c>
      <c r="M1690" s="210">
        <v>49.45</v>
      </c>
      <c r="N1690" s="211">
        <v>8069.25</v>
      </c>
      <c r="EZ1690" s="189"/>
      <c r="FA1690" s="190"/>
      <c r="FB1690" s="190"/>
      <c r="FC1690" s="190"/>
      <c r="FD1690" s="190"/>
      <c r="FG1690" s="201" t="s">
        <v>347</v>
      </c>
      <c r="FJ1690" s="190"/>
      <c r="FL1690" s="190"/>
    </row>
    <row r="1691" spans="1:168" s="152" customFormat="1" ht="15" x14ac:dyDescent="0.25">
      <c r="A1691" s="204"/>
      <c r="B1691" s="203" t="s">
        <v>205</v>
      </c>
      <c r="C1691" s="366" t="s">
        <v>348</v>
      </c>
      <c r="D1691" s="366"/>
      <c r="E1691" s="366"/>
      <c r="F1691" s="205"/>
      <c r="G1691" s="206"/>
      <c r="H1691" s="206"/>
      <c r="I1691" s="206"/>
      <c r="J1691" s="209">
        <v>79.150000000000006</v>
      </c>
      <c r="K1691" s="208">
        <v>1.4375</v>
      </c>
      <c r="L1691" s="209">
        <v>22.76</v>
      </c>
      <c r="M1691" s="210">
        <v>14.53</v>
      </c>
      <c r="N1691" s="212">
        <v>330.7</v>
      </c>
      <c r="EZ1691" s="189"/>
      <c r="FA1691" s="190"/>
      <c r="FB1691" s="190"/>
      <c r="FC1691" s="190"/>
      <c r="FD1691" s="190"/>
      <c r="FG1691" s="201" t="s">
        <v>348</v>
      </c>
      <c r="FJ1691" s="190"/>
      <c r="FL1691" s="190"/>
    </row>
    <row r="1692" spans="1:168" s="152" customFormat="1" ht="15" x14ac:dyDescent="0.25">
      <c r="A1692" s="204"/>
      <c r="B1692" s="203" t="s">
        <v>349</v>
      </c>
      <c r="C1692" s="366" t="s">
        <v>350</v>
      </c>
      <c r="D1692" s="366"/>
      <c r="E1692" s="366"/>
      <c r="F1692" s="205"/>
      <c r="G1692" s="206"/>
      <c r="H1692" s="206"/>
      <c r="I1692" s="206"/>
      <c r="J1692" s="209">
        <v>5.0199999999999996</v>
      </c>
      <c r="K1692" s="208">
        <v>1.4375</v>
      </c>
      <c r="L1692" s="209">
        <v>1.44</v>
      </c>
      <c r="M1692" s="210">
        <v>49.45</v>
      </c>
      <c r="N1692" s="212">
        <v>71.209999999999994</v>
      </c>
      <c r="EZ1692" s="189"/>
      <c r="FA1692" s="190"/>
      <c r="FB1692" s="190"/>
      <c r="FC1692" s="190"/>
      <c r="FD1692" s="190"/>
      <c r="FG1692" s="201" t="s">
        <v>350</v>
      </c>
      <c r="FJ1692" s="190"/>
      <c r="FL1692" s="190"/>
    </row>
    <row r="1693" spans="1:168" s="152" customFormat="1" ht="15" x14ac:dyDescent="0.25">
      <c r="A1693" s="204"/>
      <c r="B1693" s="203" t="s">
        <v>351</v>
      </c>
      <c r="C1693" s="366" t="s">
        <v>352</v>
      </c>
      <c r="D1693" s="366"/>
      <c r="E1693" s="366"/>
      <c r="F1693" s="205"/>
      <c r="G1693" s="206"/>
      <c r="H1693" s="206"/>
      <c r="I1693" s="206"/>
      <c r="J1693" s="209">
        <v>37.630000000000003</v>
      </c>
      <c r="K1693" s="206"/>
      <c r="L1693" s="209">
        <v>7.53</v>
      </c>
      <c r="M1693" s="210">
        <v>9.1199999999999992</v>
      </c>
      <c r="N1693" s="212">
        <v>68.67</v>
      </c>
      <c r="EZ1693" s="189"/>
      <c r="FA1693" s="190"/>
      <c r="FB1693" s="190"/>
      <c r="FC1693" s="190"/>
      <c r="FD1693" s="190"/>
      <c r="FG1693" s="201" t="s">
        <v>352</v>
      </c>
      <c r="FJ1693" s="190"/>
      <c r="FL1693" s="190"/>
    </row>
    <row r="1694" spans="1:168" s="152" customFormat="1" ht="15" x14ac:dyDescent="0.25">
      <c r="A1694" s="213"/>
      <c r="B1694" s="203"/>
      <c r="C1694" s="366" t="s">
        <v>353</v>
      </c>
      <c r="D1694" s="366"/>
      <c r="E1694" s="366"/>
      <c r="F1694" s="205" t="s">
        <v>354</v>
      </c>
      <c r="G1694" s="210">
        <v>29.68</v>
      </c>
      <c r="H1694" s="208">
        <v>1.3225</v>
      </c>
      <c r="I1694" s="230">
        <v>7.8503600000000002</v>
      </c>
      <c r="J1694" s="215"/>
      <c r="K1694" s="206"/>
      <c r="L1694" s="215"/>
      <c r="M1694" s="206"/>
      <c r="N1694" s="216"/>
      <c r="EZ1694" s="189"/>
      <c r="FA1694" s="190"/>
      <c r="FB1694" s="190"/>
      <c r="FC1694" s="190"/>
      <c r="FD1694" s="190"/>
      <c r="FH1694" s="201" t="s">
        <v>353</v>
      </c>
      <c r="FJ1694" s="190"/>
      <c r="FL1694" s="190"/>
    </row>
    <row r="1695" spans="1:168" s="152" customFormat="1" ht="15" x14ac:dyDescent="0.25">
      <c r="A1695" s="213"/>
      <c r="B1695" s="203"/>
      <c r="C1695" s="366" t="s">
        <v>355</v>
      </c>
      <c r="D1695" s="366"/>
      <c r="E1695" s="366"/>
      <c r="F1695" s="205" t="s">
        <v>354</v>
      </c>
      <c r="G1695" s="231">
        <v>0.4</v>
      </c>
      <c r="H1695" s="208">
        <v>1.4375</v>
      </c>
      <c r="I1695" s="236">
        <v>0.115</v>
      </c>
      <c r="J1695" s="215"/>
      <c r="K1695" s="206"/>
      <c r="L1695" s="215"/>
      <c r="M1695" s="206"/>
      <c r="N1695" s="216"/>
      <c r="EZ1695" s="189"/>
      <c r="FA1695" s="190"/>
      <c r="FB1695" s="190"/>
      <c r="FC1695" s="190"/>
      <c r="FD1695" s="190"/>
      <c r="FH1695" s="201" t="s">
        <v>355</v>
      </c>
      <c r="FJ1695" s="190"/>
      <c r="FL1695" s="190"/>
    </row>
    <row r="1696" spans="1:168" s="152" customFormat="1" ht="15" x14ac:dyDescent="0.25">
      <c r="A1696" s="199"/>
      <c r="B1696" s="203"/>
      <c r="C1696" s="369" t="s">
        <v>356</v>
      </c>
      <c r="D1696" s="369"/>
      <c r="E1696" s="369"/>
      <c r="F1696" s="217"/>
      <c r="G1696" s="218"/>
      <c r="H1696" s="218"/>
      <c r="I1696" s="218"/>
      <c r="J1696" s="220">
        <v>733.73</v>
      </c>
      <c r="K1696" s="218"/>
      <c r="L1696" s="220">
        <v>193.47</v>
      </c>
      <c r="M1696" s="218"/>
      <c r="N1696" s="221">
        <v>8468.6200000000008</v>
      </c>
      <c r="EZ1696" s="189"/>
      <c r="FA1696" s="190"/>
      <c r="FB1696" s="190"/>
      <c r="FC1696" s="190"/>
      <c r="FD1696" s="190"/>
      <c r="FI1696" s="201" t="s">
        <v>356</v>
      </c>
      <c r="FJ1696" s="190"/>
      <c r="FL1696" s="190"/>
    </row>
    <row r="1697" spans="1:168" s="152" customFormat="1" ht="15" x14ac:dyDescent="0.25">
      <c r="A1697" s="213"/>
      <c r="B1697" s="203"/>
      <c r="C1697" s="366" t="s">
        <v>357</v>
      </c>
      <c r="D1697" s="366"/>
      <c r="E1697" s="366"/>
      <c r="F1697" s="205"/>
      <c r="G1697" s="206"/>
      <c r="H1697" s="206"/>
      <c r="I1697" s="206"/>
      <c r="J1697" s="215"/>
      <c r="K1697" s="206"/>
      <c r="L1697" s="209">
        <v>164.62</v>
      </c>
      <c r="M1697" s="206"/>
      <c r="N1697" s="211">
        <v>8140.46</v>
      </c>
      <c r="EZ1697" s="189"/>
      <c r="FA1697" s="190"/>
      <c r="FB1697" s="190"/>
      <c r="FC1697" s="190"/>
      <c r="FD1697" s="190"/>
      <c r="FH1697" s="201" t="s">
        <v>357</v>
      </c>
      <c r="FJ1697" s="190"/>
      <c r="FL1697" s="190"/>
    </row>
    <row r="1698" spans="1:168" s="152" customFormat="1" ht="23.25" x14ac:dyDescent="0.25">
      <c r="A1698" s="213"/>
      <c r="B1698" s="203" t="s">
        <v>390</v>
      </c>
      <c r="C1698" s="366" t="s">
        <v>391</v>
      </c>
      <c r="D1698" s="366"/>
      <c r="E1698" s="366"/>
      <c r="F1698" s="205" t="s">
        <v>360</v>
      </c>
      <c r="G1698" s="222">
        <v>97</v>
      </c>
      <c r="H1698" s="206"/>
      <c r="I1698" s="222">
        <v>97</v>
      </c>
      <c r="J1698" s="215"/>
      <c r="K1698" s="206"/>
      <c r="L1698" s="209">
        <v>159.68</v>
      </c>
      <c r="M1698" s="206"/>
      <c r="N1698" s="211">
        <v>7896.25</v>
      </c>
      <c r="EZ1698" s="189"/>
      <c r="FA1698" s="190"/>
      <c r="FB1698" s="190"/>
      <c r="FC1698" s="190"/>
      <c r="FD1698" s="190"/>
      <c r="FH1698" s="201" t="s">
        <v>391</v>
      </c>
      <c r="FJ1698" s="190"/>
      <c r="FL1698" s="190"/>
    </row>
    <row r="1699" spans="1:168" s="152" customFormat="1" ht="23.25" x14ac:dyDescent="0.25">
      <c r="A1699" s="213"/>
      <c r="B1699" s="203" t="s">
        <v>392</v>
      </c>
      <c r="C1699" s="366" t="s">
        <v>393</v>
      </c>
      <c r="D1699" s="366"/>
      <c r="E1699" s="366"/>
      <c r="F1699" s="205" t="s">
        <v>360</v>
      </c>
      <c r="G1699" s="222">
        <v>51</v>
      </c>
      <c r="H1699" s="206"/>
      <c r="I1699" s="222">
        <v>51</v>
      </c>
      <c r="J1699" s="215"/>
      <c r="K1699" s="206"/>
      <c r="L1699" s="209">
        <v>83.96</v>
      </c>
      <c r="M1699" s="206"/>
      <c r="N1699" s="211">
        <v>4151.63</v>
      </c>
      <c r="EZ1699" s="189"/>
      <c r="FA1699" s="190"/>
      <c r="FB1699" s="190"/>
      <c r="FC1699" s="190"/>
      <c r="FD1699" s="190"/>
      <c r="FH1699" s="201" t="s">
        <v>393</v>
      </c>
      <c r="FJ1699" s="190"/>
      <c r="FL1699" s="190"/>
    </row>
    <row r="1700" spans="1:168" s="152" customFormat="1" ht="15" x14ac:dyDescent="0.25">
      <c r="A1700" s="223"/>
      <c r="B1700" s="224"/>
      <c r="C1700" s="367" t="s">
        <v>363</v>
      </c>
      <c r="D1700" s="367"/>
      <c r="E1700" s="367"/>
      <c r="F1700" s="193"/>
      <c r="G1700" s="194"/>
      <c r="H1700" s="194"/>
      <c r="I1700" s="194"/>
      <c r="J1700" s="197"/>
      <c r="K1700" s="194"/>
      <c r="L1700" s="225">
        <v>437.11</v>
      </c>
      <c r="M1700" s="218"/>
      <c r="N1700" s="226">
        <v>20516.5</v>
      </c>
      <c r="EZ1700" s="189"/>
      <c r="FA1700" s="190"/>
      <c r="FB1700" s="190"/>
      <c r="FC1700" s="190"/>
      <c r="FD1700" s="190"/>
      <c r="FJ1700" s="190" t="s">
        <v>363</v>
      </c>
      <c r="FL1700" s="190"/>
    </row>
    <row r="1701" spans="1:168" s="152" customFormat="1" ht="45" x14ac:dyDescent="0.25">
      <c r="A1701" s="191" t="s">
        <v>746</v>
      </c>
      <c r="B1701" s="192" t="s">
        <v>454</v>
      </c>
      <c r="C1701" s="367" t="s">
        <v>455</v>
      </c>
      <c r="D1701" s="367"/>
      <c r="E1701" s="367"/>
      <c r="F1701" s="193" t="s">
        <v>37</v>
      </c>
      <c r="G1701" s="194">
        <v>20.399999999999999</v>
      </c>
      <c r="H1701" s="195">
        <v>1</v>
      </c>
      <c r="I1701" s="235">
        <v>20.399999999999999</v>
      </c>
      <c r="J1701" s="225">
        <v>169.63</v>
      </c>
      <c r="K1701" s="227">
        <v>1.04236</v>
      </c>
      <c r="L1701" s="228">
        <v>3607.04</v>
      </c>
      <c r="M1701" s="229">
        <v>9.1199999999999992</v>
      </c>
      <c r="N1701" s="226">
        <v>32896.199999999997</v>
      </c>
      <c r="EZ1701" s="189"/>
      <c r="FA1701" s="190"/>
      <c r="FB1701" s="190" t="s">
        <v>455</v>
      </c>
      <c r="FC1701" s="190" t="s">
        <v>285</v>
      </c>
      <c r="FD1701" s="190" t="s">
        <v>285</v>
      </c>
      <c r="FJ1701" s="190"/>
      <c r="FL1701" s="190"/>
    </row>
    <row r="1702" spans="1:168" s="152" customFormat="1" ht="15" x14ac:dyDescent="0.25">
      <c r="A1702" s="199"/>
      <c r="B1702" s="200"/>
      <c r="C1702" s="366" t="s">
        <v>489</v>
      </c>
      <c r="D1702" s="366"/>
      <c r="E1702" s="366"/>
      <c r="F1702" s="366"/>
      <c r="G1702" s="366"/>
      <c r="H1702" s="366"/>
      <c r="I1702" s="366"/>
      <c r="J1702" s="366"/>
      <c r="K1702" s="366"/>
      <c r="L1702" s="366"/>
      <c r="M1702" s="366"/>
      <c r="N1702" s="368"/>
      <c r="EZ1702" s="189"/>
      <c r="FA1702" s="190"/>
      <c r="FB1702" s="190"/>
      <c r="FC1702" s="190"/>
      <c r="FD1702" s="190"/>
      <c r="FE1702" s="201" t="s">
        <v>489</v>
      </c>
      <c r="FJ1702" s="190"/>
      <c r="FL1702" s="190"/>
    </row>
    <row r="1703" spans="1:168" s="152" customFormat="1" ht="15" x14ac:dyDescent="0.25">
      <c r="A1703" s="199"/>
      <c r="B1703" s="200"/>
      <c r="C1703" s="366" t="s">
        <v>457</v>
      </c>
      <c r="D1703" s="366"/>
      <c r="E1703" s="366"/>
      <c r="F1703" s="366"/>
      <c r="G1703" s="366"/>
      <c r="H1703" s="366"/>
      <c r="I1703" s="366"/>
      <c r="J1703" s="366"/>
      <c r="K1703" s="366"/>
      <c r="L1703" s="366"/>
      <c r="M1703" s="366"/>
      <c r="N1703" s="368"/>
      <c r="EZ1703" s="189"/>
      <c r="FA1703" s="190"/>
      <c r="FB1703" s="190"/>
      <c r="FC1703" s="190"/>
      <c r="FD1703" s="190"/>
      <c r="FJ1703" s="190"/>
      <c r="FK1703" s="201" t="s">
        <v>457</v>
      </c>
      <c r="FL1703" s="190"/>
    </row>
    <row r="1704" spans="1:168" s="152" customFormat="1" ht="15" x14ac:dyDescent="0.25">
      <c r="A1704" s="202"/>
      <c r="B1704" s="203"/>
      <c r="C1704" s="361" t="s">
        <v>366</v>
      </c>
      <c r="D1704" s="361"/>
      <c r="E1704" s="361"/>
      <c r="F1704" s="361"/>
      <c r="G1704" s="361"/>
      <c r="H1704" s="361"/>
      <c r="I1704" s="361"/>
      <c r="J1704" s="361"/>
      <c r="K1704" s="361"/>
      <c r="L1704" s="361"/>
      <c r="M1704" s="361"/>
      <c r="N1704" s="373"/>
      <c r="EZ1704" s="189"/>
      <c r="FA1704" s="190"/>
      <c r="FB1704" s="190"/>
      <c r="FC1704" s="190"/>
      <c r="FD1704" s="190"/>
      <c r="FF1704" s="201" t="s">
        <v>366</v>
      </c>
      <c r="FJ1704" s="190"/>
      <c r="FL1704" s="190"/>
    </row>
    <row r="1705" spans="1:168" s="152" customFormat="1" ht="15" x14ac:dyDescent="0.25">
      <c r="A1705" s="202"/>
      <c r="B1705" s="203"/>
      <c r="C1705" s="361" t="s">
        <v>367</v>
      </c>
      <c r="D1705" s="361"/>
      <c r="E1705" s="361"/>
      <c r="F1705" s="361"/>
      <c r="G1705" s="361"/>
      <c r="H1705" s="361"/>
      <c r="I1705" s="361"/>
      <c r="J1705" s="361"/>
      <c r="K1705" s="361"/>
      <c r="L1705" s="361"/>
      <c r="M1705" s="361"/>
      <c r="N1705" s="373"/>
      <c r="EZ1705" s="189"/>
      <c r="FA1705" s="190"/>
      <c r="FB1705" s="190"/>
      <c r="FC1705" s="190"/>
      <c r="FD1705" s="190"/>
      <c r="FF1705" s="201" t="s">
        <v>367</v>
      </c>
      <c r="FJ1705" s="190"/>
      <c r="FL1705" s="190"/>
    </row>
    <row r="1706" spans="1:168" s="152" customFormat="1" ht="15" x14ac:dyDescent="0.25">
      <c r="A1706" s="223"/>
      <c r="B1706" s="224"/>
      <c r="C1706" s="367" t="s">
        <v>363</v>
      </c>
      <c r="D1706" s="367"/>
      <c r="E1706" s="367"/>
      <c r="F1706" s="193"/>
      <c r="G1706" s="194"/>
      <c r="H1706" s="194"/>
      <c r="I1706" s="194"/>
      <c r="J1706" s="197"/>
      <c r="K1706" s="194"/>
      <c r="L1706" s="228">
        <v>3607.04</v>
      </c>
      <c r="M1706" s="218"/>
      <c r="N1706" s="226">
        <v>32896.199999999997</v>
      </c>
      <c r="EZ1706" s="189"/>
      <c r="FA1706" s="190"/>
      <c r="FB1706" s="190"/>
      <c r="FC1706" s="190"/>
      <c r="FD1706" s="190"/>
      <c r="FJ1706" s="190" t="s">
        <v>363</v>
      </c>
      <c r="FL1706" s="190"/>
    </row>
    <row r="1707" spans="1:168" s="152" customFormat="1" ht="23.25" x14ac:dyDescent="0.25">
      <c r="A1707" s="191" t="s">
        <v>747</v>
      </c>
      <c r="B1707" s="192" t="s">
        <v>459</v>
      </c>
      <c r="C1707" s="367" t="s">
        <v>460</v>
      </c>
      <c r="D1707" s="367"/>
      <c r="E1707" s="367"/>
      <c r="F1707" s="193" t="s">
        <v>370</v>
      </c>
      <c r="G1707" s="194">
        <v>2.8000000000000001E-2</v>
      </c>
      <c r="H1707" s="195">
        <v>1</v>
      </c>
      <c r="I1707" s="232">
        <v>2.8000000000000001E-2</v>
      </c>
      <c r="J1707" s="197"/>
      <c r="K1707" s="194"/>
      <c r="L1707" s="197"/>
      <c r="M1707" s="194"/>
      <c r="N1707" s="198"/>
      <c r="EZ1707" s="189"/>
      <c r="FA1707" s="190"/>
      <c r="FB1707" s="190" t="s">
        <v>460</v>
      </c>
      <c r="FC1707" s="190" t="s">
        <v>285</v>
      </c>
      <c r="FD1707" s="190" t="s">
        <v>285</v>
      </c>
      <c r="FJ1707" s="190"/>
      <c r="FL1707" s="190"/>
    </row>
    <row r="1708" spans="1:168" s="152" customFormat="1" ht="15" x14ac:dyDescent="0.25">
      <c r="A1708" s="199"/>
      <c r="B1708" s="200"/>
      <c r="C1708" s="366" t="s">
        <v>748</v>
      </c>
      <c r="D1708" s="366"/>
      <c r="E1708" s="366"/>
      <c r="F1708" s="366"/>
      <c r="G1708" s="366"/>
      <c r="H1708" s="366"/>
      <c r="I1708" s="366"/>
      <c r="J1708" s="366"/>
      <c r="K1708" s="366"/>
      <c r="L1708" s="366"/>
      <c r="M1708" s="366"/>
      <c r="N1708" s="368"/>
      <c r="EZ1708" s="189"/>
      <c r="FA1708" s="190"/>
      <c r="FB1708" s="190"/>
      <c r="FC1708" s="190"/>
      <c r="FD1708" s="190"/>
      <c r="FE1708" s="201" t="s">
        <v>748</v>
      </c>
      <c r="FJ1708" s="190"/>
      <c r="FL1708" s="190"/>
    </row>
    <row r="1709" spans="1:168" s="152" customFormat="1" ht="68.25" x14ac:dyDescent="0.25">
      <c r="A1709" s="202"/>
      <c r="B1709" s="203" t="s">
        <v>343</v>
      </c>
      <c r="C1709" s="361" t="s">
        <v>344</v>
      </c>
      <c r="D1709" s="361"/>
      <c r="E1709" s="361"/>
      <c r="F1709" s="361"/>
      <c r="G1709" s="361"/>
      <c r="H1709" s="361"/>
      <c r="I1709" s="361"/>
      <c r="J1709" s="361"/>
      <c r="K1709" s="361"/>
      <c r="L1709" s="361"/>
      <c r="M1709" s="361"/>
      <c r="N1709" s="373"/>
      <c r="EZ1709" s="189"/>
      <c r="FA1709" s="190"/>
      <c r="FB1709" s="190"/>
      <c r="FC1709" s="190"/>
      <c r="FD1709" s="190"/>
      <c r="FF1709" s="201" t="s">
        <v>344</v>
      </c>
      <c r="FJ1709" s="190"/>
      <c r="FL1709" s="190"/>
    </row>
    <row r="1710" spans="1:168" s="152" customFormat="1" ht="23.25" x14ac:dyDescent="0.25">
      <c r="A1710" s="202"/>
      <c r="B1710" s="203" t="s">
        <v>345</v>
      </c>
      <c r="C1710" s="361" t="s">
        <v>346</v>
      </c>
      <c r="D1710" s="361"/>
      <c r="E1710" s="361"/>
      <c r="F1710" s="361"/>
      <c r="G1710" s="361"/>
      <c r="H1710" s="361"/>
      <c r="I1710" s="361"/>
      <c r="J1710" s="361"/>
      <c r="K1710" s="361"/>
      <c r="L1710" s="361"/>
      <c r="M1710" s="361"/>
      <c r="N1710" s="373"/>
      <c r="EZ1710" s="189"/>
      <c r="FA1710" s="190"/>
      <c r="FB1710" s="190"/>
      <c r="FC1710" s="190"/>
      <c r="FD1710" s="190"/>
      <c r="FF1710" s="201" t="s">
        <v>346</v>
      </c>
      <c r="FJ1710" s="190"/>
      <c r="FL1710" s="190"/>
    </row>
    <row r="1711" spans="1:168" s="152" customFormat="1" ht="15" x14ac:dyDescent="0.25">
      <c r="A1711" s="204"/>
      <c r="B1711" s="203" t="s">
        <v>339</v>
      </c>
      <c r="C1711" s="366" t="s">
        <v>347</v>
      </c>
      <c r="D1711" s="366"/>
      <c r="E1711" s="366"/>
      <c r="F1711" s="205"/>
      <c r="G1711" s="206"/>
      <c r="H1711" s="206"/>
      <c r="I1711" s="206"/>
      <c r="J1711" s="207">
        <v>1297.29</v>
      </c>
      <c r="K1711" s="208">
        <v>1.3225</v>
      </c>
      <c r="L1711" s="209">
        <v>48.04</v>
      </c>
      <c r="M1711" s="210">
        <v>49.45</v>
      </c>
      <c r="N1711" s="211">
        <v>2375.58</v>
      </c>
      <c r="EZ1711" s="189"/>
      <c r="FA1711" s="190"/>
      <c r="FB1711" s="190"/>
      <c r="FC1711" s="190"/>
      <c r="FD1711" s="190"/>
      <c r="FG1711" s="201" t="s">
        <v>347</v>
      </c>
      <c r="FJ1711" s="190"/>
      <c r="FL1711" s="190"/>
    </row>
    <row r="1712" spans="1:168" s="152" customFormat="1" ht="15" x14ac:dyDescent="0.25">
      <c r="A1712" s="204"/>
      <c r="B1712" s="203" t="s">
        <v>205</v>
      </c>
      <c r="C1712" s="366" t="s">
        <v>348</v>
      </c>
      <c r="D1712" s="366"/>
      <c r="E1712" s="366"/>
      <c r="F1712" s="205"/>
      <c r="G1712" s="206"/>
      <c r="H1712" s="206"/>
      <c r="I1712" s="206"/>
      <c r="J1712" s="209">
        <v>51.45</v>
      </c>
      <c r="K1712" s="208">
        <v>1.4375</v>
      </c>
      <c r="L1712" s="209">
        <v>2.0699999999999998</v>
      </c>
      <c r="M1712" s="210">
        <v>14.53</v>
      </c>
      <c r="N1712" s="212">
        <v>30.08</v>
      </c>
      <c r="EZ1712" s="189"/>
      <c r="FA1712" s="190"/>
      <c r="FB1712" s="190"/>
      <c r="FC1712" s="190"/>
      <c r="FD1712" s="190"/>
      <c r="FG1712" s="201" t="s">
        <v>348</v>
      </c>
      <c r="FJ1712" s="190"/>
      <c r="FL1712" s="190"/>
    </row>
    <row r="1713" spans="1:168" s="152" customFormat="1" ht="15" x14ac:dyDescent="0.25">
      <c r="A1713" s="204"/>
      <c r="B1713" s="203" t="s">
        <v>349</v>
      </c>
      <c r="C1713" s="366" t="s">
        <v>350</v>
      </c>
      <c r="D1713" s="366"/>
      <c r="E1713" s="366"/>
      <c r="F1713" s="205"/>
      <c r="G1713" s="206"/>
      <c r="H1713" s="206"/>
      <c r="I1713" s="206"/>
      <c r="J1713" s="209">
        <v>3.02</v>
      </c>
      <c r="K1713" s="208">
        <v>1.4375</v>
      </c>
      <c r="L1713" s="209">
        <v>0.12</v>
      </c>
      <c r="M1713" s="210">
        <v>49.45</v>
      </c>
      <c r="N1713" s="212">
        <v>5.93</v>
      </c>
      <c r="EZ1713" s="189"/>
      <c r="FA1713" s="190"/>
      <c r="FB1713" s="190"/>
      <c r="FC1713" s="190"/>
      <c r="FD1713" s="190"/>
      <c r="FG1713" s="201" t="s">
        <v>350</v>
      </c>
      <c r="FJ1713" s="190"/>
      <c r="FL1713" s="190"/>
    </row>
    <row r="1714" spans="1:168" s="152" customFormat="1" ht="15" x14ac:dyDescent="0.25">
      <c r="A1714" s="204"/>
      <c r="B1714" s="203" t="s">
        <v>351</v>
      </c>
      <c r="C1714" s="366" t="s">
        <v>352</v>
      </c>
      <c r="D1714" s="366"/>
      <c r="E1714" s="366"/>
      <c r="F1714" s="205"/>
      <c r="G1714" s="206"/>
      <c r="H1714" s="206"/>
      <c r="I1714" s="206"/>
      <c r="J1714" s="209">
        <v>63.71</v>
      </c>
      <c r="K1714" s="206"/>
      <c r="L1714" s="209">
        <v>1.78</v>
      </c>
      <c r="M1714" s="210">
        <v>9.1199999999999992</v>
      </c>
      <c r="N1714" s="212">
        <v>16.23</v>
      </c>
      <c r="EZ1714" s="189"/>
      <c r="FA1714" s="190"/>
      <c r="FB1714" s="190"/>
      <c r="FC1714" s="190"/>
      <c r="FD1714" s="190"/>
      <c r="FG1714" s="201" t="s">
        <v>352</v>
      </c>
      <c r="FJ1714" s="190"/>
      <c r="FL1714" s="190"/>
    </row>
    <row r="1715" spans="1:168" s="152" customFormat="1" ht="15" x14ac:dyDescent="0.25">
      <c r="A1715" s="213"/>
      <c r="B1715" s="203"/>
      <c r="C1715" s="366" t="s">
        <v>353</v>
      </c>
      <c r="D1715" s="366"/>
      <c r="E1715" s="366"/>
      <c r="F1715" s="205" t="s">
        <v>354</v>
      </c>
      <c r="G1715" s="210">
        <v>62.41</v>
      </c>
      <c r="H1715" s="208">
        <v>1.3225</v>
      </c>
      <c r="I1715" s="214">
        <v>2.3110423</v>
      </c>
      <c r="J1715" s="215"/>
      <c r="K1715" s="206"/>
      <c r="L1715" s="215"/>
      <c r="M1715" s="206"/>
      <c r="N1715" s="216"/>
      <c r="EZ1715" s="189"/>
      <c r="FA1715" s="190"/>
      <c r="FB1715" s="190"/>
      <c r="FC1715" s="190"/>
      <c r="FD1715" s="190"/>
      <c r="FH1715" s="201" t="s">
        <v>353</v>
      </c>
      <c r="FJ1715" s="190"/>
      <c r="FL1715" s="190"/>
    </row>
    <row r="1716" spans="1:168" s="152" customFormat="1" ht="15" x14ac:dyDescent="0.25">
      <c r="A1716" s="213"/>
      <c r="B1716" s="203"/>
      <c r="C1716" s="366" t="s">
        <v>355</v>
      </c>
      <c r="D1716" s="366"/>
      <c r="E1716" s="366"/>
      <c r="F1716" s="205" t="s">
        <v>354</v>
      </c>
      <c r="G1716" s="210">
        <v>0.26</v>
      </c>
      <c r="H1716" s="208">
        <v>1.4375</v>
      </c>
      <c r="I1716" s="233">
        <v>1.0465E-2</v>
      </c>
      <c r="J1716" s="215"/>
      <c r="K1716" s="206"/>
      <c r="L1716" s="215"/>
      <c r="M1716" s="206"/>
      <c r="N1716" s="216"/>
      <c r="EZ1716" s="189"/>
      <c r="FA1716" s="190"/>
      <c r="FB1716" s="190"/>
      <c r="FC1716" s="190"/>
      <c r="FD1716" s="190"/>
      <c r="FH1716" s="201" t="s">
        <v>355</v>
      </c>
      <c r="FJ1716" s="190"/>
      <c r="FL1716" s="190"/>
    </row>
    <row r="1717" spans="1:168" s="152" customFormat="1" ht="15" x14ac:dyDescent="0.25">
      <c r="A1717" s="199"/>
      <c r="B1717" s="203"/>
      <c r="C1717" s="369" t="s">
        <v>356</v>
      </c>
      <c r="D1717" s="369"/>
      <c r="E1717" s="369"/>
      <c r="F1717" s="217"/>
      <c r="G1717" s="218"/>
      <c r="H1717" s="218"/>
      <c r="I1717" s="218"/>
      <c r="J1717" s="219">
        <v>1412.45</v>
      </c>
      <c r="K1717" s="218"/>
      <c r="L1717" s="220">
        <v>51.89</v>
      </c>
      <c r="M1717" s="218"/>
      <c r="N1717" s="221">
        <v>2421.89</v>
      </c>
      <c r="EZ1717" s="189"/>
      <c r="FA1717" s="190"/>
      <c r="FB1717" s="190"/>
      <c r="FC1717" s="190"/>
      <c r="FD1717" s="190"/>
      <c r="FI1717" s="201" t="s">
        <v>356</v>
      </c>
      <c r="FJ1717" s="190"/>
      <c r="FL1717" s="190"/>
    </row>
    <row r="1718" spans="1:168" s="152" customFormat="1" ht="15" x14ac:dyDescent="0.25">
      <c r="A1718" s="213"/>
      <c r="B1718" s="203"/>
      <c r="C1718" s="366" t="s">
        <v>357</v>
      </c>
      <c r="D1718" s="366"/>
      <c r="E1718" s="366"/>
      <c r="F1718" s="205"/>
      <c r="G1718" s="206"/>
      <c r="H1718" s="206"/>
      <c r="I1718" s="206"/>
      <c r="J1718" s="215"/>
      <c r="K1718" s="206"/>
      <c r="L1718" s="209">
        <v>48.16</v>
      </c>
      <c r="M1718" s="206"/>
      <c r="N1718" s="211">
        <v>2381.5100000000002</v>
      </c>
      <c r="EZ1718" s="189"/>
      <c r="FA1718" s="190"/>
      <c r="FB1718" s="190"/>
      <c r="FC1718" s="190"/>
      <c r="FD1718" s="190"/>
      <c r="FH1718" s="201" t="s">
        <v>357</v>
      </c>
      <c r="FJ1718" s="190"/>
      <c r="FL1718" s="190"/>
    </row>
    <row r="1719" spans="1:168" s="152" customFormat="1" ht="15" x14ac:dyDescent="0.25">
      <c r="A1719" s="213"/>
      <c r="B1719" s="203" t="s">
        <v>462</v>
      </c>
      <c r="C1719" s="366" t="s">
        <v>463</v>
      </c>
      <c r="D1719" s="366"/>
      <c r="E1719" s="366"/>
      <c r="F1719" s="205" t="s">
        <v>360</v>
      </c>
      <c r="G1719" s="222">
        <v>97</v>
      </c>
      <c r="H1719" s="206"/>
      <c r="I1719" s="222">
        <v>97</v>
      </c>
      <c r="J1719" s="215"/>
      <c r="K1719" s="206"/>
      <c r="L1719" s="209">
        <v>46.72</v>
      </c>
      <c r="M1719" s="206"/>
      <c r="N1719" s="211">
        <v>2310.06</v>
      </c>
      <c r="EZ1719" s="189"/>
      <c r="FA1719" s="190"/>
      <c r="FB1719" s="190"/>
      <c r="FC1719" s="190"/>
      <c r="FD1719" s="190"/>
      <c r="FH1719" s="201" t="s">
        <v>463</v>
      </c>
      <c r="FJ1719" s="190"/>
      <c r="FL1719" s="190"/>
    </row>
    <row r="1720" spans="1:168" s="152" customFormat="1" ht="22.5" x14ac:dyDescent="0.25">
      <c r="A1720" s="213"/>
      <c r="B1720" s="203" t="s">
        <v>464</v>
      </c>
      <c r="C1720" s="366" t="s">
        <v>465</v>
      </c>
      <c r="D1720" s="366"/>
      <c r="E1720" s="366"/>
      <c r="F1720" s="205" t="s">
        <v>360</v>
      </c>
      <c r="G1720" s="222">
        <v>55</v>
      </c>
      <c r="H1720" s="210">
        <v>0.85</v>
      </c>
      <c r="I1720" s="210">
        <v>46.75</v>
      </c>
      <c r="J1720" s="215"/>
      <c r="K1720" s="206"/>
      <c r="L1720" s="209">
        <v>22.51</v>
      </c>
      <c r="M1720" s="206"/>
      <c r="N1720" s="211">
        <v>1113.3599999999999</v>
      </c>
      <c r="EZ1720" s="189"/>
      <c r="FA1720" s="190"/>
      <c r="FB1720" s="190"/>
      <c r="FC1720" s="190"/>
      <c r="FD1720" s="190"/>
      <c r="FH1720" s="201" t="s">
        <v>465</v>
      </c>
      <c r="FJ1720" s="190"/>
      <c r="FL1720" s="190"/>
    </row>
    <row r="1721" spans="1:168" s="152" customFormat="1" ht="15" x14ac:dyDescent="0.25">
      <c r="A1721" s="223"/>
      <c r="B1721" s="224"/>
      <c r="C1721" s="367" t="s">
        <v>363</v>
      </c>
      <c r="D1721" s="367"/>
      <c r="E1721" s="367"/>
      <c r="F1721" s="193"/>
      <c r="G1721" s="194"/>
      <c r="H1721" s="194"/>
      <c r="I1721" s="194"/>
      <c r="J1721" s="197"/>
      <c r="K1721" s="194"/>
      <c r="L1721" s="225">
        <v>121.12</v>
      </c>
      <c r="M1721" s="218"/>
      <c r="N1721" s="226">
        <v>5845.31</v>
      </c>
      <c r="EZ1721" s="189"/>
      <c r="FA1721" s="190"/>
      <c r="FB1721" s="190"/>
      <c r="FC1721" s="190"/>
      <c r="FD1721" s="190"/>
      <c r="FJ1721" s="190" t="s">
        <v>363</v>
      </c>
      <c r="FL1721" s="190"/>
    </row>
    <row r="1722" spans="1:168" s="152" customFormat="1" ht="33.75" x14ac:dyDescent="0.25">
      <c r="A1722" s="191" t="s">
        <v>749</v>
      </c>
      <c r="B1722" s="192" t="s">
        <v>467</v>
      </c>
      <c r="C1722" s="367" t="s">
        <v>54</v>
      </c>
      <c r="D1722" s="367"/>
      <c r="E1722" s="367"/>
      <c r="F1722" s="193" t="s">
        <v>55</v>
      </c>
      <c r="G1722" s="194">
        <v>4.2</v>
      </c>
      <c r="H1722" s="195">
        <v>1</v>
      </c>
      <c r="I1722" s="235">
        <v>4.2</v>
      </c>
      <c r="J1722" s="225">
        <v>174.98</v>
      </c>
      <c r="K1722" s="227">
        <v>1.04236</v>
      </c>
      <c r="L1722" s="225">
        <v>766.05</v>
      </c>
      <c r="M1722" s="229">
        <v>9.1199999999999992</v>
      </c>
      <c r="N1722" s="226">
        <v>6986.38</v>
      </c>
      <c r="EZ1722" s="189"/>
      <c r="FA1722" s="190"/>
      <c r="FB1722" s="190" t="s">
        <v>54</v>
      </c>
      <c r="FC1722" s="190" t="s">
        <v>285</v>
      </c>
      <c r="FD1722" s="190" t="s">
        <v>285</v>
      </c>
      <c r="FJ1722" s="190"/>
      <c r="FL1722" s="190"/>
    </row>
    <row r="1723" spans="1:168" s="152" customFormat="1" ht="15" x14ac:dyDescent="0.25">
      <c r="A1723" s="199"/>
      <c r="B1723" s="200"/>
      <c r="C1723" s="366" t="s">
        <v>468</v>
      </c>
      <c r="D1723" s="366"/>
      <c r="E1723" s="366"/>
      <c r="F1723" s="366"/>
      <c r="G1723" s="366"/>
      <c r="H1723" s="366"/>
      <c r="I1723" s="366"/>
      <c r="J1723" s="366"/>
      <c r="K1723" s="366"/>
      <c r="L1723" s="366"/>
      <c r="M1723" s="366"/>
      <c r="N1723" s="368"/>
      <c r="EZ1723" s="189"/>
      <c r="FA1723" s="190"/>
      <c r="FB1723" s="190"/>
      <c r="FC1723" s="190"/>
      <c r="FD1723" s="190"/>
      <c r="FJ1723" s="190"/>
      <c r="FK1723" s="201" t="s">
        <v>468</v>
      </c>
      <c r="FL1723" s="190"/>
    </row>
    <row r="1724" spans="1:168" s="152" customFormat="1" ht="15" x14ac:dyDescent="0.25">
      <c r="A1724" s="202"/>
      <c r="B1724" s="203"/>
      <c r="C1724" s="361" t="s">
        <v>366</v>
      </c>
      <c r="D1724" s="361"/>
      <c r="E1724" s="361"/>
      <c r="F1724" s="361"/>
      <c r="G1724" s="361"/>
      <c r="H1724" s="361"/>
      <c r="I1724" s="361"/>
      <c r="J1724" s="361"/>
      <c r="K1724" s="361"/>
      <c r="L1724" s="361"/>
      <c r="M1724" s="361"/>
      <c r="N1724" s="373"/>
      <c r="EZ1724" s="189"/>
      <c r="FA1724" s="190"/>
      <c r="FB1724" s="190"/>
      <c r="FC1724" s="190"/>
      <c r="FD1724" s="190"/>
      <c r="FF1724" s="201" t="s">
        <v>366</v>
      </c>
      <c r="FJ1724" s="190"/>
      <c r="FL1724" s="190"/>
    </row>
    <row r="1725" spans="1:168" s="152" customFormat="1" ht="15" x14ac:dyDescent="0.25">
      <c r="A1725" s="202"/>
      <c r="B1725" s="203"/>
      <c r="C1725" s="361" t="s">
        <v>367</v>
      </c>
      <c r="D1725" s="361"/>
      <c r="E1725" s="361"/>
      <c r="F1725" s="361"/>
      <c r="G1725" s="361"/>
      <c r="H1725" s="361"/>
      <c r="I1725" s="361"/>
      <c r="J1725" s="361"/>
      <c r="K1725" s="361"/>
      <c r="L1725" s="361"/>
      <c r="M1725" s="361"/>
      <c r="N1725" s="373"/>
      <c r="EZ1725" s="189"/>
      <c r="FA1725" s="190"/>
      <c r="FB1725" s="190"/>
      <c r="FC1725" s="190"/>
      <c r="FD1725" s="190"/>
      <c r="FF1725" s="201" t="s">
        <v>367</v>
      </c>
      <c r="FJ1725" s="190"/>
      <c r="FL1725" s="190"/>
    </row>
    <row r="1726" spans="1:168" s="152" customFormat="1" ht="15" x14ac:dyDescent="0.25">
      <c r="A1726" s="223"/>
      <c r="B1726" s="224"/>
      <c r="C1726" s="367" t="s">
        <v>363</v>
      </c>
      <c r="D1726" s="367"/>
      <c r="E1726" s="367"/>
      <c r="F1726" s="193"/>
      <c r="G1726" s="194"/>
      <c r="H1726" s="194"/>
      <c r="I1726" s="194"/>
      <c r="J1726" s="197"/>
      <c r="K1726" s="194"/>
      <c r="L1726" s="225">
        <v>766.05</v>
      </c>
      <c r="M1726" s="218"/>
      <c r="N1726" s="226">
        <v>6986.38</v>
      </c>
      <c r="EZ1726" s="189"/>
      <c r="FA1726" s="190"/>
      <c r="FB1726" s="190"/>
      <c r="FC1726" s="190"/>
      <c r="FD1726" s="190"/>
      <c r="FJ1726" s="190" t="s">
        <v>363</v>
      </c>
      <c r="FL1726" s="190"/>
    </row>
    <row r="1727" spans="1:168" s="152" customFormat="1" ht="15" x14ac:dyDescent="0.25">
      <c r="A1727" s="238"/>
      <c r="B1727" s="239"/>
      <c r="C1727" s="239"/>
      <c r="D1727" s="239"/>
      <c r="E1727" s="239"/>
      <c r="F1727" s="240"/>
      <c r="G1727" s="240"/>
      <c r="H1727" s="240"/>
      <c r="I1727" s="240"/>
      <c r="J1727" s="241"/>
      <c r="K1727" s="240"/>
      <c r="L1727" s="241"/>
      <c r="M1727" s="206"/>
      <c r="N1727" s="241"/>
      <c r="EZ1727" s="189"/>
      <c r="FA1727" s="190"/>
      <c r="FB1727" s="190"/>
      <c r="FC1727" s="190"/>
      <c r="FD1727" s="190"/>
      <c r="FJ1727" s="190"/>
      <c r="FL1727" s="190"/>
    </row>
    <row r="1728" spans="1:168" s="152" customFormat="1" ht="15" x14ac:dyDescent="0.25">
      <c r="A1728" s="242"/>
      <c r="B1728" s="243"/>
      <c r="C1728" s="367" t="s">
        <v>750</v>
      </c>
      <c r="D1728" s="367"/>
      <c r="E1728" s="367"/>
      <c r="F1728" s="367"/>
      <c r="G1728" s="367"/>
      <c r="H1728" s="367"/>
      <c r="I1728" s="367"/>
      <c r="J1728" s="367"/>
      <c r="K1728" s="367"/>
      <c r="L1728" s="244">
        <v>238995.35</v>
      </c>
      <c r="M1728" s="245"/>
      <c r="N1728" s="246">
        <v>3218716.95</v>
      </c>
      <c r="EZ1728" s="189"/>
      <c r="FA1728" s="190"/>
      <c r="FB1728" s="190"/>
      <c r="FC1728" s="190"/>
      <c r="FD1728" s="190"/>
      <c r="FJ1728" s="190"/>
      <c r="FL1728" s="190" t="s">
        <v>750</v>
      </c>
    </row>
    <row r="1729" spans="1:168" s="152" customFormat="1" ht="15" x14ac:dyDescent="0.25">
      <c r="A1729" s="370" t="s">
        <v>751</v>
      </c>
      <c r="B1729" s="371"/>
      <c r="C1729" s="371"/>
      <c r="D1729" s="371"/>
      <c r="E1729" s="371"/>
      <c r="F1729" s="371"/>
      <c r="G1729" s="371"/>
      <c r="H1729" s="371"/>
      <c r="I1729" s="371"/>
      <c r="J1729" s="371"/>
      <c r="K1729" s="371"/>
      <c r="L1729" s="371"/>
      <c r="M1729" s="371"/>
      <c r="N1729" s="372"/>
      <c r="EZ1729" s="189" t="s">
        <v>751</v>
      </c>
      <c r="FA1729" s="190"/>
      <c r="FB1729" s="190"/>
      <c r="FC1729" s="190"/>
      <c r="FD1729" s="190"/>
      <c r="FJ1729" s="190"/>
      <c r="FL1729" s="190"/>
    </row>
    <row r="1730" spans="1:168" s="152" customFormat="1" ht="23.25" x14ac:dyDescent="0.25">
      <c r="A1730" s="191" t="s">
        <v>752</v>
      </c>
      <c r="B1730" s="192" t="s">
        <v>753</v>
      </c>
      <c r="C1730" s="367" t="s">
        <v>754</v>
      </c>
      <c r="D1730" s="367"/>
      <c r="E1730" s="367"/>
      <c r="F1730" s="193" t="s">
        <v>198</v>
      </c>
      <c r="G1730" s="194">
        <v>16</v>
      </c>
      <c r="H1730" s="195">
        <v>1</v>
      </c>
      <c r="I1730" s="195">
        <v>16</v>
      </c>
      <c r="J1730" s="197"/>
      <c r="K1730" s="194"/>
      <c r="L1730" s="197"/>
      <c r="M1730" s="194"/>
      <c r="N1730" s="198"/>
      <c r="EZ1730" s="189"/>
      <c r="FA1730" s="190"/>
      <c r="FB1730" s="190" t="s">
        <v>754</v>
      </c>
      <c r="FC1730" s="190" t="s">
        <v>285</v>
      </c>
      <c r="FD1730" s="190" t="s">
        <v>285</v>
      </c>
      <c r="FJ1730" s="190"/>
      <c r="FL1730" s="190"/>
    </row>
    <row r="1731" spans="1:168" s="152" customFormat="1" ht="15" x14ac:dyDescent="0.25">
      <c r="A1731" s="199"/>
      <c r="B1731" s="200"/>
      <c r="C1731" s="366" t="s">
        <v>755</v>
      </c>
      <c r="D1731" s="366"/>
      <c r="E1731" s="366"/>
      <c r="F1731" s="366"/>
      <c r="G1731" s="366"/>
      <c r="H1731" s="366"/>
      <c r="I1731" s="366"/>
      <c r="J1731" s="366"/>
      <c r="K1731" s="366"/>
      <c r="L1731" s="366"/>
      <c r="M1731" s="366"/>
      <c r="N1731" s="368"/>
      <c r="EZ1731" s="189"/>
      <c r="FA1731" s="190"/>
      <c r="FB1731" s="190"/>
      <c r="FC1731" s="190"/>
      <c r="FD1731" s="190"/>
      <c r="FE1731" s="201" t="s">
        <v>755</v>
      </c>
      <c r="FJ1731" s="190"/>
      <c r="FL1731" s="190"/>
    </row>
    <row r="1732" spans="1:168" s="152" customFormat="1" ht="15" x14ac:dyDescent="0.25">
      <c r="A1732" s="204"/>
      <c r="B1732" s="203" t="s">
        <v>339</v>
      </c>
      <c r="C1732" s="366" t="s">
        <v>347</v>
      </c>
      <c r="D1732" s="366"/>
      <c r="E1732" s="366"/>
      <c r="F1732" s="205"/>
      <c r="G1732" s="206"/>
      <c r="H1732" s="206"/>
      <c r="I1732" s="206"/>
      <c r="J1732" s="209">
        <v>101.02</v>
      </c>
      <c r="K1732" s="206"/>
      <c r="L1732" s="207">
        <v>1616.32</v>
      </c>
      <c r="M1732" s="210">
        <v>49.45</v>
      </c>
      <c r="N1732" s="211">
        <v>79927.02</v>
      </c>
      <c r="EZ1732" s="189"/>
      <c r="FA1732" s="190"/>
      <c r="FB1732" s="190"/>
      <c r="FC1732" s="190"/>
      <c r="FD1732" s="190"/>
      <c r="FG1732" s="201" t="s">
        <v>347</v>
      </c>
      <c r="FJ1732" s="190"/>
      <c r="FL1732" s="190"/>
    </row>
    <row r="1733" spans="1:168" s="152" customFormat="1" ht="15" x14ac:dyDescent="0.25">
      <c r="A1733" s="213"/>
      <c r="B1733" s="203"/>
      <c r="C1733" s="366" t="s">
        <v>353</v>
      </c>
      <c r="D1733" s="366"/>
      <c r="E1733" s="366"/>
      <c r="F1733" s="205" t="s">
        <v>354</v>
      </c>
      <c r="G1733" s="210">
        <v>4.8600000000000003</v>
      </c>
      <c r="H1733" s="206"/>
      <c r="I1733" s="210">
        <v>77.760000000000005</v>
      </c>
      <c r="J1733" s="215"/>
      <c r="K1733" s="206"/>
      <c r="L1733" s="215"/>
      <c r="M1733" s="206"/>
      <c r="N1733" s="216"/>
      <c r="EZ1733" s="189"/>
      <c r="FA1733" s="190"/>
      <c r="FB1733" s="190"/>
      <c r="FC1733" s="190"/>
      <c r="FD1733" s="190"/>
      <c r="FH1733" s="201" t="s">
        <v>353</v>
      </c>
      <c r="FJ1733" s="190"/>
      <c r="FL1733" s="190"/>
    </row>
    <row r="1734" spans="1:168" s="152" customFormat="1" ht="15" x14ac:dyDescent="0.25">
      <c r="A1734" s="199"/>
      <c r="B1734" s="203"/>
      <c r="C1734" s="369" t="s">
        <v>356</v>
      </c>
      <c r="D1734" s="369"/>
      <c r="E1734" s="369"/>
      <c r="F1734" s="217"/>
      <c r="G1734" s="218"/>
      <c r="H1734" s="218"/>
      <c r="I1734" s="218"/>
      <c r="J1734" s="220">
        <v>101.02</v>
      </c>
      <c r="K1734" s="218"/>
      <c r="L1734" s="219">
        <v>1616.32</v>
      </c>
      <c r="M1734" s="218"/>
      <c r="N1734" s="221">
        <v>79927.02</v>
      </c>
      <c r="EZ1734" s="189"/>
      <c r="FA1734" s="190"/>
      <c r="FB1734" s="190"/>
      <c r="FC1734" s="190"/>
      <c r="FD1734" s="190"/>
      <c r="FI1734" s="201" t="s">
        <v>356</v>
      </c>
      <c r="FJ1734" s="190"/>
      <c r="FL1734" s="190"/>
    </row>
    <row r="1735" spans="1:168" s="152" customFormat="1" ht="15" x14ac:dyDescent="0.25">
      <c r="A1735" s="213"/>
      <c r="B1735" s="203"/>
      <c r="C1735" s="366" t="s">
        <v>357</v>
      </c>
      <c r="D1735" s="366"/>
      <c r="E1735" s="366"/>
      <c r="F1735" s="205"/>
      <c r="G1735" s="206"/>
      <c r="H1735" s="206"/>
      <c r="I1735" s="206"/>
      <c r="J1735" s="215"/>
      <c r="K1735" s="206"/>
      <c r="L1735" s="207">
        <v>1616.32</v>
      </c>
      <c r="M1735" s="206"/>
      <c r="N1735" s="211">
        <v>79927.02</v>
      </c>
      <c r="EZ1735" s="189"/>
      <c r="FA1735" s="190"/>
      <c r="FB1735" s="190"/>
      <c r="FC1735" s="190"/>
      <c r="FD1735" s="190"/>
      <c r="FH1735" s="201" t="s">
        <v>357</v>
      </c>
      <c r="FJ1735" s="190"/>
      <c r="FL1735" s="190"/>
    </row>
    <row r="1736" spans="1:168" s="152" customFormat="1" ht="23.25" x14ac:dyDescent="0.25">
      <c r="A1736" s="213"/>
      <c r="B1736" s="203" t="s">
        <v>756</v>
      </c>
      <c r="C1736" s="366" t="s">
        <v>757</v>
      </c>
      <c r="D1736" s="366"/>
      <c r="E1736" s="366"/>
      <c r="F1736" s="205" t="s">
        <v>360</v>
      </c>
      <c r="G1736" s="222">
        <v>74</v>
      </c>
      <c r="H1736" s="206"/>
      <c r="I1736" s="222">
        <v>74</v>
      </c>
      <c r="J1736" s="215"/>
      <c r="K1736" s="206"/>
      <c r="L1736" s="207">
        <v>1196.08</v>
      </c>
      <c r="M1736" s="206"/>
      <c r="N1736" s="211">
        <v>59145.99</v>
      </c>
      <c r="EZ1736" s="189"/>
      <c r="FA1736" s="190"/>
      <c r="FB1736" s="190"/>
      <c r="FC1736" s="190"/>
      <c r="FD1736" s="190"/>
      <c r="FH1736" s="201" t="s">
        <v>757</v>
      </c>
      <c r="FJ1736" s="190"/>
      <c r="FL1736" s="190"/>
    </row>
    <row r="1737" spans="1:168" s="152" customFormat="1" ht="23.25" x14ac:dyDescent="0.25">
      <c r="A1737" s="213"/>
      <c r="B1737" s="203" t="s">
        <v>758</v>
      </c>
      <c r="C1737" s="366" t="s">
        <v>759</v>
      </c>
      <c r="D1737" s="366"/>
      <c r="E1737" s="366"/>
      <c r="F1737" s="205" t="s">
        <v>360</v>
      </c>
      <c r="G1737" s="222">
        <v>36</v>
      </c>
      <c r="H1737" s="206"/>
      <c r="I1737" s="222">
        <v>36</v>
      </c>
      <c r="J1737" s="215"/>
      <c r="K1737" s="206"/>
      <c r="L1737" s="209">
        <v>581.88</v>
      </c>
      <c r="M1737" s="206"/>
      <c r="N1737" s="211">
        <v>28773.73</v>
      </c>
      <c r="EZ1737" s="189"/>
      <c r="FA1737" s="190"/>
      <c r="FB1737" s="190"/>
      <c r="FC1737" s="190"/>
      <c r="FD1737" s="190"/>
      <c r="FH1737" s="201" t="s">
        <v>759</v>
      </c>
      <c r="FJ1737" s="190"/>
      <c r="FL1737" s="190"/>
    </row>
    <row r="1738" spans="1:168" s="152" customFormat="1" ht="15" x14ac:dyDescent="0.25">
      <c r="A1738" s="223"/>
      <c r="B1738" s="224"/>
      <c r="C1738" s="367" t="s">
        <v>363</v>
      </c>
      <c r="D1738" s="367"/>
      <c r="E1738" s="367"/>
      <c r="F1738" s="193"/>
      <c r="G1738" s="194"/>
      <c r="H1738" s="194"/>
      <c r="I1738" s="194"/>
      <c r="J1738" s="197"/>
      <c r="K1738" s="194"/>
      <c r="L1738" s="228">
        <v>3394.28</v>
      </c>
      <c r="M1738" s="218"/>
      <c r="N1738" s="226">
        <v>167846.74</v>
      </c>
      <c r="EZ1738" s="189"/>
      <c r="FA1738" s="190"/>
      <c r="FB1738" s="190"/>
      <c r="FC1738" s="190"/>
      <c r="FD1738" s="190"/>
      <c r="FJ1738" s="190" t="s">
        <v>363</v>
      </c>
      <c r="FL1738" s="190"/>
    </row>
    <row r="1739" spans="1:168" s="152" customFormat="1" ht="34.5" x14ac:dyDescent="0.25">
      <c r="A1739" s="191" t="s">
        <v>760</v>
      </c>
      <c r="B1739" s="192" t="s">
        <v>761</v>
      </c>
      <c r="C1739" s="367" t="s">
        <v>762</v>
      </c>
      <c r="D1739" s="367"/>
      <c r="E1739" s="367"/>
      <c r="F1739" s="193" t="s">
        <v>16</v>
      </c>
      <c r="G1739" s="194">
        <v>8</v>
      </c>
      <c r="H1739" s="195">
        <v>1</v>
      </c>
      <c r="I1739" s="195">
        <v>8</v>
      </c>
      <c r="J1739" s="197"/>
      <c r="K1739" s="194"/>
      <c r="L1739" s="197"/>
      <c r="M1739" s="194"/>
      <c r="N1739" s="198"/>
      <c r="EZ1739" s="189"/>
      <c r="FA1739" s="190"/>
      <c r="FB1739" s="190" t="s">
        <v>762</v>
      </c>
      <c r="FC1739" s="190" t="s">
        <v>285</v>
      </c>
      <c r="FD1739" s="190" t="s">
        <v>285</v>
      </c>
      <c r="FJ1739" s="190"/>
      <c r="FL1739" s="190"/>
    </row>
    <row r="1740" spans="1:168" s="152" customFormat="1" ht="15" x14ac:dyDescent="0.25">
      <c r="A1740" s="199"/>
      <c r="B1740" s="200"/>
      <c r="C1740" s="366" t="s">
        <v>763</v>
      </c>
      <c r="D1740" s="366"/>
      <c r="E1740" s="366"/>
      <c r="F1740" s="366"/>
      <c r="G1740" s="366"/>
      <c r="H1740" s="366"/>
      <c r="I1740" s="366"/>
      <c r="J1740" s="366"/>
      <c r="K1740" s="366"/>
      <c r="L1740" s="366"/>
      <c r="M1740" s="366"/>
      <c r="N1740" s="368"/>
      <c r="EZ1740" s="189"/>
      <c r="FA1740" s="190"/>
      <c r="FB1740" s="190"/>
      <c r="FC1740" s="190"/>
      <c r="FD1740" s="190"/>
      <c r="FE1740" s="201" t="s">
        <v>763</v>
      </c>
      <c r="FJ1740" s="190"/>
      <c r="FL1740" s="190"/>
    </row>
    <row r="1741" spans="1:168" s="152" customFormat="1" ht="15" x14ac:dyDescent="0.25">
      <c r="A1741" s="204"/>
      <c r="B1741" s="203" t="s">
        <v>339</v>
      </c>
      <c r="C1741" s="366" t="s">
        <v>347</v>
      </c>
      <c r="D1741" s="366"/>
      <c r="E1741" s="366"/>
      <c r="F1741" s="205"/>
      <c r="G1741" s="206"/>
      <c r="H1741" s="206"/>
      <c r="I1741" s="206"/>
      <c r="J1741" s="209">
        <v>17.04</v>
      </c>
      <c r="K1741" s="206"/>
      <c r="L1741" s="209">
        <v>136.32</v>
      </c>
      <c r="M1741" s="210">
        <v>49.45</v>
      </c>
      <c r="N1741" s="211">
        <v>6741.02</v>
      </c>
      <c r="EZ1741" s="189"/>
      <c r="FA1741" s="190"/>
      <c r="FB1741" s="190"/>
      <c r="FC1741" s="190"/>
      <c r="FD1741" s="190"/>
      <c r="FG1741" s="201" t="s">
        <v>347</v>
      </c>
      <c r="FJ1741" s="190"/>
      <c r="FL1741" s="190"/>
    </row>
    <row r="1742" spans="1:168" s="152" customFormat="1" ht="15" x14ac:dyDescent="0.25">
      <c r="A1742" s="213"/>
      <c r="B1742" s="203"/>
      <c r="C1742" s="366" t="s">
        <v>353</v>
      </c>
      <c r="D1742" s="366"/>
      <c r="E1742" s="366"/>
      <c r="F1742" s="205" t="s">
        <v>354</v>
      </c>
      <c r="G1742" s="210">
        <v>1.62</v>
      </c>
      <c r="H1742" s="206"/>
      <c r="I1742" s="210">
        <v>12.96</v>
      </c>
      <c r="J1742" s="215"/>
      <c r="K1742" s="206"/>
      <c r="L1742" s="215"/>
      <c r="M1742" s="206"/>
      <c r="N1742" s="216"/>
      <c r="EZ1742" s="189"/>
      <c r="FA1742" s="190"/>
      <c r="FB1742" s="190"/>
      <c r="FC1742" s="190"/>
      <c r="FD1742" s="190"/>
      <c r="FH1742" s="201" t="s">
        <v>353</v>
      </c>
      <c r="FJ1742" s="190"/>
      <c r="FL1742" s="190"/>
    </row>
    <row r="1743" spans="1:168" s="152" customFormat="1" ht="15" x14ac:dyDescent="0.25">
      <c r="A1743" s="199"/>
      <c r="B1743" s="203"/>
      <c r="C1743" s="369" t="s">
        <v>356</v>
      </c>
      <c r="D1743" s="369"/>
      <c r="E1743" s="369"/>
      <c r="F1743" s="217"/>
      <c r="G1743" s="218"/>
      <c r="H1743" s="218"/>
      <c r="I1743" s="218"/>
      <c r="J1743" s="220">
        <v>17.04</v>
      </c>
      <c r="K1743" s="218"/>
      <c r="L1743" s="220">
        <v>136.32</v>
      </c>
      <c r="M1743" s="218"/>
      <c r="N1743" s="221">
        <v>6741.02</v>
      </c>
      <c r="EZ1743" s="189"/>
      <c r="FA1743" s="190"/>
      <c r="FB1743" s="190"/>
      <c r="FC1743" s="190"/>
      <c r="FD1743" s="190"/>
      <c r="FI1743" s="201" t="s">
        <v>356</v>
      </c>
      <c r="FJ1743" s="190"/>
      <c r="FL1743" s="190"/>
    </row>
    <row r="1744" spans="1:168" s="152" customFormat="1" ht="15" x14ac:dyDescent="0.25">
      <c r="A1744" s="213"/>
      <c r="B1744" s="203"/>
      <c r="C1744" s="366" t="s">
        <v>357</v>
      </c>
      <c r="D1744" s="366"/>
      <c r="E1744" s="366"/>
      <c r="F1744" s="205"/>
      <c r="G1744" s="206"/>
      <c r="H1744" s="206"/>
      <c r="I1744" s="206"/>
      <c r="J1744" s="215"/>
      <c r="K1744" s="206"/>
      <c r="L1744" s="209">
        <v>136.32</v>
      </c>
      <c r="M1744" s="206"/>
      <c r="N1744" s="211">
        <v>6741.02</v>
      </c>
      <c r="EZ1744" s="189"/>
      <c r="FA1744" s="190"/>
      <c r="FB1744" s="190"/>
      <c r="FC1744" s="190"/>
      <c r="FD1744" s="190"/>
      <c r="FH1744" s="201" t="s">
        <v>357</v>
      </c>
      <c r="FJ1744" s="190"/>
      <c r="FL1744" s="190"/>
    </row>
    <row r="1745" spans="1:170" s="152" customFormat="1" ht="23.25" x14ac:dyDescent="0.25">
      <c r="A1745" s="213"/>
      <c r="B1745" s="203" t="s">
        <v>756</v>
      </c>
      <c r="C1745" s="366" t="s">
        <v>757</v>
      </c>
      <c r="D1745" s="366"/>
      <c r="E1745" s="366"/>
      <c r="F1745" s="205" t="s">
        <v>360</v>
      </c>
      <c r="G1745" s="222">
        <v>74</v>
      </c>
      <c r="H1745" s="206"/>
      <c r="I1745" s="222">
        <v>74</v>
      </c>
      <c r="J1745" s="215"/>
      <c r="K1745" s="206"/>
      <c r="L1745" s="209">
        <v>100.88</v>
      </c>
      <c r="M1745" s="206"/>
      <c r="N1745" s="211">
        <v>4988.3500000000004</v>
      </c>
      <c r="EZ1745" s="189"/>
      <c r="FA1745" s="190"/>
      <c r="FB1745" s="190"/>
      <c r="FC1745" s="190"/>
      <c r="FD1745" s="190"/>
      <c r="FH1745" s="201" t="s">
        <v>757</v>
      </c>
      <c r="FJ1745" s="190"/>
      <c r="FL1745" s="190"/>
    </row>
    <row r="1746" spans="1:170" s="152" customFormat="1" ht="23.25" x14ac:dyDescent="0.25">
      <c r="A1746" s="213"/>
      <c r="B1746" s="203" t="s">
        <v>758</v>
      </c>
      <c r="C1746" s="366" t="s">
        <v>759</v>
      </c>
      <c r="D1746" s="366"/>
      <c r="E1746" s="366"/>
      <c r="F1746" s="205" t="s">
        <v>360</v>
      </c>
      <c r="G1746" s="222">
        <v>36</v>
      </c>
      <c r="H1746" s="206"/>
      <c r="I1746" s="222">
        <v>36</v>
      </c>
      <c r="J1746" s="215"/>
      <c r="K1746" s="206"/>
      <c r="L1746" s="209">
        <v>49.08</v>
      </c>
      <c r="M1746" s="206"/>
      <c r="N1746" s="211">
        <v>2426.77</v>
      </c>
      <c r="EZ1746" s="189"/>
      <c r="FA1746" s="190"/>
      <c r="FB1746" s="190"/>
      <c r="FC1746" s="190"/>
      <c r="FD1746" s="190"/>
      <c r="FH1746" s="201" t="s">
        <v>759</v>
      </c>
      <c r="FJ1746" s="190"/>
      <c r="FL1746" s="190"/>
    </row>
    <row r="1747" spans="1:170" s="152" customFormat="1" ht="15" x14ac:dyDescent="0.25">
      <c r="A1747" s="223"/>
      <c r="B1747" s="224"/>
      <c r="C1747" s="367" t="s">
        <v>363</v>
      </c>
      <c r="D1747" s="367"/>
      <c r="E1747" s="367"/>
      <c r="F1747" s="193"/>
      <c r="G1747" s="194"/>
      <c r="H1747" s="194"/>
      <c r="I1747" s="194"/>
      <c r="J1747" s="197"/>
      <c r="K1747" s="194"/>
      <c r="L1747" s="225">
        <v>286.27999999999997</v>
      </c>
      <c r="M1747" s="218"/>
      <c r="N1747" s="226">
        <v>14156.14</v>
      </c>
      <c r="EZ1747" s="189"/>
      <c r="FA1747" s="190"/>
      <c r="FB1747" s="190"/>
      <c r="FC1747" s="190"/>
      <c r="FD1747" s="190"/>
      <c r="FJ1747" s="190" t="s">
        <v>363</v>
      </c>
      <c r="FL1747" s="190"/>
    </row>
    <row r="1748" spans="1:170" s="152" customFormat="1" ht="15" x14ac:dyDescent="0.25">
      <c r="A1748" s="238"/>
      <c r="B1748" s="239"/>
      <c r="C1748" s="239"/>
      <c r="D1748" s="239"/>
      <c r="E1748" s="239"/>
      <c r="F1748" s="240"/>
      <c r="G1748" s="240"/>
      <c r="H1748" s="240"/>
      <c r="I1748" s="240"/>
      <c r="J1748" s="241"/>
      <c r="K1748" s="240"/>
      <c r="L1748" s="241"/>
      <c r="M1748" s="206"/>
      <c r="N1748" s="241"/>
      <c r="EZ1748" s="189"/>
      <c r="FA1748" s="190"/>
      <c r="FB1748" s="190"/>
      <c r="FC1748" s="190"/>
      <c r="FD1748" s="190"/>
      <c r="FJ1748" s="190"/>
      <c r="FL1748" s="190"/>
    </row>
    <row r="1749" spans="1:170" s="152" customFormat="1" ht="15" x14ac:dyDescent="0.25">
      <c r="A1749" s="242"/>
      <c r="B1749" s="243"/>
      <c r="C1749" s="367" t="s">
        <v>764</v>
      </c>
      <c r="D1749" s="367"/>
      <c r="E1749" s="367"/>
      <c r="F1749" s="367"/>
      <c r="G1749" s="367"/>
      <c r="H1749" s="367"/>
      <c r="I1749" s="367"/>
      <c r="J1749" s="367"/>
      <c r="K1749" s="367"/>
      <c r="L1749" s="244">
        <v>3680.56</v>
      </c>
      <c r="M1749" s="245"/>
      <c r="N1749" s="246">
        <v>182002.88</v>
      </c>
      <c r="EZ1749" s="189"/>
      <c r="FA1749" s="190"/>
      <c r="FB1749" s="190"/>
      <c r="FC1749" s="190"/>
      <c r="FD1749" s="190"/>
      <c r="FJ1749" s="190"/>
      <c r="FL1749" s="190" t="s">
        <v>764</v>
      </c>
    </row>
    <row r="1750" spans="1:170" s="152" customFormat="1" ht="11.25" hidden="1" customHeight="1" x14ac:dyDescent="0.25">
      <c r="B1750" s="247"/>
      <c r="C1750" s="247"/>
      <c r="D1750" s="247"/>
      <c r="E1750" s="247"/>
      <c r="F1750" s="247"/>
      <c r="G1750" s="247"/>
      <c r="H1750" s="247"/>
      <c r="I1750" s="247"/>
      <c r="J1750" s="247"/>
      <c r="K1750" s="247"/>
      <c r="L1750" s="248"/>
      <c r="M1750" s="248"/>
      <c r="N1750" s="248"/>
    </row>
    <row r="1751" spans="1:170" s="152" customFormat="1" ht="15" x14ac:dyDescent="0.25">
      <c r="A1751" s="242"/>
      <c r="B1751" s="243"/>
      <c r="C1751" s="367" t="s">
        <v>765</v>
      </c>
      <c r="D1751" s="367"/>
      <c r="E1751" s="367"/>
      <c r="F1751" s="367"/>
      <c r="G1751" s="367"/>
      <c r="H1751" s="367"/>
      <c r="I1751" s="367"/>
      <c r="J1751" s="367"/>
      <c r="K1751" s="367"/>
      <c r="L1751" s="249"/>
      <c r="M1751" s="245"/>
      <c r="N1751" s="250"/>
      <c r="FM1751" s="190" t="s">
        <v>765</v>
      </c>
    </row>
    <row r="1752" spans="1:170" s="152" customFormat="1" ht="16.5" x14ac:dyDescent="0.3">
      <c r="A1752" s="251"/>
      <c r="B1752" s="203"/>
      <c r="C1752" s="366" t="s">
        <v>766</v>
      </c>
      <c r="D1752" s="366"/>
      <c r="E1752" s="366"/>
      <c r="F1752" s="366"/>
      <c r="G1752" s="366"/>
      <c r="H1752" s="366"/>
      <c r="I1752" s="366"/>
      <c r="J1752" s="366"/>
      <c r="K1752" s="366"/>
      <c r="L1752" s="252">
        <v>1109789.8500000001</v>
      </c>
      <c r="M1752" s="253"/>
      <c r="N1752" s="254">
        <v>12287555.439999999</v>
      </c>
      <c r="O1752" s="255"/>
      <c r="P1752" s="255"/>
      <c r="Q1752" s="255"/>
      <c r="FM1752" s="190"/>
      <c r="FN1752" s="201" t="s">
        <v>766</v>
      </c>
    </row>
    <row r="1753" spans="1:170" s="152" customFormat="1" ht="16.5" x14ac:dyDescent="0.3">
      <c r="A1753" s="251"/>
      <c r="B1753" s="203"/>
      <c r="C1753" s="366" t="s">
        <v>767</v>
      </c>
      <c r="D1753" s="366"/>
      <c r="E1753" s="366"/>
      <c r="F1753" s="366"/>
      <c r="G1753" s="366"/>
      <c r="H1753" s="366"/>
      <c r="I1753" s="366"/>
      <c r="J1753" s="366"/>
      <c r="K1753" s="366"/>
      <c r="L1753" s="256"/>
      <c r="M1753" s="253"/>
      <c r="N1753" s="257"/>
      <c r="O1753" s="255"/>
      <c r="P1753" s="255"/>
      <c r="Q1753" s="255"/>
      <c r="FM1753" s="190"/>
      <c r="FN1753" s="201" t="s">
        <v>767</v>
      </c>
    </row>
    <row r="1754" spans="1:170" s="152" customFormat="1" ht="16.5" x14ac:dyDescent="0.3">
      <c r="A1754" s="251"/>
      <c r="B1754" s="203"/>
      <c r="C1754" s="366" t="s">
        <v>768</v>
      </c>
      <c r="D1754" s="366"/>
      <c r="E1754" s="366"/>
      <c r="F1754" s="366"/>
      <c r="G1754" s="366"/>
      <c r="H1754" s="366"/>
      <c r="I1754" s="366"/>
      <c r="J1754" s="366"/>
      <c r="K1754" s="366"/>
      <c r="L1754" s="252">
        <v>44470.3</v>
      </c>
      <c r="M1754" s="253"/>
      <c r="N1754" s="254">
        <v>2199056.4300000002</v>
      </c>
      <c r="O1754" s="255"/>
      <c r="P1754" s="255"/>
      <c r="Q1754" s="255"/>
      <c r="FM1754" s="190"/>
      <c r="FN1754" s="201" t="s">
        <v>768</v>
      </c>
    </row>
    <row r="1755" spans="1:170" s="152" customFormat="1" ht="16.5" x14ac:dyDescent="0.3">
      <c r="A1755" s="251"/>
      <c r="B1755" s="203"/>
      <c r="C1755" s="366" t="s">
        <v>769</v>
      </c>
      <c r="D1755" s="366"/>
      <c r="E1755" s="366"/>
      <c r="F1755" s="366"/>
      <c r="G1755" s="366"/>
      <c r="H1755" s="366"/>
      <c r="I1755" s="366"/>
      <c r="J1755" s="366"/>
      <c r="K1755" s="366"/>
      <c r="L1755" s="252">
        <v>68906.59</v>
      </c>
      <c r="M1755" s="253"/>
      <c r="N1755" s="254">
        <v>1001212.73</v>
      </c>
      <c r="O1755" s="255"/>
      <c r="P1755" s="255"/>
      <c r="Q1755" s="255"/>
      <c r="FM1755" s="190"/>
      <c r="FN1755" s="201" t="s">
        <v>769</v>
      </c>
    </row>
    <row r="1756" spans="1:170" s="152" customFormat="1" ht="16.5" x14ac:dyDescent="0.3">
      <c r="A1756" s="251"/>
      <c r="B1756" s="203"/>
      <c r="C1756" s="366" t="s">
        <v>770</v>
      </c>
      <c r="D1756" s="366"/>
      <c r="E1756" s="366"/>
      <c r="F1756" s="366"/>
      <c r="G1756" s="366"/>
      <c r="H1756" s="366"/>
      <c r="I1756" s="366"/>
      <c r="J1756" s="366"/>
      <c r="K1756" s="366"/>
      <c r="L1756" s="252">
        <v>3981.39</v>
      </c>
      <c r="M1756" s="253"/>
      <c r="N1756" s="254">
        <v>196879.74</v>
      </c>
      <c r="O1756" s="255"/>
      <c r="P1756" s="255"/>
      <c r="Q1756" s="255"/>
      <c r="FM1756" s="190"/>
      <c r="FN1756" s="201" t="s">
        <v>770</v>
      </c>
    </row>
    <row r="1757" spans="1:170" s="152" customFormat="1" ht="16.5" x14ac:dyDescent="0.3">
      <c r="A1757" s="251"/>
      <c r="B1757" s="203"/>
      <c r="C1757" s="366" t="s">
        <v>771</v>
      </c>
      <c r="D1757" s="366"/>
      <c r="E1757" s="366"/>
      <c r="F1757" s="366"/>
      <c r="G1757" s="366"/>
      <c r="H1757" s="366"/>
      <c r="I1757" s="366"/>
      <c r="J1757" s="366"/>
      <c r="K1757" s="366"/>
      <c r="L1757" s="252">
        <v>996412.96</v>
      </c>
      <c r="M1757" s="253"/>
      <c r="N1757" s="254">
        <v>9087286.2799999993</v>
      </c>
      <c r="O1757" s="255"/>
      <c r="P1757" s="255"/>
      <c r="Q1757" s="255"/>
      <c r="FM1757" s="190"/>
      <c r="FN1757" s="201" t="s">
        <v>771</v>
      </c>
    </row>
    <row r="1758" spans="1:170" s="152" customFormat="1" ht="16.5" x14ac:dyDescent="0.3">
      <c r="A1758" s="251"/>
      <c r="B1758" s="203"/>
      <c r="C1758" s="366" t="s">
        <v>772</v>
      </c>
      <c r="D1758" s="366"/>
      <c r="E1758" s="366"/>
      <c r="F1758" s="366"/>
      <c r="G1758" s="366"/>
      <c r="H1758" s="366"/>
      <c r="I1758" s="366"/>
      <c r="J1758" s="366"/>
      <c r="K1758" s="366"/>
      <c r="L1758" s="252">
        <v>48291.199999999997</v>
      </c>
      <c r="M1758" s="253"/>
      <c r="N1758" s="254">
        <v>1617878.4</v>
      </c>
      <c r="O1758" s="255"/>
      <c r="P1758" s="255"/>
      <c r="Q1758" s="255"/>
      <c r="FM1758" s="190"/>
      <c r="FN1758" s="201" t="s">
        <v>772</v>
      </c>
    </row>
    <row r="1759" spans="1:170" s="152" customFormat="1" ht="16.5" x14ac:dyDescent="0.3">
      <c r="A1759" s="251"/>
      <c r="B1759" s="203"/>
      <c r="C1759" s="366" t="s">
        <v>767</v>
      </c>
      <c r="D1759" s="366"/>
      <c r="E1759" s="366"/>
      <c r="F1759" s="366"/>
      <c r="G1759" s="366"/>
      <c r="H1759" s="366"/>
      <c r="I1759" s="366"/>
      <c r="J1759" s="366"/>
      <c r="K1759" s="366"/>
      <c r="L1759" s="256"/>
      <c r="M1759" s="253"/>
      <c r="N1759" s="257"/>
      <c r="O1759" s="255"/>
      <c r="P1759" s="255"/>
      <c r="Q1759" s="255"/>
      <c r="FM1759" s="190"/>
      <c r="FN1759" s="201" t="s">
        <v>767</v>
      </c>
    </row>
    <row r="1760" spans="1:170" s="152" customFormat="1" ht="16.5" x14ac:dyDescent="0.3">
      <c r="A1760" s="251"/>
      <c r="B1760" s="203"/>
      <c r="C1760" s="366" t="s">
        <v>773</v>
      </c>
      <c r="D1760" s="366"/>
      <c r="E1760" s="366"/>
      <c r="F1760" s="366"/>
      <c r="G1760" s="366"/>
      <c r="H1760" s="366"/>
      <c r="I1760" s="366"/>
      <c r="J1760" s="366"/>
      <c r="K1760" s="366"/>
      <c r="L1760" s="252">
        <v>10494.63</v>
      </c>
      <c r="M1760" s="253"/>
      <c r="N1760" s="254">
        <v>518959.46</v>
      </c>
      <c r="O1760" s="255"/>
      <c r="P1760" s="255"/>
      <c r="Q1760" s="255"/>
      <c r="FM1760" s="190"/>
      <c r="FN1760" s="201" t="s">
        <v>773</v>
      </c>
    </row>
    <row r="1761" spans="1:170" s="152" customFormat="1" ht="16.5" x14ac:dyDescent="0.3">
      <c r="A1761" s="251"/>
      <c r="B1761" s="203"/>
      <c r="C1761" s="366" t="s">
        <v>774</v>
      </c>
      <c r="D1761" s="366"/>
      <c r="E1761" s="366"/>
      <c r="F1761" s="366"/>
      <c r="G1761" s="366"/>
      <c r="H1761" s="366"/>
      <c r="I1761" s="366"/>
      <c r="J1761" s="366"/>
      <c r="K1761" s="366"/>
      <c r="L1761" s="252">
        <v>13123.92</v>
      </c>
      <c r="M1761" s="253"/>
      <c r="N1761" s="254">
        <v>190690.56</v>
      </c>
      <c r="O1761" s="255"/>
      <c r="P1761" s="255"/>
      <c r="Q1761" s="255"/>
      <c r="FM1761" s="190"/>
      <c r="FN1761" s="201" t="s">
        <v>774</v>
      </c>
    </row>
    <row r="1762" spans="1:170" s="152" customFormat="1" ht="16.5" x14ac:dyDescent="0.3">
      <c r="A1762" s="251"/>
      <c r="B1762" s="203"/>
      <c r="C1762" s="366" t="s">
        <v>775</v>
      </c>
      <c r="D1762" s="366"/>
      <c r="E1762" s="366"/>
      <c r="F1762" s="366"/>
      <c r="G1762" s="366"/>
      <c r="H1762" s="366"/>
      <c r="I1762" s="366"/>
      <c r="J1762" s="366"/>
      <c r="K1762" s="366"/>
      <c r="L1762" s="258">
        <v>894.25</v>
      </c>
      <c r="M1762" s="253"/>
      <c r="N1762" s="254">
        <v>44220.639999999999</v>
      </c>
      <c r="O1762" s="255"/>
      <c r="P1762" s="255"/>
      <c r="Q1762" s="255"/>
      <c r="FM1762" s="190"/>
      <c r="FN1762" s="201" t="s">
        <v>775</v>
      </c>
    </row>
    <row r="1763" spans="1:170" s="152" customFormat="1" ht="16.5" x14ac:dyDescent="0.3">
      <c r="A1763" s="251"/>
      <c r="B1763" s="203"/>
      <c r="C1763" s="366" t="s">
        <v>776</v>
      </c>
      <c r="D1763" s="366"/>
      <c r="E1763" s="366"/>
      <c r="F1763" s="366"/>
      <c r="G1763" s="366"/>
      <c r="H1763" s="366"/>
      <c r="I1763" s="366"/>
      <c r="J1763" s="366"/>
      <c r="K1763" s="366"/>
      <c r="L1763" s="252">
        <v>7732.1</v>
      </c>
      <c r="M1763" s="253"/>
      <c r="N1763" s="254">
        <v>70516.77</v>
      </c>
      <c r="O1763" s="255"/>
      <c r="P1763" s="255"/>
      <c r="Q1763" s="255"/>
      <c r="FM1763" s="190"/>
      <c r="FN1763" s="201" t="s">
        <v>776</v>
      </c>
    </row>
    <row r="1764" spans="1:170" s="152" customFormat="1" ht="16.5" x14ac:dyDescent="0.3">
      <c r="A1764" s="251"/>
      <c r="B1764" s="203"/>
      <c r="C1764" s="366" t="s">
        <v>777</v>
      </c>
      <c r="D1764" s="366"/>
      <c r="E1764" s="366"/>
      <c r="F1764" s="366"/>
      <c r="G1764" s="366"/>
      <c r="H1764" s="366"/>
      <c r="I1764" s="366"/>
      <c r="J1764" s="366"/>
      <c r="K1764" s="366"/>
      <c r="L1764" s="252">
        <v>10893.06</v>
      </c>
      <c r="M1764" s="253"/>
      <c r="N1764" s="254">
        <v>538661.38</v>
      </c>
      <c r="O1764" s="255"/>
      <c r="P1764" s="255"/>
      <c r="Q1764" s="255"/>
      <c r="FM1764" s="190"/>
      <c r="FN1764" s="201" t="s">
        <v>777</v>
      </c>
    </row>
    <row r="1765" spans="1:170" s="152" customFormat="1" ht="16.5" x14ac:dyDescent="0.3">
      <c r="A1765" s="251"/>
      <c r="B1765" s="203"/>
      <c r="C1765" s="366" t="s">
        <v>778</v>
      </c>
      <c r="D1765" s="366"/>
      <c r="E1765" s="366"/>
      <c r="F1765" s="366"/>
      <c r="G1765" s="366"/>
      <c r="H1765" s="366"/>
      <c r="I1765" s="366"/>
      <c r="J1765" s="366"/>
      <c r="K1765" s="366"/>
      <c r="L1765" s="252">
        <v>6047.49</v>
      </c>
      <c r="M1765" s="253"/>
      <c r="N1765" s="254">
        <v>299050.23</v>
      </c>
      <c r="O1765" s="255"/>
      <c r="P1765" s="255"/>
      <c r="Q1765" s="255"/>
      <c r="FM1765" s="190"/>
      <c r="FN1765" s="201" t="s">
        <v>778</v>
      </c>
    </row>
    <row r="1766" spans="1:170" s="152" customFormat="1" ht="16.5" x14ac:dyDescent="0.3">
      <c r="A1766" s="251"/>
      <c r="B1766" s="203"/>
      <c r="C1766" s="366" t="s">
        <v>779</v>
      </c>
      <c r="D1766" s="366"/>
      <c r="E1766" s="366"/>
      <c r="F1766" s="366"/>
      <c r="G1766" s="366"/>
      <c r="H1766" s="366"/>
      <c r="I1766" s="366"/>
      <c r="J1766" s="366"/>
      <c r="K1766" s="366"/>
      <c r="L1766" s="252">
        <v>1129752.05</v>
      </c>
      <c r="M1766" s="253"/>
      <c r="N1766" s="254">
        <v>14044812.119999999</v>
      </c>
      <c r="O1766" s="255"/>
      <c r="P1766" s="255"/>
      <c r="Q1766" s="255"/>
      <c r="FM1766" s="190"/>
      <c r="FN1766" s="201" t="s">
        <v>779</v>
      </c>
    </row>
    <row r="1767" spans="1:170" s="152" customFormat="1" ht="16.5" x14ac:dyDescent="0.3">
      <c r="A1767" s="251"/>
      <c r="B1767" s="203"/>
      <c r="C1767" s="366" t="s">
        <v>767</v>
      </c>
      <c r="D1767" s="366"/>
      <c r="E1767" s="366"/>
      <c r="F1767" s="366"/>
      <c r="G1767" s="366"/>
      <c r="H1767" s="366"/>
      <c r="I1767" s="366"/>
      <c r="J1767" s="366"/>
      <c r="K1767" s="366"/>
      <c r="L1767" s="256"/>
      <c r="M1767" s="253"/>
      <c r="N1767" s="257"/>
      <c r="O1767" s="255"/>
      <c r="P1767" s="255"/>
      <c r="Q1767" s="255"/>
      <c r="FM1767" s="190"/>
      <c r="FN1767" s="201" t="s">
        <v>767</v>
      </c>
    </row>
    <row r="1768" spans="1:170" s="152" customFormat="1" ht="16.5" x14ac:dyDescent="0.3">
      <c r="A1768" s="251"/>
      <c r="B1768" s="203"/>
      <c r="C1768" s="366" t="s">
        <v>773</v>
      </c>
      <c r="D1768" s="366"/>
      <c r="E1768" s="366"/>
      <c r="F1768" s="366"/>
      <c r="G1768" s="366"/>
      <c r="H1768" s="366"/>
      <c r="I1768" s="366"/>
      <c r="J1768" s="366"/>
      <c r="K1768" s="366"/>
      <c r="L1768" s="252">
        <v>32223.03</v>
      </c>
      <c r="M1768" s="253"/>
      <c r="N1768" s="254">
        <v>1593428.93</v>
      </c>
      <c r="O1768" s="255"/>
      <c r="P1768" s="255"/>
      <c r="Q1768" s="255"/>
      <c r="FM1768" s="190"/>
      <c r="FN1768" s="201" t="s">
        <v>773</v>
      </c>
    </row>
    <row r="1769" spans="1:170" s="152" customFormat="1" ht="16.5" x14ac:dyDescent="0.3">
      <c r="A1769" s="251"/>
      <c r="B1769" s="203"/>
      <c r="C1769" s="366" t="s">
        <v>774</v>
      </c>
      <c r="D1769" s="366"/>
      <c r="E1769" s="366"/>
      <c r="F1769" s="366"/>
      <c r="G1769" s="366"/>
      <c r="H1769" s="366"/>
      <c r="I1769" s="366"/>
      <c r="J1769" s="366"/>
      <c r="K1769" s="366"/>
      <c r="L1769" s="252">
        <v>55782.67</v>
      </c>
      <c r="M1769" s="253"/>
      <c r="N1769" s="254">
        <v>810522.17</v>
      </c>
      <c r="O1769" s="255"/>
      <c r="P1769" s="255"/>
      <c r="Q1769" s="255"/>
      <c r="FM1769" s="190"/>
      <c r="FN1769" s="201" t="s">
        <v>774</v>
      </c>
    </row>
    <row r="1770" spans="1:170" s="152" customFormat="1" ht="16.5" x14ac:dyDescent="0.3">
      <c r="A1770" s="251"/>
      <c r="B1770" s="203"/>
      <c r="C1770" s="366" t="s">
        <v>775</v>
      </c>
      <c r="D1770" s="366"/>
      <c r="E1770" s="366"/>
      <c r="F1770" s="366"/>
      <c r="G1770" s="366"/>
      <c r="H1770" s="366"/>
      <c r="I1770" s="366"/>
      <c r="J1770" s="366"/>
      <c r="K1770" s="366"/>
      <c r="L1770" s="252">
        <v>3087.14</v>
      </c>
      <c r="M1770" s="253"/>
      <c r="N1770" s="254">
        <v>152659.1</v>
      </c>
      <c r="O1770" s="255"/>
      <c r="P1770" s="255"/>
      <c r="Q1770" s="255"/>
      <c r="FM1770" s="190"/>
      <c r="FN1770" s="201" t="s">
        <v>775</v>
      </c>
    </row>
    <row r="1771" spans="1:170" s="152" customFormat="1" ht="16.5" x14ac:dyDescent="0.3">
      <c r="A1771" s="251"/>
      <c r="B1771" s="203"/>
      <c r="C1771" s="366" t="s">
        <v>776</v>
      </c>
      <c r="D1771" s="366"/>
      <c r="E1771" s="366"/>
      <c r="F1771" s="366"/>
      <c r="G1771" s="366"/>
      <c r="H1771" s="366"/>
      <c r="I1771" s="366"/>
      <c r="J1771" s="366"/>
      <c r="K1771" s="366"/>
      <c r="L1771" s="252">
        <v>988680.86</v>
      </c>
      <c r="M1771" s="253"/>
      <c r="N1771" s="254">
        <v>9016769.5099999998</v>
      </c>
      <c r="O1771" s="255"/>
      <c r="P1771" s="255"/>
      <c r="Q1771" s="255"/>
      <c r="FM1771" s="190"/>
      <c r="FN1771" s="201" t="s">
        <v>776</v>
      </c>
    </row>
    <row r="1772" spans="1:170" s="152" customFormat="1" ht="16.5" x14ac:dyDescent="0.3">
      <c r="A1772" s="251"/>
      <c r="B1772" s="203"/>
      <c r="C1772" s="366" t="s">
        <v>777</v>
      </c>
      <c r="D1772" s="366"/>
      <c r="E1772" s="366"/>
      <c r="F1772" s="366"/>
      <c r="G1772" s="366"/>
      <c r="H1772" s="366"/>
      <c r="I1772" s="366"/>
      <c r="J1772" s="366"/>
      <c r="K1772" s="366"/>
      <c r="L1772" s="252">
        <v>34759.300000000003</v>
      </c>
      <c r="M1772" s="253"/>
      <c r="N1772" s="254">
        <v>1718847.88</v>
      </c>
      <c r="O1772" s="255"/>
      <c r="P1772" s="255"/>
      <c r="Q1772" s="255"/>
      <c r="FM1772" s="190"/>
      <c r="FN1772" s="201" t="s">
        <v>777</v>
      </c>
    </row>
    <row r="1773" spans="1:170" s="152" customFormat="1" ht="16.5" x14ac:dyDescent="0.3">
      <c r="A1773" s="251"/>
      <c r="B1773" s="203"/>
      <c r="C1773" s="366" t="s">
        <v>778</v>
      </c>
      <c r="D1773" s="366"/>
      <c r="E1773" s="366"/>
      <c r="F1773" s="366"/>
      <c r="G1773" s="366"/>
      <c r="H1773" s="366"/>
      <c r="I1773" s="366"/>
      <c r="J1773" s="366"/>
      <c r="K1773" s="366"/>
      <c r="L1773" s="252">
        <v>18306.189999999999</v>
      </c>
      <c r="M1773" s="253"/>
      <c r="N1773" s="254">
        <v>905243.63</v>
      </c>
      <c r="O1773" s="255"/>
      <c r="P1773" s="255"/>
      <c r="Q1773" s="255"/>
      <c r="FM1773" s="190"/>
      <c r="FN1773" s="201" t="s">
        <v>778</v>
      </c>
    </row>
    <row r="1774" spans="1:170" s="152" customFormat="1" ht="16.5" x14ac:dyDescent="0.3">
      <c r="A1774" s="251"/>
      <c r="B1774" s="203"/>
      <c r="C1774" s="366" t="s">
        <v>780</v>
      </c>
      <c r="D1774" s="366"/>
      <c r="E1774" s="366"/>
      <c r="F1774" s="366"/>
      <c r="G1774" s="366"/>
      <c r="H1774" s="366"/>
      <c r="I1774" s="366"/>
      <c r="J1774" s="366"/>
      <c r="K1774" s="366"/>
      <c r="L1774" s="252">
        <v>3680.56</v>
      </c>
      <c r="M1774" s="253"/>
      <c r="N1774" s="254">
        <v>182002.88</v>
      </c>
      <c r="O1774" s="255"/>
      <c r="P1774" s="255"/>
      <c r="Q1774" s="255"/>
      <c r="FM1774" s="190"/>
      <c r="FN1774" s="201" t="s">
        <v>780</v>
      </c>
    </row>
    <row r="1775" spans="1:170" s="152" customFormat="1" ht="16.5" x14ac:dyDescent="0.3">
      <c r="A1775" s="251"/>
      <c r="B1775" s="203"/>
      <c r="C1775" s="366" t="s">
        <v>781</v>
      </c>
      <c r="D1775" s="366"/>
      <c r="E1775" s="366"/>
      <c r="F1775" s="366"/>
      <c r="G1775" s="366"/>
      <c r="H1775" s="366"/>
      <c r="I1775" s="366"/>
      <c r="J1775" s="366"/>
      <c r="K1775" s="366"/>
      <c r="L1775" s="252">
        <v>3680.56</v>
      </c>
      <c r="M1775" s="253"/>
      <c r="N1775" s="254">
        <v>182002.88</v>
      </c>
      <c r="O1775" s="255"/>
      <c r="P1775" s="255"/>
      <c r="Q1775" s="255"/>
      <c r="FM1775" s="190"/>
      <c r="FN1775" s="201" t="s">
        <v>781</v>
      </c>
    </row>
    <row r="1776" spans="1:170" s="152" customFormat="1" ht="16.5" x14ac:dyDescent="0.3">
      <c r="A1776" s="251"/>
      <c r="B1776" s="203"/>
      <c r="C1776" s="366" t="s">
        <v>782</v>
      </c>
      <c r="D1776" s="366"/>
      <c r="E1776" s="366"/>
      <c r="F1776" s="366"/>
      <c r="G1776" s="366"/>
      <c r="H1776" s="366"/>
      <c r="I1776" s="366"/>
      <c r="J1776" s="366"/>
      <c r="K1776" s="366"/>
      <c r="L1776" s="256"/>
      <c r="M1776" s="253"/>
      <c r="N1776" s="257"/>
      <c r="O1776" s="255"/>
      <c r="P1776" s="255"/>
      <c r="Q1776" s="255"/>
      <c r="FM1776" s="190"/>
      <c r="FN1776" s="201" t="s">
        <v>782</v>
      </c>
    </row>
    <row r="1777" spans="1:171" s="152" customFormat="1" ht="16.5" x14ac:dyDescent="0.3">
      <c r="A1777" s="251"/>
      <c r="B1777" s="203"/>
      <c r="C1777" s="366" t="s">
        <v>783</v>
      </c>
      <c r="D1777" s="366"/>
      <c r="E1777" s="366"/>
      <c r="F1777" s="366"/>
      <c r="G1777" s="366"/>
      <c r="H1777" s="366"/>
      <c r="I1777" s="366"/>
      <c r="J1777" s="366"/>
      <c r="K1777" s="366"/>
      <c r="L1777" s="252">
        <v>1752.64</v>
      </c>
      <c r="M1777" s="253"/>
      <c r="N1777" s="254">
        <v>86668.04</v>
      </c>
      <c r="O1777" s="255"/>
      <c r="P1777" s="255"/>
      <c r="Q1777" s="255"/>
      <c r="FM1777" s="190"/>
      <c r="FN1777" s="201" t="s">
        <v>783</v>
      </c>
    </row>
    <row r="1778" spans="1:171" s="152" customFormat="1" ht="16.5" x14ac:dyDescent="0.3">
      <c r="A1778" s="251"/>
      <c r="B1778" s="203"/>
      <c r="C1778" s="366" t="s">
        <v>784</v>
      </c>
      <c r="D1778" s="366"/>
      <c r="E1778" s="366"/>
      <c r="F1778" s="366"/>
      <c r="G1778" s="366"/>
      <c r="H1778" s="366"/>
      <c r="I1778" s="366"/>
      <c r="J1778" s="366"/>
      <c r="K1778" s="366"/>
      <c r="L1778" s="252">
        <v>1296.96</v>
      </c>
      <c r="M1778" s="253"/>
      <c r="N1778" s="254">
        <v>64134.34</v>
      </c>
      <c r="O1778" s="255"/>
      <c r="P1778" s="255"/>
      <c r="Q1778" s="255"/>
      <c r="FM1778" s="190"/>
      <c r="FN1778" s="201" t="s">
        <v>784</v>
      </c>
    </row>
    <row r="1779" spans="1:171" s="152" customFormat="1" ht="16.5" x14ac:dyDescent="0.3">
      <c r="A1779" s="251"/>
      <c r="B1779" s="203"/>
      <c r="C1779" s="366" t="s">
        <v>785</v>
      </c>
      <c r="D1779" s="366"/>
      <c r="E1779" s="366"/>
      <c r="F1779" s="366"/>
      <c r="G1779" s="366"/>
      <c r="H1779" s="366"/>
      <c r="I1779" s="366"/>
      <c r="J1779" s="366"/>
      <c r="K1779" s="366"/>
      <c r="L1779" s="258">
        <v>630.96</v>
      </c>
      <c r="M1779" s="253"/>
      <c r="N1779" s="254">
        <v>31200.5</v>
      </c>
      <c r="O1779" s="255"/>
      <c r="P1779" s="255"/>
      <c r="Q1779" s="255"/>
      <c r="FM1779" s="190"/>
      <c r="FN1779" s="201" t="s">
        <v>785</v>
      </c>
    </row>
    <row r="1780" spans="1:171" s="152" customFormat="1" ht="16.5" x14ac:dyDescent="0.3">
      <c r="A1780" s="251"/>
      <c r="B1780" s="259"/>
      <c r="C1780" s="365" t="s">
        <v>786</v>
      </c>
      <c r="D1780" s="365"/>
      <c r="E1780" s="365"/>
      <c r="F1780" s="365"/>
      <c r="G1780" s="365"/>
      <c r="H1780" s="365"/>
      <c r="I1780" s="365"/>
      <c r="J1780" s="365"/>
      <c r="K1780" s="365"/>
      <c r="L1780" s="260">
        <v>1181723.81</v>
      </c>
      <c r="M1780" s="261"/>
      <c r="N1780" s="262">
        <v>15844693.4</v>
      </c>
      <c r="O1780" s="255"/>
      <c r="P1780" s="255"/>
      <c r="Q1780" s="255"/>
      <c r="FM1780" s="190"/>
      <c r="FO1780" s="190" t="s">
        <v>786</v>
      </c>
    </row>
    <row r="1781" spans="1:171" s="152" customFormat="1" ht="16.5" x14ac:dyDescent="0.3">
      <c r="A1781" s="251"/>
      <c r="B1781" s="203"/>
      <c r="C1781" s="366" t="s">
        <v>787</v>
      </c>
      <c r="D1781" s="366"/>
      <c r="E1781" s="366"/>
      <c r="F1781" s="366"/>
      <c r="G1781" s="366"/>
      <c r="H1781" s="366"/>
      <c r="I1781" s="366"/>
      <c r="J1781" s="366"/>
      <c r="K1781" s="366"/>
      <c r="L1781" s="252">
        <v>48451.69</v>
      </c>
      <c r="M1781" s="253"/>
      <c r="N1781" s="254">
        <v>2395936.17</v>
      </c>
      <c r="O1781" s="255"/>
      <c r="P1781" s="255"/>
      <c r="Q1781" s="255"/>
      <c r="FM1781" s="190"/>
      <c r="FN1781" s="201" t="s">
        <v>787</v>
      </c>
      <c r="FO1781" s="190"/>
    </row>
    <row r="1782" spans="1:171" s="152" customFormat="1" ht="16.5" x14ac:dyDescent="0.3">
      <c r="A1782" s="251"/>
      <c r="B1782" s="203"/>
      <c r="C1782" s="366" t="s">
        <v>788</v>
      </c>
      <c r="D1782" s="366"/>
      <c r="E1782" s="366"/>
      <c r="F1782" s="366"/>
      <c r="G1782" s="366"/>
      <c r="H1782" s="366"/>
      <c r="I1782" s="366"/>
      <c r="J1782" s="366"/>
      <c r="K1782" s="366"/>
      <c r="L1782" s="252">
        <v>46949.32</v>
      </c>
      <c r="M1782" s="253"/>
      <c r="N1782" s="254">
        <v>2321643.6</v>
      </c>
      <c r="O1782" s="255"/>
      <c r="P1782" s="255"/>
      <c r="Q1782" s="255"/>
      <c r="FM1782" s="190"/>
      <c r="FN1782" s="201" t="s">
        <v>788</v>
      </c>
      <c r="FO1782" s="190"/>
    </row>
    <row r="1783" spans="1:171" s="152" customFormat="1" ht="16.5" x14ac:dyDescent="0.3">
      <c r="A1783" s="251"/>
      <c r="B1783" s="203"/>
      <c r="C1783" s="366" t="s">
        <v>789</v>
      </c>
      <c r="D1783" s="366"/>
      <c r="E1783" s="366"/>
      <c r="F1783" s="366"/>
      <c r="G1783" s="366"/>
      <c r="H1783" s="366"/>
      <c r="I1783" s="366"/>
      <c r="J1783" s="366"/>
      <c r="K1783" s="366"/>
      <c r="L1783" s="252">
        <v>24984.639999999999</v>
      </c>
      <c r="M1783" s="253"/>
      <c r="N1783" s="254">
        <v>1235494.3600000001</v>
      </c>
      <c r="O1783" s="255"/>
      <c r="P1783" s="255"/>
      <c r="Q1783" s="255"/>
      <c r="FM1783" s="190"/>
      <c r="FN1783" s="201" t="s">
        <v>789</v>
      </c>
      <c r="FO1783" s="190"/>
    </row>
    <row r="1784" spans="1:171" s="152" customFormat="1" ht="16.5" x14ac:dyDescent="0.3">
      <c r="A1784" s="251"/>
      <c r="B1784" s="259"/>
      <c r="C1784" s="365" t="s">
        <v>790</v>
      </c>
      <c r="D1784" s="365"/>
      <c r="E1784" s="365"/>
      <c r="F1784" s="365"/>
      <c r="G1784" s="365"/>
      <c r="H1784" s="365"/>
      <c r="I1784" s="365"/>
      <c r="J1784" s="365"/>
      <c r="K1784" s="365"/>
      <c r="L1784" s="260">
        <v>1178043.25</v>
      </c>
      <c r="M1784" s="261"/>
      <c r="N1784" s="262">
        <v>15662690.52</v>
      </c>
      <c r="O1784" s="255"/>
      <c r="P1784" s="255"/>
      <c r="Q1784" s="255"/>
      <c r="FM1784" s="190"/>
      <c r="FO1784" s="190" t="s">
        <v>790</v>
      </c>
    </row>
    <row r="1785" spans="1:171" s="152" customFormat="1" ht="16.5" x14ac:dyDescent="0.3">
      <c r="A1785" s="251"/>
      <c r="B1785" s="203"/>
      <c r="C1785" s="366" t="s">
        <v>791</v>
      </c>
      <c r="D1785" s="366"/>
      <c r="E1785" s="366"/>
      <c r="F1785" s="366"/>
      <c r="G1785" s="366"/>
      <c r="H1785" s="366"/>
      <c r="I1785" s="366"/>
      <c r="J1785" s="366"/>
      <c r="K1785" s="366"/>
      <c r="L1785" s="252">
        <v>26388.17</v>
      </c>
      <c r="M1785" s="253"/>
      <c r="N1785" s="254">
        <v>350844.27</v>
      </c>
      <c r="O1785" s="255"/>
      <c r="P1785" s="255"/>
      <c r="Q1785" s="255"/>
      <c r="FM1785" s="190"/>
      <c r="FN1785" s="201" t="s">
        <v>791</v>
      </c>
      <c r="FO1785" s="190"/>
    </row>
    <row r="1786" spans="1:171" s="152" customFormat="1" ht="16.5" x14ac:dyDescent="0.3">
      <c r="A1786" s="251"/>
      <c r="B1786" s="259"/>
      <c r="C1786" s="365" t="s">
        <v>786</v>
      </c>
      <c r="D1786" s="365"/>
      <c r="E1786" s="365"/>
      <c r="F1786" s="365"/>
      <c r="G1786" s="365"/>
      <c r="H1786" s="365"/>
      <c r="I1786" s="365"/>
      <c r="J1786" s="365"/>
      <c r="K1786" s="365"/>
      <c r="L1786" s="260">
        <v>1204431.42</v>
      </c>
      <c r="M1786" s="261"/>
      <c r="N1786" s="262">
        <v>16013534.789999999</v>
      </c>
      <c r="O1786" s="255"/>
      <c r="P1786" s="255"/>
      <c r="Q1786" s="255"/>
      <c r="FM1786" s="190"/>
      <c r="FO1786" s="190" t="s">
        <v>786</v>
      </c>
    </row>
    <row r="1787" spans="1:171" s="152" customFormat="1" ht="16.5" x14ac:dyDescent="0.3">
      <c r="A1787" s="251"/>
      <c r="B1787" s="203"/>
      <c r="C1787" s="366" t="s">
        <v>792</v>
      </c>
      <c r="D1787" s="366"/>
      <c r="E1787" s="366"/>
      <c r="F1787" s="366"/>
      <c r="G1787" s="366"/>
      <c r="H1787" s="366"/>
      <c r="I1787" s="366"/>
      <c r="J1787" s="366"/>
      <c r="K1787" s="366"/>
      <c r="L1787" s="252">
        <v>23125.08</v>
      </c>
      <c r="M1787" s="253"/>
      <c r="N1787" s="254">
        <v>307459.87</v>
      </c>
      <c r="O1787" s="255"/>
      <c r="P1787" s="255"/>
      <c r="Q1787" s="255"/>
      <c r="FM1787" s="190"/>
      <c r="FN1787" s="201" t="s">
        <v>792</v>
      </c>
      <c r="FO1787" s="190"/>
    </row>
    <row r="1788" spans="1:171" s="152" customFormat="1" ht="16.5" x14ac:dyDescent="0.3">
      <c r="A1788" s="251"/>
      <c r="B1788" s="259"/>
      <c r="C1788" s="365" t="s">
        <v>786</v>
      </c>
      <c r="D1788" s="365"/>
      <c r="E1788" s="365"/>
      <c r="F1788" s="365"/>
      <c r="G1788" s="365"/>
      <c r="H1788" s="365"/>
      <c r="I1788" s="365"/>
      <c r="J1788" s="365"/>
      <c r="K1788" s="365"/>
      <c r="L1788" s="260">
        <v>1227556.5</v>
      </c>
      <c r="M1788" s="261"/>
      <c r="N1788" s="262">
        <v>16320994.66</v>
      </c>
      <c r="O1788" s="255"/>
      <c r="P1788" s="255"/>
      <c r="Q1788" s="255"/>
      <c r="FM1788" s="190"/>
      <c r="FO1788" s="190" t="s">
        <v>786</v>
      </c>
    </row>
    <row r="1789" spans="1:171" s="152" customFormat="1" ht="16.5" x14ac:dyDescent="0.3">
      <c r="A1789" s="251"/>
      <c r="B1789" s="259"/>
      <c r="C1789" s="365" t="s">
        <v>793</v>
      </c>
      <c r="D1789" s="365"/>
      <c r="E1789" s="365"/>
      <c r="F1789" s="365"/>
      <c r="G1789" s="365"/>
      <c r="H1789" s="365"/>
      <c r="I1789" s="365"/>
      <c r="J1789" s="365"/>
      <c r="K1789" s="365"/>
      <c r="L1789" s="260">
        <v>1231237.06</v>
      </c>
      <c r="M1789" s="261"/>
      <c r="N1789" s="262">
        <v>16502997.539999999</v>
      </c>
      <c r="O1789" s="255"/>
      <c r="P1789" s="255"/>
      <c r="Q1789" s="255"/>
      <c r="FM1789" s="190"/>
      <c r="FO1789" s="190" t="s">
        <v>793</v>
      </c>
    </row>
    <row r="1790" spans="1:171" s="152" customFormat="1" ht="16.5" x14ac:dyDescent="0.3">
      <c r="A1790" s="251"/>
      <c r="B1790" s="203"/>
      <c r="C1790" s="366" t="s">
        <v>794</v>
      </c>
      <c r="D1790" s="366"/>
      <c r="E1790" s="366"/>
      <c r="F1790" s="366"/>
      <c r="G1790" s="366"/>
      <c r="H1790" s="366"/>
      <c r="I1790" s="366"/>
      <c r="J1790" s="366"/>
      <c r="K1790" s="366"/>
      <c r="L1790" s="252">
        <v>262500</v>
      </c>
      <c r="M1790" s="253"/>
      <c r="N1790" s="254">
        <v>262500</v>
      </c>
      <c r="O1790" s="255"/>
      <c r="P1790" s="255"/>
      <c r="Q1790" s="255"/>
      <c r="FM1790" s="190"/>
      <c r="FN1790" s="201" t="s">
        <v>794</v>
      </c>
      <c r="FO1790" s="190"/>
    </row>
    <row r="1791" spans="1:171" s="152" customFormat="1" ht="16.5" x14ac:dyDescent="0.3">
      <c r="A1791" s="251"/>
      <c r="B1791" s="259"/>
      <c r="C1791" s="365" t="s">
        <v>795</v>
      </c>
      <c r="D1791" s="365"/>
      <c r="E1791" s="365"/>
      <c r="F1791" s="365"/>
      <c r="G1791" s="365"/>
      <c r="H1791" s="365"/>
      <c r="I1791" s="365"/>
      <c r="J1791" s="365"/>
      <c r="K1791" s="365"/>
      <c r="L1791" s="260">
        <v>1493737.06</v>
      </c>
      <c r="M1791" s="261"/>
      <c r="N1791" s="262">
        <v>16765497.539999999</v>
      </c>
      <c r="O1791" s="255"/>
      <c r="P1791" s="255"/>
      <c r="Q1791" s="255"/>
      <c r="FM1791" s="190"/>
      <c r="FO1791" s="190" t="s">
        <v>795</v>
      </c>
    </row>
    <row r="1792" spans="1:171" s="152" customFormat="1" ht="16.5" x14ac:dyDescent="0.3">
      <c r="A1792" s="251"/>
      <c r="B1792" s="259"/>
      <c r="C1792" s="365" t="s">
        <v>796</v>
      </c>
      <c r="D1792" s="365"/>
      <c r="E1792" s="365"/>
      <c r="F1792" s="365"/>
      <c r="G1792" s="365"/>
      <c r="H1792" s="365"/>
      <c r="I1792" s="365"/>
      <c r="J1792" s="365"/>
      <c r="K1792" s="365"/>
      <c r="L1792" s="260">
        <v>1493737.06</v>
      </c>
      <c r="M1792" s="261"/>
      <c r="N1792" s="262">
        <v>16765497.539999999</v>
      </c>
      <c r="O1792" s="255"/>
      <c r="P1792" s="255"/>
      <c r="Q1792" s="255"/>
      <c r="FM1792" s="190"/>
      <c r="FO1792" s="190" t="s">
        <v>796</v>
      </c>
    </row>
    <row r="1793" spans="1:235" s="152" customFormat="1" ht="16.5" x14ac:dyDescent="0.3">
      <c r="A1793" s="251"/>
      <c r="B1793" s="203"/>
      <c r="C1793" s="366" t="s">
        <v>797</v>
      </c>
      <c r="D1793" s="366"/>
      <c r="E1793" s="366"/>
      <c r="F1793" s="366"/>
      <c r="G1793" s="366"/>
      <c r="H1793" s="366"/>
      <c r="I1793" s="366"/>
      <c r="J1793" s="366"/>
      <c r="K1793" s="366"/>
      <c r="L1793" s="252">
        <v>298747.40999999997</v>
      </c>
      <c r="M1793" s="253"/>
      <c r="N1793" s="254">
        <v>3353099.51</v>
      </c>
      <c r="O1793" s="255"/>
      <c r="P1793" s="255"/>
      <c r="Q1793" s="255"/>
      <c r="FM1793" s="190"/>
      <c r="FO1793" s="190"/>
      <c r="FP1793" s="201" t="s">
        <v>797</v>
      </c>
    </row>
    <row r="1794" spans="1:235" s="152" customFormat="1" ht="16.5" x14ac:dyDescent="0.3">
      <c r="A1794" s="251"/>
      <c r="B1794" s="259"/>
      <c r="C1794" s="365" t="s">
        <v>798</v>
      </c>
      <c r="D1794" s="365"/>
      <c r="E1794" s="365"/>
      <c r="F1794" s="365"/>
      <c r="G1794" s="365"/>
      <c r="H1794" s="365"/>
      <c r="I1794" s="365"/>
      <c r="J1794" s="365"/>
      <c r="K1794" s="365"/>
      <c r="L1794" s="260">
        <v>1792484.47</v>
      </c>
      <c r="M1794" s="261"/>
      <c r="N1794" s="262">
        <v>20118597.050000001</v>
      </c>
      <c r="O1794" s="255"/>
      <c r="P1794" s="255"/>
      <c r="Q1794" s="255"/>
      <c r="FM1794" s="190"/>
      <c r="FO1794" s="190"/>
      <c r="FQ1794" s="190" t="s">
        <v>798</v>
      </c>
    </row>
    <row r="1795" spans="1:235" s="152" customFormat="1" ht="1.5" customHeight="1" x14ac:dyDescent="0.25">
      <c r="B1795" s="241"/>
      <c r="C1795" s="239"/>
      <c r="D1795" s="239"/>
      <c r="E1795" s="239"/>
      <c r="F1795" s="239"/>
      <c r="G1795" s="239"/>
      <c r="H1795" s="239"/>
      <c r="I1795" s="239"/>
      <c r="J1795" s="239"/>
      <c r="K1795" s="239"/>
      <c r="L1795" s="260"/>
      <c r="M1795" s="263"/>
      <c r="N1795" s="264"/>
    </row>
    <row r="1796" spans="1:235" s="152" customFormat="1" ht="26.25" customHeight="1" x14ac:dyDescent="0.25">
      <c r="A1796" s="265"/>
      <c r="B1796" s="266"/>
      <c r="C1796" s="266"/>
      <c r="D1796" s="266"/>
      <c r="E1796" s="266"/>
      <c r="F1796" s="266"/>
      <c r="G1796" s="266"/>
      <c r="H1796" s="266"/>
      <c r="I1796" s="266"/>
      <c r="J1796" s="266"/>
      <c r="K1796" s="266"/>
      <c r="L1796" s="266"/>
      <c r="M1796" s="266"/>
      <c r="N1796" s="266"/>
    </row>
    <row r="1797" spans="1:235" s="172" customFormat="1" ht="15" x14ac:dyDescent="0.25">
      <c r="A1797" s="155"/>
      <c r="B1797" s="267" t="s">
        <v>799</v>
      </c>
      <c r="C1797" s="362"/>
      <c r="D1797" s="362"/>
      <c r="E1797" s="362"/>
      <c r="F1797" s="362"/>
      <c r="G1797" s="362"/>
      <c r="H1797" s="363" t="s">
        <v>800</v>
      </c>
      <c r="I1797" s="363"/>
      <c r="J1797" s="363"/>
      <c r="K1797" s="363"/>
      <c r="L1797" s="363"/>
      <c r="M1797" s="152"/>
      <c r="N1797" s="152"/>
      <c r="O1797" s="152"/>
      <c r="P1797" s="152"/>
      <c r="Q1797" s="152"/>
      <c r="R1797" s="152"/>
      <c r="S1797" s="152"/>
      <c r="T1797" s="152"/>
      <c r="U1797" s="152"/>
      <c r="V1797" s="152"/>
      <c r="W1797" s="152"/>
      <c r="X1797" s="152"/>
      <c r="Y1797" s="158"/>
      <c r="Z1797" s="158"/>
      <c r="AA1797" s="158"/>
      <c r="AB1797" s="158"/>
      <c r="AC1797" s="158"/>
      <c r="AD1797" s="158"/>
      <c r="AE1797" s="158"/>
      <c r="AF1797" s="158"/>
      <c r="AG1797" s="158"/>
      <c r="AH1797" s="158"/>
      <c r="AI1797" s="158"/>
      <c r="AJ1797" s="158"/>
      <c r="AK1797" s="158"/>
      <c r="AL1797" s="158"/>
      <c r="AM1797" s="158"/>
      <c r="AN1797" s="158"/>
      <c r="AO1797" s="158"/>
      <c r="AP1797" s="158"/>
      <c r="AQ1797" s="158"/>
      <c r="AR1797" s="158"/>
      <c r="AS1797" s="158"/>
      <c r="AT1797" s="158"/>
      <c r="AU1797" s="158"/>
      <c r="AV1797" s="158"/>
      <c r="AW1797" s="158"/>
      <c r="AX1797" s="158"/>
      <c r="AY1797" s="158"/>
      <c r="AZ1797" s="158"/>
      <c r="BA1797" s="158"/>
      <c r="BB1797" s="158"/>
      <c r="BC1797" s="158"/>
      <c r="BD1797" s="158"/>
      <c r="BE1797" s="158"/>
      <c r="BF1797" s="158"/>
      <c r="BG1797" s="158"/>
      <c r="BH1797" s="158"/>
      <c r="BI1797" s="158"/>
      <c r="BJ1797" s="158"/>
      <c r="BK1797" s="158"/>
      <c r="BL1797" s="158"/>
      <c r="BM1797" s="158"/>
      <c r="BN1797" s="158"/>
      <c r="BO1797" s="158"/>
      <c r="BP1797" s="158"/>
      <c r="BQ1797" s="158"/>
      <c r="BR1797" s="158"/>
      <c r="BS1797" s="158"/>
      <c r="BT1797" s="158"/>
      <c r="BU1797" s="158"/>
      <c r="BV1797" s="158"/>
      <c r="BW1797" s="158"/>
      <c r="BX1797" s="158"/>
      <c r="BY1797" s="158"/>
      <c r="BZ1797" s="158"/>
      <c r="CA1797" s="158"/>
      <c r="CB1797" s="158"/>
      <c r="CC1797" s="158"/>
      <c r="CD1797" s="158"/>
      <c r="CE1797" s="158"/>
      <c r="CF1797" s="158"/>
      <c r="CG1797" s="158"/>
      <c r="CH1797" s="158"/>
      <c r="CI1797" s="158"/>
      <c r="CJ1797" s="158"/>
      <c r="CK1797" s="158"/>
      <c r="CL1797" s="158"/>
      <c r="CM1797" s="158"/>
      <c r="CN1797" s="158"/>
      <c r="CO1797" s="158"/>
      <c r="CP1797" s="158"/>
      <c r="CQ1797" s="158"/>
      <c r="CR1797" s="158"/>
      <c r="CS1797" s="158"/>
      <c r="CT1797" s="158"/>
      <c r="CU1797" s="158"/>
      <c r="CV1797" s="158"/>
      <c r="CW1797" s="158"/>
      <c r="CX1797" s="158"/>
      <c r="CY1797" s="158"/>
      <c r="CZ1797" s="158"/>
      <c r="DA1797" s="158"/>
      <c r="DB1797" s="158"/>
      <c r="DC1797" s="158"/>
      <c r="DD1797" s="158"/>
      <c r="DE1797" s="158"/>
      <c r="DF1797" s="158"/>
      <c r="DG1797" s="158"/>
      <c r="DH1797" s="158"/>
      <c r="DI1797" s="158"/>
      <c r="DJ1797" s="158"/>
      <c r="DK1797" s="158"/>
      <c r="DL1797" s="158"/>
      <c r="DM1797" s="158"/>
      <c r="DN1797" s="158"/>
      <c r="DO1797" s="158"/>
      <c r="DP1797" s="158"/>
      <c r="DQ1797" s="158"/>
      <c r="DR1797" s="158"/>
      <c r="DS1797" s="158"/>
      <c r="DT1797" s="158"/>
      <c r="DU1797" s="158"/>
      <c r="DV1797" s="158"/>
      <c r="DW1797" s="158"/>
      <c r="DX1797" s="158"/>
      <c r="DY1797" s="158"/>
      <c r="DZ1797" s="158"/>
      <c r="EA1797" s="158"/>
      <c r="EB1797" s="158"/>
      <c r="EC1797" s="158"/>
      <c r="ED1797" s="158"/>
      <c r="EE1797" s="158"/>
      <c r="EF1797" s="158"/>
      <c r="EG1797" s="158"/>
      <c r="EH1797" s="158"/>
      <c r="EI1797" s="158"/>
      <c r="EJ1797" s="158"/>
      <c r="EK1797" s="158"/>
      <c r="EL1797" s="158"/>
      <c r="EM1797" s="158"/>
      <c r="EN1797" s="158"/>
      <c r="EO1797" s="158"/>
      <c r="EP1797" s="158"/>
      <c r="EQ1797" s="158"/>
      <c r="ER1797" s="158"/>
      <c r="ES1797" s="158"/>
      <c r="ET1797" s="158"/>
      <c r="EU1797" s="158"/>
      <c r="EV1797" s="158"/>
      <c r="EW1797" s="158"/>
      <c r="EX1797" s="158"/>
      <c r="EY1797" s="158"/>
      <c r="EZ1797" s="158"/>
      <c r="FA1797" s="158"/>
      <c r="FB1797" s="158"/>
      <c r="FC1797" s="158"/>
      <c r="FD1797" s="158"/>
      <c r="FE1797" s="158"/>
      <c r="FF1797" s="158"/>
      <c r="FG1797" s="158"/>
      <c r="FH1797" s="158"/>
      <c r="FI1797" s="158"/>
      <c r="FJ1797" s="158"/>
      <c r="FK1797" s="158"/>
      <c r="FL1797" s="158"/>
      <c r="FM1797" s="158"/>
      <c r="FN1797" s="158"/>
      <c r="FO1797" s="158"/>
      <c r="FP1797" s="158"/>
      <c r="FQ1797" s="158"/>
      <c r="FR1797" s="158" t="s">
        <v>285</v>
      </c>
      <c r="FS1797" s="158" t="s">
        <v>285</v>
      </c>
      <c r="FT1797" s="158" t="s">
        <v>285</v>
      </c>
      <c r="FU1797" s="158" t="s">
        <v>285</v>
      </c>
      <c r="FV1797" s="158" t="s">
        <v>285</v>
      </c>
      <c r="FW1797" s="158" t="s">
        <v>800</v>
      </c>
      <c r="FX1797" s="158" t="s">
        <v>285</v>
      </c>
      <c r="FY1797" s="158" t="s">
        <v>285</v>
      </c>
      <c r="FZ1797" s="158" t="s">
        <v>285</v>
      </c>
      <c r="GA1797" s="158" t="s">
        <v>285</v>
      </c>
      <c r="GB1797" s="158"/>
      <c r="GC1797" s="158"/>
      <c r="GD1797" s="158"/>
      <c r="GE1797" s="158"/>
      <c r="GF1797" s="158"/>
      <c r="GG1797" s="158"/>
      <c r="GH1797" s="158"/>
      <c r="GI1797" s="158"/>
      <c r="GJ1797" s="158"/>
      <c r="GK1797" s="158"/>
      <c r="GL1797" s="158"/>
      <c r="GM1797" s="158"/>
      <c r="GN1797" s="158"/>
      <c r="GO1797" s="158"/>
      <c r="GP1797" s="158"/>
      <c r="GQ1797" s="158"/>
      <c r="GR1797" s="158"/>
      <c r="GS1797" s="158"/>
      <c r="GT1797" s="158"/>
      <c r="GU1797" s="158"/>
      <c r="GV1797" s="158"/>
      <c r="GW1797" s="158"/>
      <c r="GX1797" s="158"/>
      <c r="GY1797" s="158"/>
      <c r="GZ1797" s="158"/>
      <c r="HA1797" s="158"/>
      <c r="HB1797" s="158"/>
      <c r="HC1797" s="158"/>
      <c r="HD1797" s="158"/>
      <c r="HE1797" s="158"/>
      <c r="HF1797" s="158"/>
      <c r="HG1797" s="158"/>
      <c r="HH1797" s="158"/>
      <c r="HI1797" s="158"/>
      <c r="HJ1797" s="158"/>
      <c r="HK1797" s="158"/>
      <c r="HL1797" s="158"/>
      <c r="HM1797" s="158"/>
      <c r="HN1797" s="158"/>
      <c r="HO1797" s="158"/>
      <c r="HP1797" s="158"/>
      <c r="HQ1797" s="158"/>
      <c r="HR1797" s="158"/>
      <c r="HS1797" s="158"/>
      <c r="HT1797" s="158"/>
      <c r="HU1797" s="158"/>
      <c r="HV1797" s="158"/>
      <c r="HW1797" s="158"/>
      <c r="HX1797" s="158"/>
      <c r="HY1797" s="158"/>
      <c r="HZ1797" s="158"/>
      <c r="IA1797" s="158"/>
    </row>
    <row r="1798" spans="1:235" s="268" customFormat="1" ht="16.5" customHeight="1" x14ac:dyDescent="0.25">
      <c r="A1798" s="157"/>
      <c r="B1798" s="267"/>
      <c r="C1798" s="364" t="s">
        <v>801</v>
      </c>
      <c r="D1798" s="364"/>
      <c r="E1798" s="364"/>
      <c r="F1798" s="364"/>
      <c r="G1798" s="364"/>
      <c r="H1798" s="364"/>
      <c r="I1798" s="364"/>
      <c r="J1798" s="364"/>
      <c r="K1798" s="364"/>
      <c r="L1798" s="364"/>
      <c r="Y1798" s="269"/>
      <c r="Z1798" s="269"/>
      <c r="AA1798" s="269"/>
      <c r="AB1798" s="269"/>
      <c r="AC1798" s="269"/>
      <c r="AD1798" s="269"/>
      <c r="AE1798" s="269"/>
      <c r="AF1798" s="269"/>
      <c r="AG1798" s="269"/>
      <c r="AH1798" s="269"/>
      <c r="AI1798" s="269"/>
      <c r="AJ1798" s="269"/>
      <c r="AK1798" s="269"/>
      <c r="AL1798" s="269"/>
      <c r="AM1798" s="269"/>
      <c r="AN1798" s="269"/>
      <c r="AO1798" s="269"/>
      <c r="AP1798" s="269"/>
      <c r="AQ1798" s="269"/>
      <c r="AR1798" s="269"/>
      <c r="AS1798" s="269"/>
      <c r="AT1798" s="269"/>
      <c r="AU1798" s="269"/>
      <c r="AV1798" s="269"/>
      <c r="AW1798" s="269"/>
      <c r="AX1798" s="269"/>
      <c r="AY1798" s="269"/>
      <c r="AZ1798" s="269"/>
      <c r="BA1798" s="269"/>
      <c r="BB1798" s="269"/>
      <c r="BC1798" s="269"/>
      <c r="BD1798" s="269"/>
      <c r="BE1798" s="269"/>
      <c r="BF1798" s="269"/>
      <c r="BG1798" s="269"/>
      <c r="BH1798" s="269"/>
      <c r="BI1798" s="269"/>
      <c r="BJ1798" s="269"/>
      <c r="BK1798" s="269"/>
      <c r="BL1798" s="269"/>
      <c r="BM1798" s="269"/>
      <c r="BN1798" s="269"/>
      <c r="BO1798" s="269"/>
      <c r="BP1798" s="269"/>
      <c r="BQ1798" s="269"/>
      <c r="BR1798" s="269"/>
      <c r="BS1798" s="269"/>
      <c r="BT1798" s="269"/>
      <c r="BU1798" s="269"/>
      <c r="BV1798" s="269"/>
      <c r="BW1798" s="269"/>
      <c r="BX1798" s="269"/>
      <c r="BY1798" s="269"/>
      <c r="BZ1798" s="269"/>
      <c r="CA1798" s="269"/>
      <c r="CB1798" s="269"/>
      <c r="CC1798" s="269"/>
      <c r="CD1798" s="269"/>
      <c r="CE1798" s="269"/>
      <c r="CF1798" s="269"/>
      <c r="CG1798" s="269"/>
      <c r="CH1798" s="269"/>
      <c r="CI1798" s="269"/>
      <c r="CJ1798" s="269"/>
      <c r="CK1798" s="269"/>
      <c r="CL1798" s="269"/>
      <c r="CM1798" s="269"/>
      <c r="CN1798" s="269"/>
      <c r="CO1798" s="269"/>
      <c r="CP1798" s="269"/>
      <c r="CQ1798" s="269"/>
      <c r="CR1798" s="269"/>
      <c r="CS1798" s="269"/>
      <c r="CT1798" s="269"/>
      <c r="CU1798" s="269"/>
      <c r="CV1798" s="269"/>
      <c r="CW1798" s="269"/>
      <c r="CX1798" s="269"/>
      <c r="CY1798" s="269"/>
      <c r="CZ1798" s="269"/>
      <c r="DA1798" s="269"/>
      <c r="DB1798" s="269"/>
      <c r="DC1798" s="269"/>
      <c r="DD1798" s="269"/>
      <c r="DE1798" s="269"/>
      <c r="DF1798" s="269"/>
      <c r="DG1798" s="269"/>
      <c r="DH1798" s="269"/>
      <c r="DI1798" s="269"/>
      <c r="DJ1798" s="269"/>
      <c r="DK1798" s="269"/>
      <c r="DL1798" s="269"/>
      <c r="DM1798" s="269"/>
      <c r="DN1798" s="269"/>
      <c r="DO1798" s="269"/>
      <c r="DP1798" s="269"/>
      <c r="DQ1798" s="269"/>
      <c r="DR1798" s="269"/>
      <c r="DS1798" s="269"/>
      <c r="DT1798" s="269"/>
      <c r="DU1798" s="269"/>
      <c r="DV1798" s="269"/>
      <c r="DW1798" s="269"/>
      <c r="DX1798" s="269"/>
      <c r="DY1798" s="269"/>
      <c r="DZ1798" s="269"/>
      <c r="EA1798" s="269"/>
      <c r="EB1798" s="269"/>
      <c r="EC1798" s="269"/>
      <c r="ED1798" s="269"/>
      <c r="EE1798" s="269"/>
      <c r="EF1798" s="269"/>
      <c r="EG1798" s="269"/>
      <c r="EH1798" s="269"/>
      <c r="EI1798" s="269"/>
      <c r="EJ1798" s="269"/>
      <c r="EK1798" s="269"/>
      <c r="EL1798" s="269"/>
      <c r="EM1798" s="269"/>
      <c r="EN1798" s="269"/>
      <c r="EO1798" s="269"/>
      <c r="EP1798" s="269"/>
      <c r="EQ1798" s="269"/>
      <c r="ER1798" s="269"/>
      <c r="ES1798" s="269"/>
      <c r="ET1798" s="269"/>
      <c r="EU1798" s="269"/>
      <c r="EV1798" s="269"/>
      <c r="EW1798" s="269"/>
      <c r="EX1798" s="269"/>
      <c r="EY1798" s="269"/>
      <c r="EZ1798" s="269"/>
      <c r="FA1798" s="269"/>
      <c r="FB1798" s="269"/>
      <c r="FC1798" s="269"/>
      <c r="FD1798" s="269"/>
      <c r="FE1798" s="269"/>
      <c r="FF1798" s="269"/>
      <c r="FG1798" s="269"/>
      <c r="FH1798" s="269"/>
      <c r="FI1798" s="269"/>
      <c r="FJ1798" s="269"/>
      <c r="FK1798" s="269"/>
      <c r="FL1798" s="269"/>
      <c r="FM1798" s="269"/>
      <c r="FN1798" s="269"/>
      <c r="FO1798" s="269"/>
      <c r="FP1798" s="269"/>
      <c r="FQ1798" s="269"/>
      <c r="FR1798" s="269"/>
      <c r="FS1798" s="269"/>
      <c r="FT1798" s="269"/>
      <c r="FU1798" s="269"/>
      <c r="FV1798" s="269"/>
      <c r="FW1798" s="269"/>
      <c r="FX1798" s="269"/>
      <c r="FY1798" s="269"/>
      <c r="FZ1798" s="269"/>
      <c r="GA1798" s="269"/>
      <c r="GB1798" s="269"/>
      <c r="GC1798" s="269"/>
      <c r="GD1798" s="269"/>
      <c r="GE1798" s="269"/>
      <c r="GF1798" s="269"/>
      <c r="GG1798" s="269"/>
      <c r="GH1798" s="269"/>
      <c r="GI1798" s="269"/>
      <c r="GJ1798" s="269"/>
      <c r="GK1798" s="269"/>
      <c r="GL1798" s="269"/>
      <c r="GM1798" s="269"/>
      <c r="GN1798" s="269"/>
      <c r="GO1798" s="269"/>
      <c r="GP1798" s="269"/>
      <c r="GQ1798" s="269"/>
      <c r="GR1798" s="269"/>
      <c r="GS1798" s="269"/>
      <c r="GT1798" s="269"/>
      <c r="GU1798" s="269"/>
      <c r="GV1798" s="269"/>
      <c r="GW1798" s="269"/>
      <c r="GX1798" s="269"/>
      <c r="GY1798" s="269"/>
      <c r="GZ1798" s="269"/>
      <c r="HA1798" s="269"/>
      <c r="HB1798" s="269"/>
      <c r="HC1798" s="269"/>
      <c r="HD1798" s="269"/>
      <c r="HE1798" s="269"/>
      <c r="HF1798" s="269"/>
      <c r="HG1798" s="269"/>
      <c r="HH1798" s="269"/>
      <c r="HI1798" s="269"/>
      <c r="HJ1798" s="269"/>
      <c r="HK1798" s="269"/>
      <c r="HL1798" s="269"/>
      <c r="HM1798" s="269"/>
      <c r="HN1798" s="269"/>
      <c r="HO1798" s="269"/>
      <c r="HP1798" s="269"/>
      <c r="HQ1798" s="269"/>
      <c r="HR1798" s="269"/>
      <c r="HS1798" s="269"/>
      <c r="HT1798" s="269"/>
      <c r="HU1798" s="269"/>
      <c r="HV1798" s="269"/>
      <c r="HW1798" s="269"/>
      <c r="HX1798" s="269"/>
      <c r="HY1798" s="269"/>
      <c r="HZ1798" s="269"/>
      <c r="IA1798" s="269"/>
    </row>
    <row r="1799" spans="1:235" s="172" customFormat="1" ht="15" x14ac:dyDescent="0.25">
      <c r="A1799" s="155"/>
      <c r="B1799" s="267" t="s">
        <v>802</v>
      </c>
      <c r="C1799" s="362"/>
      <c r="D1799" s="362"/>
      <c r="E1799" s="362"/>
      <c r="F1799" s="362"/>
      <c r="G1799" s="362"/>
      <c r="H1799" s="363"/>
      <c r="I1799" s="363"/>
      <c r="J1799" s="363"/>
      <c r="K1799" s="363"/>
      <c r="L1799" s="363"/>
      <c r="M1799" s="152"/>
      <c r="N1799" s="152"/>
      <c r="O1799" s="152"/>
      <c r="P1799" s="152"/>
      <c r="Q1799" s="152"/>
      <c r="R1799" s="152"/>
      <c r="S1799" s="152"/>
      <c r="T1799" s="152"/>
      <c r="U1799" s="152"/>
      <c r="V1799" s="152"/>
      <c r="W1799" s="152"/>
      <c r="X1799" s="152"/>
      <c r="Y1799" s="158"/>
      <c r="Z1799" s="158"/>
      <c r="AA1799" s="158"/>
      <c r="AB1799" s="158"/>
      <c r="AC1799" s="158"/>
      <c r="AD1799" s="158"/>
      <c r="AE1799" s="158"/>
      <c r="AF1799" s="158"/>
      <c r="AG1799" s="158"/>
      <c r="AH1799" s="158"/>
      <c r="AI1799" s="158"/>
      <c r="AJ1799" s="158"/>
      <c r="AK1799" s="158"/>
      <c r="AL1799" s="158"/>
      <c r="AM1799" s="158"/>
      <c r="AN1799" s="158"/>
      <c r="AO1799" s="158"/>
      <c r="AP1799" s="158"/>
      <c r="AQ1799" s="158"/>
      <c r="AR1799" s="158"/>
      <c r="AS1799" s="158"/>
      <c r="AT1799" s="158"/>
      <c r="AU1799" s="158"/>
      <c r="AV1799" s="158"/>
      <c r="AW1799" s="158"/>
      <c r="AX1799" s="158"/>
      <c r="AY1799" s="158"/>
      <c r="AZ1799" s="158"/>
      <c r="BA1799" s="158"/>
      <c r="BB1799" s="158"/>
      <c r="BC1799" s="158"/>
      <c r="BD1799" s="158"/>
      <c r="BE1799" s="158"/>
      <c r="BF1799" s="158"/>
      <c r="BG1799" s="158"/>
      <c r="BH1799" s="158"/>
      <c r="BI1799" s="158"/>
      <c r="BJ1799" s="158"/>
      <c r="BK1799" s="158"/>
      <c r="BL1799" s="158"/>
      <c r="BM1799" s="158"/>
      <c r="BN1799" s="158"/>
      <c r="BO1799" s="158"/>
      <c r="BP1799" s="158"/>
      <c r="BQ1799" s="158"/>
      <c r="BR1799" s="158"/>
      <c r="BS1799" s="158"/>
      <c r="BT1799" s="158"/>
      <c r="BU1799" s="158"/>
      <c r="BV1799" s="158"/>
      <c r="BW1799" s="158"/>
      <c r="BX1799" s="158"/>
      <c r="BY1799" s="158"/>
      <c r="BZ1799" s="158"/>
      <c r="CA1799" s="158"/>
      <c r="CB1799" s="158"/>
      <c r="CC1799" s="158"/>
      <c r="CD1799" s="158"/>
      <c r="CE1799" s="158"/>
      <c r="CF1799" s="158"/>
      <c r="CG1799" s="158"/>
      <c r="CH1799" s="158"/>
      <c r="CI1799" s="158"/>
      <c r="CJ1799" s="158"/>
      <c r="CK1799" s="158"/>
      <c r="CL1799" s="158"/>
      <c r="CM1799" s="158"/>
      <c r="CN1799" s="158"/>
      <c r="CO1799" s="158"/>
      <c r="CP1799" s="158"/>
      <c r="CQ1799" s="158"/>
      <c r="CR1799" s="158"/>
      <c r="CS1799" s="158"/>
      <c r="CT1799" s="158"/>
      <c r="CU1799" s="158"/>
      <c r="CV1799" s="158"/>
      <c r="CW1799" s="158"/>
      <c r="CX1799" s="158"/>
      <c r="CY1799" s="158"/>
      <c r="CZ1799" s="158"/>
      <c r="DA1799" s="158"/>
      <c r="DB1799" s="158"/>
      <c r="DC1799" s="158"/>
      <c r="DD1799" s="158"/>
      <c r="DE1799" s="158"/>
      <c r="DF1799" s="158"/>
      <c r="DG1799" s="158"/>
      <c r="DH1799" s="158"/>
      <c r="DI1799" s="158"/>
      <c r="DJ1799" s="158"/>
      <c r="DK1799" s="158"/>
      <c r="DL1799" s="158"/>
      <c r="DM1799" s="158"/>
      <c r="DN1799" s="158"/>
      <c r="DO1799" s="158"/>
      <c r="DP1799" s="158"/>
      <c r="DQ1799" s="158"/>
      <c r="DR1799" s="158"/>
      <c r="DS1799" s="158"/>
      <c r="DT1799" s="158"/>
      <c r="DU1799" s="158"/>
      <c r="DV1799" s="158"/>
      <c r="DW1799" s="158"/>
      <c r="DX1799" s="158"/>
      <c r="DY1799" s="158"/>
      <c r="DZ1799" s="158"/>
      <c r="EA1799" s="158"/>
      <c r="EB1799" s="158"/>
      <c r="EC1799" s="158"/>
      <c r="ED1799" s="158"/>
      <c r="EE1799" s="158"/>
      <c r="EF1799" s="158"/>
      <c r="EG1799" s="158"/>
      <c r="EH1799" s="158"/>
      <c r="EI1799" s="158"/>
      <c r="EJ1799" s="158"/>
      <c r="EK1799" s="158"/>
      <c r="EL1799" s="158"/>
      <c r="EM1799" s="158"/>
      <c r="EN1799" s="158"/>
      <c r="EO1799" s="158"/>
      <c r="EP1799" s="158"/>
      <c r="EQ1799" s="158"/>
      <c r="ER1799" s="158"/>
      <c r="ES1799" s="158"/>
      <c r="ET1799" s="158"/>
      <c r="EU1799" s="158"/>
      <c r="EV1799" s="158"/>
      <c r="EW1799" s="158"/>
      <c r="EX1799" s="158"/>
      <c r="EY1799" s="158"/>
      <c r="EZ1799" s="158"/>
      <c r="FA1799" s="158"/>
      <c r="FB1799" s="158"/>
      <c r="FC1799" s="158"/>
      <c r="FD1799" s="158"/>
      <c r="FE1799" s="158"/>
      <c r="FF1799" s="158"/>
      <c r="FG1799" s="158"/>
      <c r="FH1799" s="158"/>
      <c r="FI1799" s="158"/>
      <c r="FJ1799" s="158"/>
      <c r="FK1799" s="158"/>
      <c r="FL1799" s="158"/>
      <c r="FM1799" s="158"/>
      <c r="FN1799" s="158"/>
      <c r="FO1799" s="158"/>
      <c r="FP1799" s="158"/>
      <c r="FQ1799" s="158"/>
      <c r="FR1799" s="158"/>
      <c r="FS1799" s="158"/>
      <c r="FT1799" s="158"/>
      <c r="FU1799" s="158"/>
      <c r="FV1799" s="158"/>
      <c r="FW1799" s="158"/>
      <c r="FX1799" s="158"/>
      <c r="FY1799" s="158"/>
      <c r="FZ1799" s="158"/>
      <c r="GA1799" s="158"/>
      <c r="GB1799" s="158" t="s">
        <v>285</v>
      </c>
      <c r="GC1799" s="158" t="s">
        <v>285</v>
      </c>
      <c r="GD1799" s="158" t="s">
        <v>285</v>
      </c>
      <c r="GE1799" s="158" t="s">
        <v>285</v>
      </c>
      <c r="GF1799" s="158" t="s">
        <v>285</v>
      </c>
      <c r="GG1799" s="158" t="s">
        <v>285</v>
      </c>
      <c r="GH1799" s="158" t="s">
        <v>285</v>
      </c>
      <c r="GI1799" s="158" t="s">
        <v>285</v>
      </c>
      <c r="GJ1799" s="158" t="s">
        <v>285</v>
      </c>
      <c r="GK1799" s="158" t="s">
        <v>285</v>
      </c>
      <c r="GL1799" s="158"/>
      <c r="GM1799" s="158"/>
      <c r="GN1799" s="158"/>
      <c r="GO1799" s="158"/>
      <c r="GP1799" s="158"/>
      <c r="GQ1799" s="158"/>
      <c r="GR1799" s="158"/>
      <c r="GS1799" s="158"/>
      <c r="GT1799" s="158"/>
      <c r="GU1799" s="158"/>
      <c r="GV1799" s="158"/>
      <c r="GW1799" s="158"/>
      <c r="GX1799" s="158"/>
      <c r="GY1799" s="158"/>
      <c r="GZ1799" s="158"/>
      <c r="HA1799" s="158"/>
      <c r="HB1799" s="158"/>
      <c r="HC1799" s="158"/>
      <c r="HD1799" s="158"/>
      <c r="HE1799" s="158"/>
      <c r="HF1799" s="158"/>
      <c r="HG1799" s="158"/>
      <c r="HH1799" s="158"/>
      <c r="HI1799" s="158"/>
      <c r="HJ1799" s="158"/>
      <c r="HK1799" s="158"/>
      <c r="HL1799" s="158"/>
      <c r="HM1799" s="158"/>
      <c r="HN1799" s="158"/>
      <c r="HO1799" s="158"/>
      <c r="HP1799" s="158"/>
      <c r="HQ1799" s="158"/>
      <c r="HR1799" s="158"/>
      <c r="HS1799" s="158"/>
      <c r="HT1799" s="158"/>
      <c r="HU1799" s="158"/>
      <c r="HV1799" s="158"/>
      <c r="HW1799" s="158"/>
      <c r="HX1799" s="158"/>
      <c r="HY1799" s="158"/>
      <c r="HZ1799" s="158"/>
      <c r="IA1799" s="158"/>
    </row>
    <row r="1800" spans="1:235" s="268" customFormat="1" ht="16.5" customHeight="1" x14ac:dyDescent="0.25">
      <c r="A1800" s="157"/>
      <c r="C1800" s="364" t="s">
        <v>801</v>
      </c>
      <c r="D1800" s="364"/>
      <c r="E1800" s="364"/>
      <c r="F1800" s="364"/>
      <c r="G1800" s="364"/>
      <c r="H1800" s="364"/>
      <c r="I1800" s="364"/>
      <c r="J1800" s="364"/>
      <c r="K1800" s="364"/>
      <c r="L1800" s="364"/>
      <c r="Y1800" s="269"/>
      <c r="Z1800" s="269"/>
      <c r="AA1800" s="269"/>
      <c r="AB1800" s="269"/>
      <c r="AC1800" s="269"/>
      <c r="AD1800" s="269"/>
      <c r="AE1800" s="269"/>
      <c r="AF1800" s="269"/>
      <c r="AG1800" s="269"/>
      <c r="AH1800" s="269"/>
      <c r="AI1800" s="269"/>
      <c r="AJ1800" s="269"/>
      <c r="AK1800" s="269"/>
      <c r="AL1800" s="269"/>
      <c r="AM1800" s="269"/>
      <c r="AN1800" s="269"/>
      <c r="AO1800" s="269"/>
      <c r="AP1800" s="269"/>
      <c r="AQ1800" s="269"/>
      <c r="AR1800" s="269"/>
      <c r="AS1800" s="269"/>
      <c r="AT1800" s="269"/>
      <c r="AU1800" s="269"/>
      <c r="AV1800" s="269"/>
      <c r="AW1800" s="269"/>
      <c r="AX1800" s="269"/>
      <c r="AY1800" s="269"/>
      <c r="AZ1800" s="269"/>
      <c r="BA1800" s="269"/>
      <c r="BB1800" s="269"/>
      <c r="BC1800" s="269"/>
      <c r="BD1800" s="269"/>
      <c r="BE1800" s="269"/>
      <c r="BF1800" s="269"/>
      <c r="BG1800" s="269"/>
      <c r="BH1800" s="269"/>
      <c r="BI1800" s="269"/>
      <c r="BJ1800" s="269"/>
      <c r="BK1800" s="269"/>
      <c r="BL1800" s="269"/>
      <c r="BM1800" s="269"/>
      <c r="BN1800" s="269"/>
      <c r="BO1800" s="269"/>
      <c r="BP1800" s="269"/>
      <c r="BQ1800" s="269"/>
      <c r="BR1800" s="269"/>
      <c r="BS1800" s="269"/>
      <c r="BT1800" s="269"/>
      <c r="BU1800" s="269"/>
      <c r="BV1800" s="269"/>
      <c r="BW1800" s="269"/>
      <c r="BX1800" s="269"/>
      <c r="BY1800" s="269"/>
      <c r="BZ1800" s="269"/>
      <c r="CA1800" s="269"/>
      <c r="CB1800" s="269"/>
      <c r="CC1800" s="269"/>
      <c r="CD1800" s="269"/>
      <c r="CE1800" s="269"/>
      <c r="CF1800" s="269"/>
      <c r="CG1800" s="269"/>
      <c r="CH1800" s="269"/>
      <c r="CI1800" s="269"/>
      <c r="CJ1800" s="269"/>
      <c r="CK1800" s="269"/>
      <c r="CL1800" s="269"/>
      <c r="CM1800" s="269"/>
      <c r="CN1800" s="269"/>
      <c r="CO1800" s="269"/>
      <c r="CP1800" s="269"/>
      <c r="CQ1800" s="269"/>
      <c r="CR1800" s="269"/>
      <c r="CS1800" s="269"/>
      <c r="CT1800" s="269"/>
      <c r="CU1800" s="269"/>
      <c r="CV1800" s="269"/>
      <c r="CW1800" s="269"/>
      <c r="CX1800" s="269"/>
      <c r="CY1800" s="269"/>
      <c r="CZ1800" s="269"/>
      <c r="DA1800" s="269"/>
      <c r="DB1800" s="269"/>
      <c r="DC1800" s="269"/>
      <c r="DD1800" s="269"/>
      <c r="DE1800" s="269"/>
      <c r="DF1800" s="269"/>
      <c r="DG1800" s="269"/>
      <c r="DH1800" s="269"/>
      <c r="DI1800" s="269"/>
      <c r="DJ1800" s="269"/>
      <c r="DK1800" s="269"/>
      <c r="DL1800" s="269"/>
      <c r="DM1800" s="269"/>
      <c r="DN1800" s="269"/>
      <c r="DO1800" s="269"/>
      <c r="DP1800" s="269"/>
      <c r="DQ1800" s="269"/>
      <c r="DR1800" s="269"/>
      <c r="DS1800" s="269"/>
      <c r="DT1800" s="269"/>
      <c r="DU1800" s="269"/>
      <c r="DV1800" s="269"/>
      <c r="DW1800" s="269"/>
      <c r="DX1800" s="269"/>
      <c r="DY1800" s="269"/>
      <c r="DZ1800" s="269"/>
      <c r="EA1800" s="269"/>
      <c r="EB1800" s="269"/>
      <c r="EC1800" s="269"/>
      <c r="ED1800" s="269"/>
      <c r="EE1800" s="269"/>
      <c r="EF1800" s="269"/>
      <c r="EG1800" s="269"/>
      <c r="EH1800" s="269"/>
      <c r="EI1800" s="269"/>
      <c r="EJ1800" s="269"/>
      <c r="EK1800" s="269"/>
      <c r="EL1800" s="269"/>
      <c r="EM1800" s="269"/>
      <c r="EN1800" s="269"/>
      <c r="EO1800" s="269"/>
      <c r="EP1800" s="269"/>
      <c r="EQ1800" s="269"/>
      <c r="ER1800" s="269"/>
      <c r="ES1800" s="269"/>
      <c r="ET1800" s="269"/>
      <c r="EU1800" s="269"/>
      <c r="EV1800" s="269"/>
      <c r="EW1800" s="269"/>
      <c r="EX1800" s="269"/>
      <c r="EY1800" s="269"/>
      <c r="EZ1800" s="269"/>
      <c r="FA1800" s="269"/>
      <c r="FB1800" s="269"/>
      <c r="FC1800" s="269"/>
      <c r="FD1800" s="269"/>
      <c r="FE1800" s="269"/>
      <c r="FF1800" s="269"/>
      <c r="FG1800" s="269"/>
      <c r="FH1800" s="269"/>
      <c r="FI1800" s="269"/>
      <c r="FJ1800" s="269"/>
      <c r="FK1800" s="269"/>
      <c r="FL1800" s="269"/>
      <c r="FM1800" s="269"/>
      <c r="FN1800" s="269"/>
      <c r="FO1800" s="269"/>
      <c r="FP1800" s="269"/>
      <c r="FQ1800" s="269"/>
      <c r="FR1800" s="269"/>
      <c r="FS1800" s="269"/>
      <c r="FT1800" s="269"/>
      <c r="FU1800" s="269"/>
      <c r="FV1800" s="269"/>
      <c r="FW1800" s="269"/>
      <c r="FX1800" s="269"/>
      <c r="FY1800" s="269"/>
      <c r="FZ1800" s="269"/>
      <c r="GA1800" s="269"/>
      <c r="GB1800" s="269"/>
      <c r="GC1800" s="269"/>
      <c r="GD1800" s="269"/>
      <c r="GE1800" s="269"/>
      <c r="GF1800" s="269"/>
      <c r="GG1800" s="269"/>
      <c r="GH1800" s="269"/>
      <c r="GI1800" s="269"/>
      <c r="GJ1800" s="269"/>
      <c r="GK1800" s="269"/>
      <c r="GL1800" s="269"/>
      <c r="GM1800" s="269"/>
      <c r="GN1800" s="269"/>
      <c r="GO1800" s="269"/>
      <c r="GP1800" s="269"/>
      <c r="GQ1800" s="269"/>
      <c r="GR1800" s="269"/>
      <c r="GS1800" s="269"/>
      <c r="GT1800" s="269"/>
      <c r="GU1800" s="269"/>
      <c r="GV1800" s="269"/>
      <c r="GW1800" s="269"/>
      <c r="GX1800" s="269"/>
      <c r="GY1800" s="269"/>
      <c r="GZ1800" s="269"/>
      <c r="HA1800" s="269"/>
      <c r="HB1800" s="269"/>
      <c r="HC1800" s="269"/>
      <c r="HD1800" s="269"/>
      <c r="HE1800" s="269"/>
      <c r="HF1800" s="269"/>
      <c r="HG1800" s="269"/>
      <c r="HH1800" s="269"/>
      <c r="HI1800" s="269"/>
      <c r="HJ1800" s="269"/>
      <c r="HK1800" s="269"/>
      <c r="HL1800" s="269"/>
      <c r="HM1800" s="269"/>
      <c r="HN1800" s="269"/>
      <c r="HO1800" s="269"/>
      <c r="HP1800" s="269"/>
      <c r="HQ1800" s="269"/>
      <c r="HR1800" s="269"/>
      <c r="HS1800" s="269"/>
      <c r="HT1800" s="269"/>
      <c r="HU1800" s="269"/>
      <c r="HV1800" s="269"/>
      <c r="HW1800" s="269"/>
      <c r="HX1800" s="269"/>
      <c r="HY1800" s="269"/>
      <c r="HZ1800" s="269"/>
      <c r="IA1800" s="269"/>
    </row>
    <row r="1801" spans="1:235" s="152" customFormat="1" ht="21" customHeight="1" x14ac:dyDescent="0.25"/>
    <row r="1802" spans="1:235" s="172" customFormat="1" ht="22.5" customHeight="1" x14ac:dyDescent="0.25">
      <c r="A1802" s="361" t="s">
        <v>803</v>
      </c>
      <c r="B1802" s="361"/>
      <c r="C1802" s="361"/>
      <c r="D1802" s="361"/>
      <c r="E1802" s="361"/>
      <c r="F1802" s="361"/>
      <c r="G1802" s="361"/>
      <c r="H1802" s="361"/>
      <c r="I1802" s="361"/>
      <c r="J1802" s="361"/>
      <c r="K1802" s="361"/>
      <c r="L1802" s="361"/>
      <c r="M1802" s="361"/>
      <c r="N1802" s="361"/>
      <c r="O1802" s="247"/>
      <c r="P1802" s="247"/>
      <c r="Q1802" s="152"/>
      <c r="R1802" s="152"/>
      <c r="S1802" s="152"/>
      <c r="T1802" s="152"/>
      <c r="U1802" s="152"/>
      <c r="V1802" s="152"/>
      <c r="W1802" s="152"/>
      <c r="X1802" s="152"/>
      <c r="Y1802" s="158"/>
      <c r="Z1802" s="158"/>
      <c r="AA1802" s="158"/>
      <c r="AB1802" s="158"/>
      <c r="AC1802" s="158"/>
      <c r="AD1802" s="158"/>
      <c r="AE1802" s="158"/>
      <c r="AF1802" s="158"/>
      <c r="AG1802" s="158"/>
      <c r="AH1802" s="158"/>
      <c r="AI1802" s="158"/>
      <c r="AJ1802" s="158"/>
      <c r="AK1802" s="158"/>
      <c r="AL1802" s="158"/>
      <c r="AM1802" s="158"/>
      <c r="AN1802" s="158"/>
      <c r="AO1802" s="158"/>
      <c r="AP1802" s="158"/>
      <c r="AQ1802" s="158"/>
      <c r="AR1802" s="158"/>
      <c r="AS1802" s="158"/>
      <c r="AT1802" s="158"/>
      <c r="AU1802" s="158"/>
      <c r="AV1802" s="158"/>
      <c r="AW1802" s="158"/>
      <c r="AX1802" s="158"/>
      <c r="AY1802" s="158"/>
      <c r="AZ1802" s="158"/>
      <c r="BA1802" s="158"/>
      <c r="BB1802" s="158"/>
      <c r="BC1802" s="158"/>
      <c r="BD1802" s="158"/>
      <c r="BE1802" s="158"/>
      <c r="BF1802" s="158"/>
      <c r="BG1802" s="158"/>
      <c r="BH1802" s="158"/>
      <c r="BI1802" s="158"/>
      <c r="BJ1802" s="158"/>
      <c r="BK1802" s="158"/>
      <c r="BL1802" s="158"/>
      <c r="BM1802" s="158"/>
      <c r="BN1802" s="158"/>
      <c r="BO1802" s="158"/>
      <c r="BP1802" s="158"/>
      <c r="BQ1802" s="158"/>
      <c r="BR1802" s="158"/>
      <c r="BS1802" s="158"/>
      <c r="BT1802" s="158"/>
      <c r="BU1802" s="158"/>
      <c r="BV1802" s="158"/>
      <c r="BW1802" s="158"/>
      <c r="BX1802" s="158"/>
      <c r="BY1802" s="158"/>
      <c r="BZ1802" s="158"/>
      <c r="CA1802" s="158"/>
      <c r="CB1802" s="158"/>
      <c r="CC1802" s="158"/>
      <c r="CD1802" s="158"/>
      <c r="CE1802" s="158"/>
      <c r="CF1802" s="158"/>
      <c r="CG1802" s="158"/>
      <c r="CH1802" s="158"/>
      <c r="CI1802" s="158"/>
      <c r="CJ1802" s="158"/>
      <c r="CK1802" s="158"/>
      <c r="CL1802" s="158"/>
      <c r="CM1802" s="158"/>
      <c r="CN1802" s="158"/>
      <c r="CO1802" s="158"/>
      <c r="CP1802" s="158"/>
      <c r="CQ1802" s="158"/>
      <c r="CR1802" s="158"/>
      <c r="CS1802" s="158"/>
      <c r="CT1802" s="158"/>
      <c r="CU1802" s="158"/>
      <c r="CV1802" s="158"/>
      <c r="CW1802" s="158"/>
      <c r="CX1802" s="158"/>
      <c r="CY1802" s="158"/>
      <c r="CZ1802" s="158"/>
      <c r="DA1802" s="158"/>
      <c r="DB1802" s="158"/>
      <c r="DC1802" s="158"/>
      <c r="DD1802" s="158"/>
      <c r="DE1802" s="158"/>
      <c r="DF1802" s="158"/>
      <c r="DG1802" s="158"/>
      <c r="DH1802" s="158"/>
      <c r="DI1802" s="158"/>
      <c r="DJ1802" s="158"/>
      <c r="DK1802" s="158"/>
      <c r="DL1802" s="158"/>
      <c r="DM1802" s="158"/>
      <c r="DN1802" s="158"/>
      <c r="DO1802" s="158"/>
      <c r="DP1802" s="158"/>
      <c r="DQ1802" s="158"/>
      <c r="DR1802" s="158"/>
      <c r="DS1802" s="158"/>
      <c r="DT1802" s="158"/>
      <c r="DU1802" s="158"/>
      <c r="DV1802" s="158"/>
      <c r="DW1802" s="158"/>
      <c r="DX1802" s="158"/>
      <c r="DY1802" s="158"/>
      <c r="DZ1802" s="158"/>
      <c r="EA1802" s="158"/>
      <c r="EB1802" s="158"/>
      <c r="EC1802" s="158"/>
      <c r="ED1802" s="158"/>
      <c r="EE1802" s="158"/>
      <c r="EF1802" s="158"/>
      <c r="EG1802" s="158"/>
      <c r="EH1802" s="158"/>
      <c r="EI1802" s="158"/>
      <c r="EJ1802" s="158"/>
      <c r="EK1802" s="158"/>
      <c r="EL1802" s="158"/>
      <c r="EM1802" s="158"/>
      <c r="EN1802" s="158"/>
      <c r="EO1802" s="158"/>
      <c r="EP1802" s="158"/>
      <c r="EQ1802" s="158"/>
      <c r="ER1802" s="158"/>
      <c r="ES1802" s="158"/>
      <c r="ET1802" s="158"/>
      <c r="EU1802" s="158"/>
      <c r="EV1802" s="158"/>
      <c r="EW1802" s="158"/>
      <c r="EX1802" s="158"/>
      <c r="EY1802" s="158"/>
      <c r="EZ1802" s="158"/>
      <c r="FA1802" s="158"/>
      <c r="FB1802" s="158"/>
      <c r="FC1802" s="158"/>
      <c r="FD1802" s="158"/>
      <c r="FE1802" s="158"/>
      <c r="FF1802" s="158"/>
      <c r="FG1802" s="158"/>
      <c r="FH1802" s="158"/>
      <c r="FI1802" s="158"/>
      <c r="FJ1802" s="158"/>
      <c r="FK1802" s="158"/>
      <c r="FL1802" s="158"/>
      <c r="FM1802" s="158"/>
      <c r="FN1802" s="158"/>
      <c r="FO1802" s="158"/>
      <c r="FP1802" s="158"/>
      <c r="FQ1802" s="158"/>
      <c r="FR1802" s="158"/>
      <c r="FS1802" s="158"/>
      <c r="FT1802" s="158"/>
      <c r="FU1802" s="158"/>
      <c r="FV1802" s="158"/>
      <c r="FW1802" s="158"/>
      <c r="FX1802" s="158"/>
      <c r="FY1802" s="158"/>
      <c r="FZ1802" s="158"/>
      <c r="GA1802" s="158"/>
      <c r="GB1802" s="158"/>
      <c r="GC1802" s="158"/>
      <c r="GD1802" s="158"/>
      <c r="GE1802" s="158"/>
      <c r="GF1802" s="158"/>
      <c r="GG1802" s="158"/>
      <c r="GH1802" s="158"/>
      <c r="GI1802" s="158"/>
      <c r="GJ1802" s="158"/>
      <c r="GK1802" s="158"/>
      <c r="GL1802" s="201" t="s">
        <v>803</v>
      </c>
      <c r="GM1802" s="201" t="s">
        <v>285</v>
      </c>
      <c r="GN1802" s="201" t="s">
        <v>285</v>
      </c>
      <c r="GO1802" s="201" t="s">
        <v>285</v>
      </c>
      <c r="GP1802" s="201" t="s">
        <v>285</v>
      </c>
      <c r="GQ1802" s="201" t="s">
        <v>285</v>
      </c>
      <c r="GR1802" s="201" t="s">
        <v>285</v>
      </c>
      <c r="GS1802" s="201" t="s">
        <v>285</v>
      </c>
      <c r="GT1802" s="201" t="s">
        <v>285</v>
      </c>
      <c r="GU1802" s="201" t="s">
        <v>285</v>
      </c>
      <c r="GV1802" s="201" t="s">
        <v>285</v>
      </c>
      <c r="GW1802" s="201" t="s">
        <v>285</v>
      </c>
      <c r="GX1802" s="201" t="s">
        <v>285</v>
      </c>
      <c r="GY1802" s="201" t="s">
        <v>285</v>
      </c>
      <c r="GZ1802" s="158"/>
      <c r="HA1802" s="158"/>
      <c r="HB1802" s="158"/>
      <c r="HC1802" s="158"/>
      <c r="HD1802" s="158"/>
      <c r="HE1802" s="158"/>
      <c r="HF1802" s="158"/>
      <c r="HG1802" s="158"/>
      <c r="HH1802" s="158"/>
      <c r="HI1802" s="158"/>
      <c r="HJ1802" s="158"/>
      <c r="HK1802" s="158"/>
      <c r="HL1802" s="158"/>
      <c r="HM1802" s="158"/>
      <c r="HN1802" s="158"/>
      <c r="HO1802" s="158"/>
      <c r="HP1802" s="158"/>
      <c r="HQ1802" s="158"/>
      <c r="HR1802" s="158"/>
      <c r="HS1802" s="158"/>
      <c r="HT1802" s="158"/>
      <c r="HU1802" s="158"/>
      <c r="HV1802" s="158"/>
      <c r="HW1802" s="158"/>
      <c r="HX1802" s="158"/>
      <c r="HY1802" s="158"/>
      <c r="HZ1802" s="158"/>
      <c r="IA1802" s="158"/>
    </row>
    <row r="1803" spans="1:235" s="172" customFormat="1" ht="11.25" customHeight="1" x14ac:dyDescent="0.25">
      <c r="A1803" s="361" t="s">
        <v>804</v>
      </c>
      <c r="B1803" s="361"/>
      <c r="C1803" s="361"/>
      <c r="D1803" s="361"/>
      <c r="E1803" s="361"/>
      <c r="F1803" s="361"/>
      <c r="G1803" s="361"/>
      <c r="H1803" s="361"/>
      <c r="I1803" s="361"/>
      <c r="J1803" s="361"/>
      <c r="K1803" s="361"/>
      <c r="L1803" s="361"/>
      <c r="M1803" s="361"/>
      <c r="N1803" s="361"/>
      <c r="O1803" s="247"/>
      <c r="P1803" s="247"/>
      <c r="Q1803" s="152"/>
      <c r="R1803" s="152"/>
      <c r="S1803" s="152"/>
      <c r="T1803" s="152"/>
      <c r="U1803" s="152"/>
      <c r="V1803" s="152"/>
      <c r="W1803" s="152"/>
      <c r="X1803" s="152"/>
      <c r="Y1803" s="158"/>
      <c r="Z1803" s="158"/>
      <c r="AA1803" s="158"/>
      <c r="AB1803" s="158"/>
      <c r="AC1803" s="158"/>
      <c r="AD1803" s="158"/>
      <c r="AE1803" s="158"/>
      <c r="AF1803" s="158"/>
      <c r="AG1803" s="158"/>
      <c r="AH1803" s="158"/>
      <c r="AI1803" s="158"/>
      <c r="AJ1803" s="158"/>
      <c r="AK1803" s="158"/>
      <c r="AL1803" s="158"/>
      <c r="AM1803" s="158"/>
      <c r="AN1803" s="158"/>
      <c r="AO1803" s="158"/>
      <c r="AP1803" s="158"/>
      <c r="AQ1803" s="158"/>
      <c r="AR1803" s="158"/>
      <c r="AS1803" s="158"/>
      <c r="AT1803" s="158"/>
      <c r="AU1803" s="158"/>
      <c r="AV1803" s="158"/>
      <c r="AW1803" s="158"/>
      <c r="AX1803" s="158"/>
      <c r="AY1803" s="158"/>
      <c r="AZ1803" s="158"/>
      <c r="BA1803" s="158"/>
      <c r="BB1803" s="158"/>
      <c r="BC1803" s="158"/>
      <c r="BD1803" s="158"/>
      <c r="BE1803" s="158"/>
      <c r="BF1803" s="158"/>
      <c r="BG1803" s="158"/>
      <c r="BH1803" s="158"/>
      <c r="BI1803" s="158"/>
      <c r="BJ1803" s="158"/>
      <c r="BK1803" s="158"/>
      <c r="BL1803" s="158"/>
      <c r="BM1803" s="158"/>
      <c r="BN1803" s="158"/>
      <c r="BO1803" s="158"/>
      <c r="BP1803" s="158"/>
      <c r="BQ1803" s="158"/>
      <c r="BR1803" s="158"/>
      <c r="BS1803" s="158"/>
      <c r="BT1803" s="158"/>
      <c r="BU1803" s="158"/>
      <c r="BV1803" s="158"/>
      <c r="BW1803" s="158"/>
      <c r="BX1803" s="158"/>
      <c r="BY1803" s="158"/>
      <c r="BZ1803" s="158"/>
      <c r="CA1803" s="158"/>
      <c r="CB1803" s="158"/>
      <c r="CC1803" s="158"/>
      <c r="CD1803" s="158"/>
      <c r="CE1803" s="158"/>
      <c r="CF1803" s="158"/>
      <c r="CG1803" s="158"/>
      <c r="CH1803" s="158"/>
      <c r="CI1803" s="158"/>
      <c r="CJ1803" s="158"/>
      <c r="CK1803" s="158"/>
      <c r="CL1803" s="158"/>
      <c r="CM1803" s="158"/>
      <c r="CN1803" s="158"/>
      <c r="CO1803" s="158"/>
      <c r="CP1803" s="158"/>
      <c r="CQ1803" s="158"/>
      <c r="CR1803" s="158"/>
      <c r="CS1803" s="158"/>
      <c r="CT1803" s="158"/>
      <c r="CU1803" s="158"/>
      <c r="CV1803" s="158"/>
      <c r="CW1803" s="158"/>
      <c r="CX1803" s="158"/>
      <c r="CY1803" s="158"/>
      <c r="CZ1803" s="158"/>
      <c r="DA1803" s="158"/>
      <c r="DB1803" s="158"/>
      <c r="DC1803" s="158"/>
      <c r="DD1803" s="158"/>
      <c r="DE1803" s="158"/>
      <c r="DF1803" s="158"/>
      <c r="DG1803" s="158"/>
      <c r="DH1803" s="158"/>
      <c r="DI1803" s="158"/>
      <c r="DJ1803" s="158"/>
      <c r="DK1803" s="158"/>
      <c r="DL1803" s="158"/>
      <c r="DM1803" s="158"/>
      <c r="DN1803" s="158"/>
      <c r="DO1803" s="158"/>
      <c r="DP1803" s="158"/>
      <c r="DQ1803" s="158"/>
      <c r="DR1803" s="158"/>
      <c r="DS1803" s="158"/>
      <c r="DT1803" s="158"/>
      <c r="DU1803" s="158"/>
      <c r="DV1803" s="158"/>
      <c r="DW1803" s="158"/>
      <c r="DX1803" s="158"/>
      <c r="DY1803" s="158"/>
      <c r="DZ1803" s="158"/>
      <c r="EA1803" s="158"/>
      <c r="EB1803" s="158"/>
      <c r="EC1803" s="158"/>
      <c r="ED1803" s="158"/>
      <c r="EE1803" s="158"/>
      <c r="EF1803" s="158"/>
      <c r="EG1803" s="158"/>
      <c r="EH1803" s="158"/>
      <c r="EI1803" s="158"/>
      <c r="EJ1803" s="158"/>
      <c r="EK1803" s="158"/>
      <c r="EL1803" s="158"/>
      <c r="EM1803" s="158"/>
      <c r="EN1803" s="158"/>
      <c r="EO1803" s="158"/>
      <c r="EP1803" s="158"/>
      <c r="EQ1803" s="158"/>
      <c r="ER1803" s="158"/>
      <c r="ES1803" s="158"/>
      <c r="ET1803" s="158"/>
      <c r="EU1803" s="158"/>
      <c r="EV1803" s="158"/>
      <c r="EW1803" s="158"/>
      <c r="EX1803" s="158"/>
      <c r="EY1803" s="158"/>
      <c r="EZ1803" s="158"/>
      <c r="FA1803" s="158"/>
      <c r="FB1803" s="158"/>
      <c r="FC1803" s="158"/>
      <c r="FD1803" s="158"/>
      <c r="FE1803" s="158"/>
      <c r="FF1803" s="158"/>
      <c r="FG1803" s="158"/>
      <c r="FH1803" s="158"/>
      <c r="FI1803" s="158"/>
      <c r="FJ1803" s="158"/>
      <c r="FK1803" s="158"/>
      <c r="FL1803" s="158"/>
      <c r="FM1803" s="158"/>
      <c r="FN1803" s="158"/>
      <c r="FO1803" s="158"/>
      <c r="FP1803" s="158"/>
      <c r="FQ1803" s="158"/>
      <c r="FR1803" s="158"/>
      <c r="FS1803" s="158"/>
      <c r="FT1803" s="158"/>
      <c r="FU1803" s="158"/>
      <c r="FV1803" s="158"/>
      <c r="FW1803" s="158"/>
      <c r="FX1803" s="158"/>
      <c r="FY1803" s="158"/>
      <c r="FZ1803" s="158"/>
      <c r="GA1803" s="158"/>
      <c r="GB1803" s="158"/>
      <c r="GC1803" s="158"/>
      <c r="GD1803" s="158"/>
      <c r="GE1803" s="158"/>
      <c r="GF1803" s="158"/>
      <c r="GG1803" s="158"/>
      <c r="GH1803" s="158"/>
      <c r="GI1803" s="158"/>
      <c r="GJ1803" s="158"/>
      <c r="GK1803" s="158"/>
      <c r="GL1803" s="158"/>
      <c r="GM1803" s="158"/>
      <c r="GN1803" s="158"/>
      <c r="GO1803" s="158"/>
      <c r="GP1803" s="158"/>
      <c r="GQ1803" s="158"/>
      <c r="GR1803" s="158"/>
      <c r="GS1803" s="158"/>
      <c r="GT1803" s="158"/>
      <c r="GU1803" s="158"/>
      <c r="GV1803" s="158"/>
      <c r="GW1803" s="158"/>
      <c r="GX1803" s="158"/>
      <c r="GY1803" s="158"/>
      <c r="GZ1803" s="201" t="s">
        <v>804</v>
      </c>
      <c r="HA1803" s="201" t="s">
        <v>285</v>
      </c>
      <c r="HB1803" s="201" t="s">
        <v>285</v>
      </c>
      <c r="HC1803" s="201" t="s">
        <v>285</v>
      </c>
      <c r="HD1803" s="201" t="s">
        <v>285</v>
      </c>
      <c r="HE1803" s="201" t="s">
        <v>285</v>
      </c>
      <c r="HF1803" s="201" t="s">
        <v>285</v>
      </c>
      <c r="HG1803" s="201" t="s">
        <v>285</v>
      </c>
      <c r="HH1803" s="201" t="s">
        <v>285</v>
      </c>
      <c r="HI1803" s="201" t="s">
        <v>285</v>
      </c>
      <c r="HJ1803" s="201" t="s">
        <v>285</v>
      </c>
      <c r="HK1803" s="201" t="s">
        <v>285</v>
      </c>
      <c r="HL1803" s="201" t="s">
        <v>285</v>
      </c>
      <c r="HM1803" s="201" t="s">
        <v>285</v>
      </c>
      <c r="HN1803" s="158"/>
      <c r="HO1803" s="158"/>
      <c r="HP1803" s="158"/>
      <c r="HQ1803" s="158"/>
      <c r="HR1803" s="158"/>
      <c r="HS1803" s="158"/>
      <c r="HT1803" s="158"/>
      <c r="HU1803" s="158"/>
      <c r="HV1803" s="158"/>
      <c r="HW1803" s="158"/>
      <c r="HX1803" s="158"/>
      <c r="HY1803" s="158"/>
      <c r="HZ1803" s="158"/>
      <c r="IA1803" s="158"/>
    </row>
    <row r="1804" spans="1:235" s="172" customFormat="1" ht="15" x14ac:dyDescent="0.25">
      <c r="A1804" s="361" t="s">
        <v>805</v>
      </c>
      <c r="B1804" s="361"/>
      <c r="C1804" s="361"/>
      <c r="D1804" s="361"/>
      <c r="E1804" s="361"/>
      <c r="F1804" s="361"/>
      <c r="G1804" s="361"/>
      <c r="H1804" s="361"/>
      <c r="I1804" s="361"/>
      <c r="J1804" s="361"/>
      <c r="K1804" s="361"/>
      <c r="L1804" s="361"/>
      <c r="M1804" s="361"/>
      <c r="N1804" s="361"/>
      <c r="O1804" s="247"/>
      <c r="P1804" s="247"/>
      <c r="Q1804" s="152"/>
      <c r="R1804" s="152"/>
      <c r="S1804" s="152"/>
      <c r="T1804" s="152"/>
      <c r="U1804" s="152"/>
      <c r="V1804" s="152"/>
      <c r="W1804" s="152"/>
      <c r="X1804" s="152"/>
      <c r="Y1804" s="158"/>
      <c r="Z1804" s="158"/>
      <c r="AA1804" s="158"/>
      <c r="AB1804" s="158"/>
      <c r="AC1804" s="158"/>
      <c r="AD1804" s="158"/>
      <c r="AE1804" s="158"/>
      <c r="AF1804" s="158"/>
      <c r="AG1804" s="158"/>
      <c r="AH1804" s="158"/>
      <c r="AI1804" s="158"/>
      <c r="AJ1804" s="158"/>
      <c r="AK1804" s="158"/>
      <c r="AL1804" s="158"/>
      <c r="AM1804" s="158"/>
      <c r="AN1804" s="158"/>
      <c r="AO1804" s="158"/>
      <c r="AP1804" s="158"/>
      <c r="AQ1804" s="158"/>
      <c r="AR1804" s="158"/>
      <c r="AS1804" s="158"/>
      <c r="AT1804" s="158"/>
      <c r="AU1804" s="158"/>
      <c r="AV1804" s="158"/>
      <c r="AW1804" s="158"/>
      <c r="AX1804" s="158"/>
      <c r="AY1804" s="158"/>
      <c r="AZ1804" s="158"/>
      <c r="BA1804" s="158"/>
      <c r="BB1804" s="158"/>
      <c r="BC1804" s="158"/>
      <c r="BD1804" s="158"/>
      <c r="BE1804" s="158"/>
      <c r="BF1804" s="158"/>
      <c r="BG1804" s="158"/>
      <c r="BH1804" s="158"/>
      <c r="BI1804" s="158"/>
      <c r="BJ1804" s="158"/>
      <c r="BK1804" s="158"/>
      <c r="BL1804" s="158"/>
      <c r="BM1804" s="158"/>
      <c r="BN1804" s="158"/>
      <c r="BO1804" s="158"/>
      <c r="BP1804" s="158"/>
      <c r="BQ1804" s="158"/>
      <c r="BR1804" s="158"/>
      <c r="BS1804" s="158"/>
      <c r="BT1804" s="158"/>
      <c r="BU1804" s="158"/>
      <c r="BV1804" s="158"/>
      <c r="BW1804" s="158"/>
      <c r="BX1804" s="158"/>
      <c r="BY1804" s="158"/>
      <c r="BZ1804" s="158"/>
      <c r="CA1804" s="158"/>
      <c r="CB1804" s="158"/>
      <c r="CC1804" s="158"/>
      <c r="CD1804" s="158"/>
      <c r="CE1804" s="158"/>
      <c r="CF1804" s="158"/>
      <c r="CG1804" s="158"/>
      <c r="CH1804" s="158"/>
      <c r="CI1804" s="158"/>
      <c r="CJ1804" s="158"/>
      <c r="CK1804" s="158"/>
      <c r="CL1804" s="158"/>
      <c r="CM1804" s="158"/>
      <c r="CN1804" s="158"/>
      <c r="CO1804" s="158"/>
      <c r="CP1804" s="158"/>
      <c r="CQ1804" s="158"/>
      <c r="CR1804" s="158"/>
      <c r="CS1804" s="158"/>
      <c r="CT1804" s="158"/>
      <c r="CU1804" s="158"/>
      <c r="CV1804" s="158"/>
      <c r="CW1804" s="158"/>
      <c r="CX1804" s="158"/>
      <c r="CY1804" s="158"/>
      <c r="CZ1804" s="158"/>
      <c r="DA1804" s="158"/>
      <c r="DB1804" s="158"/>
      <c r="DC1804" s="158"/>
      <c r="DD1804" s="158"/>
      <c r="DE1804" s="158"/>
      <c r="DF1804" s="158"/>
      <c r="DG1804" s="158"/>
      <c r="DH1804" s="158"/>
      <c r="DI1804" s="158"/>
      <c r="DJ1804" s="158"/>
      <c r="DK1804" s="158"/>
      <c r="DL1804" s="158"/>
      <c r="DM1804" s="158"/>
      <c r="DN1804" s="158"/>
      <c r="DO1804" s="158"/>
      <c r="DP1804" s="158"/>
      <c r="DQ1804" s="158"/>
      <c r="DR1804" s="158"/>
      <c r="DS1804" s="158"/>
      <c r="DT1804" s="158"/>
      <c r="DU1804" s="158"/>
      <c r="DV1804" s="158"/>
      <c r="DW1804" s="158"/>
      <c r="DX1804" s="158"/>
      <c r="DY1804" s="158"/>
      <c r="DZ1804" s="158"/>
      <c r="EA1804" s="158"/>
      <c r="EB1804" s="158"/>
      <c r="EC1804" s="158"/>
      <c r="ED1804" s="158"/>
      <c r="EE1804" s="158"/>
      <c r="EF1804" s="158"/>
      <c r="EG1804" s="158"/>
      <c r="EH1804" s="158"/>
      <c r="EI1804" s="158"/>
      <c r="EJ1804" s="158"/>
      <c r="EK1804" s="158"/>
      <c r="EL1804" s="158"/>
      <c r="EM1804" s="158"/>
      <c r="EN1804" s="158"/>
      <c r="EO1804" s="158"/>
      <c r="EP1804" s="158"/>
      <c r="EQ1804" s="158"/>
      <c r="ER1804" s="158"/>
      <c r="ES1804" s="158"/>
      <c r="ET1804" s="158"/>
      <c r="EU1804" s="158"/>
      <c r="EV1804" s="158"/>
      <c r="EW1804" s="158"/>
      <c r="EX1804" s="158"/>
      <c r="EY1804" s="158"/>
      <c r="EZ1804" s="158"/>
      <c r="FA1804" s="158"/>
      <c r="FB1804" s="158"/>
      <c r="FC1804" s="158"/>
      <c r="FD1804" s="158"/>
      <c r="FE1804" s="158"/>
      <c r="FF1804" s="158"/>
      <c r="FG1804" s="158"/>
      <c r="FH1804" s="158"/>
      <c r="FI1804" s="158"/>
      <c r="FJ1804" s="158"/>
      <c r="FK1804" s="158"/>
      <c r="FL1804" s="158"/>
      <c r="FM1804" s="158"/>
      <c r="FN1804" s="158"/>
      <c r="FO1804" s="158"/>
      <c r="FP1804" s="158"/>
      <c r="FQ1804" s="158"/>
      <c r="FR1804" s="158"/>
      <c r="FS1804" s="158"/>
      <c r="FT1804" s="158"/>
      <c r="FU1804" s="158"/>
      <c r="FV1804" s="158"/>
      <c r="FW1804" s="158"/>
      <c r="FX1804" s="158"/>
      <c r="FY1804" s="158"/>
      <c r="FZ1804" s="158"/>
      <c r="GA1804" s="158"/>
      <c r="GB1804" s="158"/>
      <c r="GC1804" s="158"/>
      <c r="GD1804" s="158"/>
      <c r="GE1804" s="158"/>
      <c r="GF1804" s="158"/>
      <c r="GG1804" s="158"/>
      <c r="GH1804" s="158"/>
      <c r="GI1804" s="158"/>
      <c r="GJ1804" s="158"/>
      <c r="GK1804" s="158"/>
      <c r="GL1804" s="158"/>
      <c r="GM1804" s="158"/>
      <c r="GN1804" s="158"/>
      <c r="GO1804" s="158"/>
      <c r="GP1804" s="158"/>
      <c r="GQ1804" s="158"/>
      <c r="GR1804" s="158"/>
      <c r="GS1804" s="158"/>
      <c r="GT1804" s="158"/>
      <c r="GU1804" s="158"/>
      <c r="GV1804" s="158"/>
      <c r="GW1804" s="158"/>
      <c r="GX1804" s="158"/>
      <c r="GY1804" s="158"/>
      <c r="GZ1804" s="158"/>
      <c r="HA1804" s="158"/>
      <c r="HB1804" s="158"/>
      <c r="HC1804" s="158"/>
      <c r="HD1804" s="158"/>
      <c r="HE1804" s="158"/>
      <c r="HF1804" s="158"/>
      <c r="HG1804" s="158"/>
      <c r="HH1804" s="158"/>
      <c r="HI1804" s="158"/>
      <c r="HJ1804" s="158"/>
      <c r="HK1804" s="158"/>
      <c r="HL1804" s="158"/>
      <c r="HM1804" s="158"/>
      <c r="HN1804" s="201" t="s">
        <v>805</v>
      </c>
      <c r="HO1804" s="201" t="s">
        <v>285</v>
      </c>
      <c r="HP1804" s="201" t="s">
        <v>285</v>
      </c>
      <c r="HQ1804" s="201" t="s">
        <v>285</v>
      </c>
      <c r="HR1804" s="201" t="s">
        <v>285</v>
      </c>
      <c r="HS1804" s="201" t="s">
        <v>285</v>
      </c>
      <c r="HT1804" s="201" t="s">
        <v>285</v>
      </c>
      <c r="HU1804" s="201" t="s">
        <v>285</v>
      </c>
      <c r="HV1804" s="201" t="s">
        <v>285</v>
      </c>
      <c r="HW1804" s="201" t="s">
        <v>285</v>
      </c>
      <c r="HX1804" s="201" t="s">
        <v>285</v>
      </c>
      <c r="HY1804" s="201" t="s">
        <v>285</v>
      </c>
      <c r="HZ1804" s="201" t="s">
        <v>285</v>
      </c>
      <c r="IA1804" s="201" t="s">
        <v>285</v>
      </c>
    </row>
    <row r="1805" spans="1:235" s="172" customFormat="1" ht="20.25" customHeight="1" x14ac:dyDescent="0.25">
      <c r="A1805" s="200"/>
      <c r="B1805" s="200"/>
      <c r="C1805" s="200"/>
      <c r="D1805" s="200"/>
      <c r="E1805" s="200"/>
      <c r="F1805" s="200"/>
      <c r="G1805" s="200"/>
      <c r="H1805" s="200"/>
      <c r="I1805" s="200"/>
      <c r="J1805" s="200"/>
      <c r="K1805" s="200"/>
      <c r="L1805" s="200"/>
      <c r="M1805" s="200"/>
      <c r="N1805" s="200"/>
      <c r="O1805" s="247"/>
      <c r="P1805" s="247"/>
      <c r="Q1805" s="152"/>
      <c r="R1805" s="152"/>
      <c r="S1805" s="152"/>
      <c r="T1805" s="152"/>
      <c r="U1805" s="152"/>
      <c r="V1805" s="152"/>
      <c r="W1805" s="152"/>
      <c r="X1805" s="152"/>
      <c r="Y1805" s="158"/>
      <c r="Z1805" s="158"/>
      <c r="AA1805" s="158"/>
      <c r="AB1805" s="158"/>
      <c r="AC1805" s="158"/>
      <c r="AD1805" s="158"/>
      <c r="AE1805" s="158"/>
      <c r="AF1805" s="158"/>
      <c r="AG1805" s="158"/>
      <c r="AH1805" s="158"/>
      <c r="AI1805" s="158"/>
      <c r="AJ1805" s="158"/>
      <c r="AK1805" s="158"/>
      <c r="AL1805" s="158"/>
      <c r="AM1805" s="158"/>
      <c r="AN1805" s="158"/>
      <c r="AO1805" s="158"/>
      <c r="AP1805" s="158"/>
      <c r="AQ1805" s="158"/>
      <c r="AR1805" s="158"/>
      <c r="AS1805" s="158"/>
      <c r="AT1805" s="158"/>
      <c r="AU1805" s="158"/>
      <c r="AV1805" s="158"/>
      <c r="AW1805" s="158"/>
      <c r="AX1805" s="158"/>
      <c r="AY1805" s="158"/>
      <c r="AZ1805" s="158"/>
      <c r="BA1805" s="158"/>
      <c r="BB1805" s="158"/>
      <c r="BC1805" s="158"/>
      <c r="BD1805" s="158"/>
      <c r="BE1805" s="158"/>
      <c r="BF1805" s="158"/>
      <c r="BG1805" s="158"/>
      <c r="BH1805" s="158"/>
      <c r="BI1805" s="158"/>
      <c r="BJ1805" s="158"/>
      <c r="BK1805" s="158"/>
      <c r="BL1805" s="158"/>
      <c r="BM1805" s="158"/>
      <c r="BN1805" s="158"/>
      <c r="BO1805" s="158"/>
      <c r="BP1805" s="158"/>
      <c r="BQ1805" s="158"/>
      <c r="BR1805" s="158"/>
      <c r="BS1805" s="158"/>
      <c r="BT1805" s="158"/>
      <c r="BU1805" s="158"/>
      <c r="BV1805" s="158"/>
      <c r="BW1805" s="158"/>
      <c r="BX1805" s="158"/>
      <c r="BY1805" s="158"/>
      <c r="BZ1805" s="158"/>
      <c r="CA1805" s="158"/>
      <c r="CB1805" s="158"/>
      <c r="CC1805" s="158"/>
      <c r="CD1805" s="158"/>
      <c r="CE1805" s="158"/>
      <c r="CF1805" s="158"/>
      <c r="CG1805" s="158"/>
      <c r="CH1805" s="158"/>
      <c r="CI1805" s="158"/>
      <c r="CJ1805" s="158"/>
      <c r="CK1805" s="158"/>
      <c r="CL1805" s="158"/>
      <c r="CM1805" s="158"/>
      <c r="CN1805" s="158"/>
      <c r="CO1805" s="158"/>
      <c r="CP1805" s="158"/>
      <c r="CQ1805" s="158"/>
      <c r="CR1805" s="158"/>
      <c r="CS1805" s="158"/>
      <c r="CT1805" s="158"/>
      <c r="CU1805" s="158"/>
      <c r="CV1805" s="158"/>
      <c r="CW1805" s="158"/>
      <c r="CX1805" s="158"/>
      <c r="CY1805" s="158"/>
      <c r="CZ1805" s="158"/>
      <c r="DA1805" s="158"/>
      <c r="DB1805" s="158"/>
      <c r="DC1805" s="158"/>
      <c r="DD1805" s="158"/>
      <c r="DE1805" s="158"/>
      <c r="DF1805" s="158"/>
      <c r="DG1805" s="158"/>
      <c r="DH1805" s="158"/>
      <c r="DI1805" s="158"/>
      <c r="DJ1805" s="158"/>
      <c r="DK1805" s="158"/>
      <c r="DL1805" s="158"/>
      <c r="DM1805" s="158"/>
      <c r="DN1805" s="158"/>
      <c r="DO1805" s="158"/>
      <c r="DP1805" s="158"/>
      <c r="DQ1805" s="158"/>
      <c r="DR1805" s="158"/>
      <c r="DS1805" s="158"/>
      <c r="DT1805" s="158"/>
      <c r="DU1805" s="158"/>
      <c r="DV1805" s="158"/>
      <c r="DW1805" s="158"/>
      <c r="DX1805" s="158"/>
      <c r="DY1805" s="158"/>
      <c r="DZ1805" s="158"/>
      <c r="EA1805" s="158"/>
      <c r="EB1805" s="158"/>
      <c r="EC1805" s="158"/>
      <c r="ED1805" s="158"/>
      <c r="EE1805" s="158"/>
      <c r="EF1805" s="158"/>
      <c r="EG1805" s="158"/>
      <c r="EH1805" s="158"/>
      <c r="EI1805" s="158"/>
      <c r="EJ1805" s="158"/>
      <c r="EK1805" s="158"/>
      <c r="EL1805" s="158"/>
      <c r="EM1805" s="158"/>
      <c r="EN1805" s="158"/>
      <c r="EO1805" s="158"/>
      <c r="EP1805" s="158"/>
      <c r="EQ1805" s="158"/>
      <c r="ER1805" s="158"/>
      <c r="ES1805" s="158"/>
      <c r="ET1805" s="158"/>
      <c r="EU1805" s="158"/>
      <c r="EV1805" s="158"/>
      <c r="EW1805" s="158"/>
      <c r="EX1805" s="158"/>
      <c r="EY1805" s="158"/>
      <c r="EZ1805" s="158"/>
      <c r="FA1805" s="158"/>
      <c r="FB1805" s="158"/>
      <c r="FC1805" s="158"/>
      <c r="FD1805" s="158"/>
      <c r="FE1805" s="158"/>
      <c r="FF1805" s="158"/>
      <c r="FG1805" s="158"/>
      <c r="FH1805" s="158"/>
      <c r="FI1805" s="158"/>
      <c r="FJ1805" s="158"/>
      <c r="FK1805" s="158"/>
      <c r="FL1805" s="158"/>
      <c r="FM1805" s="158"/>
      <c r="FN1805" s="158"/>
      <c r="FO1805" s="158"/>
      <c r="FP1805" s="158"/>
      <c r="FQ1805" s="158"/>
      <c r="FR1805" s="158"/>
      <c r="FS1805" s="158"/>
      <c r="FT1805" s="158"/>
      <c r="FU1805" s="158"/>
      <c r="FV1805" s="158"/>
      <c r="FW1805" s="158"/>
      <c r="FX1805" s="158"/>
      <c r="FY1805" s="158"/>
      <c r="FZ1805" s="158"/>
      <c r="GA1805" s="158"/>
      <c r="GB1805" s="158"/>
      <c r="GC1805" s="158"/>
      <c r="GD1805" s="158"/>
      <c r="GE1805" s="158"/>
      <c r="GF1805" s="158"/>
      <c r="GG1805" s="158"/>
      <c r="GH1805" s="158"/>
      <c r="GI1805" s="158"/>
      <c r="GJ1805" s="158"/>
      <c r="GK1805" s="158"/>
      <c r="GL1805" s="158"/>
      <c r="GM1805" s="158"/>
      <c r="GN1805" s="158"/>
      <c r="GO1805" s="158"/>
      <c r="GP1805" s="158"/>
      <c r="GQ1805" s="158"/>
      <c r="GR1805" s="158"/>
      <c r="GS1805" s="158"/>
      <c r="GT1805" s="158"/>
      <c r="GU1805" s="158"/>
      <c r="GV1805" s="158"/>
      <c r="GW1805" s="158"/>
      <c r="GX1805" s="158"/>
      <c r="GY1805" s="158"/>
      <c r="GZ1805" s="158"/>
      <c r="HA1805" s="158"/>
      <c r="HB1805" s="158"/>
      <c r="HC1805" s="158"/>
      <c r="HD1805" s="158"/>
      <c r="HE1805" s="158"/>
      <c r="HF1805" s="158"/>
      <c r="HG1805" s="158"/>
      <c r="HH1805" s="158"/>
      <c r="HI1805" s="158"/>
      <c r="HJ1805" s="158"/>
      <c r="HK1805" s="158"/>
      <c r="HL1805" s="158"/>
      <c r="HM1805" s="158"/>
      <c r="HN1805" s="158"/>
      <c r="HO1805" s="158"/>
      <c r="HP1805" s="158"/>
      <c r="HQ1805" s="158"/>
      <c r="HR1805" s="158"/>
      <c r="HS1805" s="158"/>
      <c r="HT1805" s="158"/>
      <c r="HU1805" s="158"/>
      <c r="HV1805" s="158"/>
      <c r="HW1805" s="158"/>
      <c r="HX1805" s="158"/>
      <c r="HY1805" s="158"/>
      <c r="HZ1805" s="158"/>
      <c r="IA1805" s="158"/>
    </row>
    <row r="1806" spans="1:235" s="152" customFormat="1" ht="15" x14ac:dyDescent="0.25">
      <c r="B1806" s="270"/>
      <c r="D1806" s="270"/>
      <c r="F1806" s="270"/>
    </row>
  </sheetData>
  <mergeCells count="1793"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C43:N43"/>
    <mergeCell ref="C44:N44"/>
    <mergeCell ref="C45:N45"/>
    <mergeCell ref="C46:E46"/>
    <mergeCell ref="C47:E47"/>
    <mergeCell ref="C48:E48"/>
    <mergeCell ref="N35:N37"/>
    <mergeCell ref="C38:E38"/>
    <mergeCell ref="A39:N39"/>
    <mergeCell ref="A40:N40"/>
    <mergeCell ref="A41:N41"/>
    <mergeCell ref="C42:E42"/>
    <mergeCell ref="L33:M33"/>
    <mergeCell ref="A35:A37"/>
    <mergeCell ref="B35:B37"/>
    <mergeCell ref="C35:E37"/>
    <mergeCell ref="F35:F37"/>
    <mergeCell ref="G35:I36"/>
    <mergeCell ref="J35:L36"/>
    <mergeCell ref="M35:M37"/>
    <mergeCell ref="C61:E61"/>
    <mergeCell ref="C62:E62"/>
    <mergeCell ref="C63:N63"/>
    <mergeCell ref="C64:N64"/>
    <mergeCell ref="C65:N65"/>
    <mergeCell ref="C66:N66"/>
    <mergeCell ref="C55:E55"/>
    <mergeCell ref="C56:E56"/>
    <mergeCell ref="C57:E57"/>
    <mergeCell ref="C58:N58"/>
    <mergeCell ref="C59:N59"/>
    <mergeCell ref="C60:N60"/>
    <mergeCell ref="C49:E49"/>
    <mergeCell ref="C50:E50"/>
    <mergeCell ref="C51:E51"/>
    <mergeCell ref="C52:E52"/>
    <mergeCell ref="C53:E53"/>
    <mergeCell ref="C54:E54"/>
    <mergeCell ref="C79:N79"/>
    <mergeCell ref="C80:N80"/>
    <mergeCell ref="C81:N81"/>
    <mergeCell ref="C82:E82"/>
    <mergeCell ref="C83:E83"/>
    <mergeCell ref="C84:E84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E70"/>
    <mergeCell ref="C71:E71"/>
    <mergeCell ref="C72:E72"/>
    <mergeCell ref="C97:E97"/>
    <mergeCell ref="C98:E98"/>
    <mergeCell ref="C99:N99"/>
    <mergeCell ref="C100:N100"/>
    <mergeCell ref="C101:N101"/>
    <mergeCell ref="C102:E102"/>
    <mergeCell ref="C91:E91"/>
    <mergeCell ref="C92:E92"/>
    <mergeCell ref="C93:E93"/>
    <mergeCell ref="C94:N94"/>
    <mergeCell ref="C95:N95"/>
    <mergeCell ref="C96:N96"/>
    <mergeCell ref="C85:E85"/>
    <mergeCell ref="C86:E86"/>
    <mergeCell ref="C87:E87"/>
    <mergeCell ref="C88:E88"/>
    <mergeCell ref="C89:E89"/>
    <mergeCell ref="C90:E90"/>
    <mergeCell ref="C115:N115"/>
    <mergeCell ref="C116:N116"/>
    <mergeCell ref="C117:E117"/>
    <mergeCell ref="C118:E118"/>
    <mergeCell ref="C119:E119"/>
    <mergeCell ref="C120:E120"/>
    <mergeCell ref="C109:E109"/>
    <mergeCell ref="C110:E110"/>
    <mergeCell ref="C111:E111"/>
    <mergeCell ref="C112:E112"/>
    <mergeCell ref="C113:E113"/>
    <mergeCell ref="C114:N114"/>
    <mergeCell ref="C103:E103"/>
    <mergeCell ref="C104:E104"/>
    <mergeCell ref="C105:E105"/>
    <mergeCell ref="C106:E106"/>
    <mergeCell ref="C107:E107"/>
    <mergeCell ref="C108:E108"/>
    <mergeCell ref="C133:E133"/>
    <mergeCell ref="C134:N134"/>
    <mergeCell ref="C135:N135"/>
    <mergeCell ref="C136:N136"/>
    <mergeCell ref="C137:E137"/>
    <mergeCell ref="C138:E138"/>
    <mergeCell ref="C127:E127"/>
    <mergeCell ref="C128:E128"/>
    <mergeCell ref="C129:N129"/>
    <mergeCell ref="C130:N130"/>
    <mergeCell ref="C131:N131"/>
    <mergeCell ref="C132:E132"/>
    <mergeCell ref="C121:E121"/>
    <mergeCell ref="C122:E122"/>
    <mergeCell ref="C123:E123"/>
    <mergeCell ref="C124:E124"/>
    <mergeCell ref="C125:E125"/>
    <mergeCell ref="C126:E126"/>
    <mergeCell ref="C151:N151"/>
    <mergeCell ref="C152:E152"/>
    <mergeCell ref="C153:E153"/>
    <mergeCell ref="C154:N154"/>
    <mergeCell ref="C155:N155"/>
    <mergeCell ref="C156:N156"/>
    <mergeCell ref="C145:E145"/>
    <mergeCell ref="C146:E146"/>
    <mergeCell ref="C147:E147"/>
    <mergeCell ref="C148:E148"/>
    <mergeCell ref="C149:N149"/>
    <mergeCell ref="C150:N150"/>
    <mergeCell ref="C139:E139"/>
    <mergeCell ref="C140:E140"/>
    <mergeCell ref="C141:E141"/>
    <mergeCell ref="C142:E142"/>
    <mergeCell ref="C143:E143"/>
    <mergeCell ref="C144:E144"/>
    <mergeCell ref="C169:N169"/>
    <mergeCell ref="C170:N170"/>
    <mergeCell ref="C171:N171"/>
    <mergeCell ref="C172:E172"/>
    <mergeCell ref="C173:E173"/>
    <mergeCell ref="C174:E174"/>
    <mergeCell ref="C163:E163"/>
    <mergeCell ref="C164:E164"/>
    <mergeCell ref="C165:E165"/>
    <mergeCell ref="C166:E166"/>
    <mergeCell ref="C167:E167"/>
    <mergeCell ref="C168:E168"/>
    <mergeCell ref="C157:E157"/>
    <mergeCell ref="C158:E158"/>
    <mergeCell ref="C159:N159"/>
    <mergeCell ref="C160:N160"/>
    <mergeCell ref="C161:E161"/>
    <mergeCell ref="C162:E162"/>
    <mergeCell ref="C187:E187"/>
    <mergeCell ref="C188:E188"/>
    <mergeCell ref="C189:E189"/>
    <mergeCell ref="C190:E190"/>
    <mergeCell ref="C191:E191"/>
    <mergeCell ref="C192:E192"/>
    <mergeCell ref="C181:E181"/>
    <mergeCell ref="C182:N182"/>
    <mergeCell ref="C183:N183"/>
    <mergeCell ref="C184:N184"/>
    <mergeCell ref="C185:E185"/>
    <mergeCell ref="C186:E186"/>
    <mergeCell ref="C175:E175"/>
    <mergeCell ref="C176:E176"/>
    <mergeCell ref="C177:E177"/>
    <mergeCell ref="C178:E178"/>
    <mergeCell ref="C179:E179"/>
    <mergeCell ref="C180:E180"/>
    <mergeCell ref="C205:E205"/>
    <mergeCell ref="C206:E206"/>
    <mergeCell ref="C207:E207"/>
    <mergeCell ref="C208:E208"/>
    <mergeCell ref="C209:E209"/>
    <mergeCell ref="C210:E210"/>
    <mergeCell ref="C199:N199"/>
    <mergeCell ref="C200:N200"/>
    <mergeCell ref="C201:N201"/>
    <mergeCell ref="C202:E202"/>
    <mergeCell ref="C203:E203"/>
    <mergeCell ref="C204:E204"/>
    <mergeCell ref="C193:E193"/>
    <mergeCell ref="C194:E194"/>
    <mergeCell ref="C195:E195"/>
    <mergeCell ref="C196:E196"/>
    <mergeCell ref="C197:E197"/>
    <mergeCell ref="C198:E198"/>
    <mergeCell ref="C223:E223"/>
    <mergeCell ref="C224:E224"/>
    <mergeCell ref="C225:E225"/>
    <mergeCell ref="C226:E226"/>
    <mergeCell ref="C227:E227"/>
    <mergeCell ref="C228:E228"/>
    <mergeCell ref="C217:E217"/>
    <mergeCell ref="C218:E218"/>
    <mergeCell ref="C219:N219"/>
    <mergeCell ref="C220:N220"/>
    <mergeCell ref="C221:N221"/>
    <mergeCell ref="C222:E222"/>
    <mergeCell ref="C211:E211"/>
    <mergeCell ref="C212:E212"/>
    <mergeCell ref="C213:E213"/>
    <mergeCell ref="C214:N214"/>
    <mergeCell ref="C215:N215"/>
    <mergeCell ref="C216:N216"/>
    <mergeCell ref="C241:N241"/>
    <mergeCell ref="C242:E242"/>
    <mergeCell ref="C243:E243"/>
    <mergeCell ref="C244:E244"/>
    <mergeCell ref="C245:E245"/>
    <mergeCell ref="C246:E246"/>
    <mergeCell ref="C235:N235"/>
    <mergeCell ref="C236:N236"/>
    <mergeCell ref="C237:E237"/>
    <mergeCell ref="A238:N238"/>
    <mergeCell ref="C239:E239"/>
    <mergeCell ref="C240:N240"/>
    <mergeCell ref="C229:E229"/>
    <mergeCell ref="C230:E230"/>
    <mergeCell ref="C231:E231"/>
    <mergeCell ref="C232:E232"/>
    <mergeCell ref="C233:E233"/>
    <mergeCell ref="C234:N234"/>
    <mergeCell ref="C259:E259"/>
    <mergeCell ref="C260:E260"/>
    <mergeCell ref="C261:E261"/>
    <mergeCell ref="C262:E262"/>
    <mergeCell ref="C263:E263"/>
    <mergeCell ref="C264:E264"/>
    <mergeCell ref="C253:N253"/>
    <mergeCell ref="C254:E254"/>
    <mergeCell ref="C255:E255"/>
    <mergeCell ref="C256:N256"/>
    <mergeCell ref="C257:N257"/>
    <mergeCell ref="C258:N258"/>
    <mergeCell ref="C247:E247"/>
    <mergeCell ref="C248:E248"/>
    <mergeCell ref="C249:E249"/>
    <mergeCell ref="C250:E250"/>
    <mergeCell ref="C251:N251"/>
    <mergeCell ref="C252:N252"/>
    <mergeCell ref="C277:N277"/>
    <mergeCell ref="C278:N278"/>
    <mergeCell ref="C279:N279"/>
    <mergeCell ref="C280:E280"/>
    <mergeCell ref="C281:E281"/>
    <mergeCell ref="C282:E282"/>
    <mergeCell ref="C271:N271"/>
    <mergeCell ref="C272:N272"/>
    <mergeCell ref="C273:N273"/>
    <mergeCell ref="C274:N274"/>
    <mergeCell ref="C275:E275"/>
    <mergeCell ref="C276:E276"/>
    <mergeCell ref="C265:E265"/>
    <mergeCell ref="C266:E266"/>
    <mergeCell ref="C267:E267"/>
    <mergeCell ref="C268:E268"/>
    <mergeCell ref="C269:E269"/>
    <mergeCell ref="C270:E270"/>
    <mergeCell ref="C295:E295"/>
    <mergeCell ref="C296:E296"/>
    <mergeCell ref="C297:N297"/>
    <mergeCell ref="C298:N298"/>
    <mergeCell ref="C299:N299"/>
    <mergeCell ref="C300:N300"/>
    <mergeCell ref="C289:E289"/>
    <mergeCell ref="C290:E290"/>
    <mergeCell ref="C291:E291"/>
    <mergeCell ref="C292:N292"/>
    <mergeCell ref="C293:N293"/>
    <mergeCell ref="C294:N294"/>
    <mergeCell ref="C283:E283"/>
    <mergeCell ref="C284:E284"/>
    <mergeCell ref="C285:E285"/>
    <mergeCell ref="C286:E286"/>
    <mergeCell ref="C287:E287"/>
    <mergeCell ref="C288:E288"/>
    <mergeCell ref="C313:N313"/>
    <mergeCell ref="C314:N314"/>
    <mergeCell ref="C315:N315"/>
    <mergeCell ref="C316:N316"/>
    <mergeCell ref="C317:E317"/>
    <mergeCell ref="C318:E318"/>
    <mergeCell ref="C307:E307"/>
    <mergeCell ref="C308:E308"/>
    <mergeCell ref="C309:E309"/>
    <mergeCell ref="C310:E310"/>
    <mergeCell ref="C311:E311"/>
    <mergeCell ref="C312:E312"/>
    <mergeCell ref="C301:E301"/>
    <mergeCell ref="C302:E302"/>
    <mergeCell ref="C303:E303"/>
    <mergeCell ref="C304:E304"/>
    <mergeCell ref="C305:E305"/>
    <mergeCell ref="C306:E306"/>
    <mergeCell ref="C331:E331"/>
    <mergeCell ref="C332:E332"/>
    <mergeCell ref="C333:E333"/>
    <mergeCell ref="C334:E334"/>
    <mergeCell ref="C335:N335"/>
    <mergeCell ref="C336:N336"/>
    <mergeCell ref="C325:E325"/>
    <mergeCell ref="C326:E326"/>
    <mergeCell ref="C327:E327"/>
    <mergeCell ref="C328:E328"/>
    <mergeCell ref="C329:E329"/>
    <mergeCell ref="C330:E330"/>
    <mergeCell ref="C319:N319"/>
    <mergeCell ref="C320:N320"/>
    <mergeCell ref="C321:N321"/>
    <mergeCell ref="C322:N322"/>
    <mergeCell ref="C323:E323"/>
    <mergeCell ref="C324:E324"/>
    <mergeCell ref="C349:E349"/>
    <mergeCell ref="C350:E350"/>
    <mergeCell ref="C351:E351"/>
    <mergeCell ref="C352:E352"/>
    <mergeCell ref="C353:E353"/>
    <mergeCell ref="C354:E354"/>
    <mergeCell ref="C343:N343"/>
    <mergeCell ref="C344:N344"/>
    <mergeCell ref="C345:E345"/>
    <mergeCell ref="C346:E346"/>
    <mergeCell ref="C347:E347"/>
    <mergeCell ref="C348:E348"/>
    <mergeCell ref="C337:N337"/>
    <mergeCell ref="C338:N338"/>
    <mergeCell ref="C339:E339"/>
    <mergeCell ref="C340:E340"/>
    <mergeCell ref="C341:N341"/>
    <mergeCell ref="C342:N342"/>
    <mergeCell ref="C367:E367"/>
    <mergeCell ref="C368:E368"/>
    <mergeCell ref="C369:E369"/>
    <mergeCell ref="C370:E370"/>
    <mergeCell ref="C371:E371"/>
    <mergeCell ref="C372:E372"/>
    <mergeCell ref="C361:E361"/>
    <mergeCell ref="C362:E362"/>
    <mergeCell ref="C363:N363"/>
    <mergeCell ref="C364:N364"/>
    <mergeCell ref="C365:N365"/>
    <mergeCell ref="C366:N366"/>
    <mergeCell ref="C355:E355"/>
    <mergeCell ref="C356:E356"/>
    <mergeCell ref="C357:N357"/>
    <mergeCell ref="C358:N358"/>
    <mergeCell ref="C359:N359"/>
    <mergeCell ref="C360:N360"/>
    <mergeCell ref="C385:N385"/>
    <mergeCell ref="C386:N386"/>
    <mergeCell ref="C387:N387"/>
    <mergeCell ref="C388:N388"/>
    <mergeCell ref="C389:E389"/>
    <mergeCell ref="C390:E390"/>
    <mergeCell ref="C379:N379"/>
    <mergeCell ref="C380:N380"/>
    <mergeCell ref="C381:N381"/>
    <mergeCell ref="C382:N382"/>
    <mergeCell ref="C383:E383"/>
    <mergeCell ref="C384:E384"/>
    <mergeCell ref="C373:E373"/>
    <mergeCell ref="C374:E374"/>
    <mergeCell ref="C375:E375"/>
    <mergeCell ref="C376:E376"/>
    <mergeCell ref="C377:E377"/>
    <mergeCell ref="C378:E378"/>
    <mergeCell ref="C403:N403"/>
    <mergeCell ref="C404:N404"/>
    <mergeCell ref="C405:E405"/>
    <mergeCell ref="C406:E406"/>
    <mergeCell ref="C407:N407"/>
    <mergeCell ref="C408:N408"/>
    <mergeCell ref="C397:E397"/>
    <mergeCell ref="C398:E398"/>
    <mergeCell ref="C399:E399"/>
    <mergeCell ref="C400:E400"/>
    <mergeCell ref="C401:N401"/>
    <mergeCell ref="C402:N402"/>
    <mergeCell ref="C391:E391"/>
    <mergeCell ref="C392:E392"/>
    <mergeCell ref="C393:E393"/>
    <mergeCell ref="C394:E394"/>
    <mergeCell ref="C395:E395"/>
    <mergeCell ref="C396:E396"/>
    <mergeCell ref="C421:E421"/>
    <mergeCell ref="C422:N422"/>
    <mergeCell ref="C423:N423"/>
    <mergeCell ref="C424:N424"/>
    <mergeCell ref="C425:E425"/>
    <mergeCell ref="C426:E426"/>
    <mergeCell ref="C415:E415"/>
    <mergeCell ref="C416:E416"/>
    <mergeCell ref="C417:E417"/>
    <mergeCell ref="C418:E418"/>
    <mergeCell ref="C419:E419"/>
    <mergeCell ref="C420:E420"/>
    <mergeCell ref="C409:N409"/>
    <mergeCell ref="C410:E410"/>
    <mergeCell ref="C411:E411"/>
    <mergeCell ref="C412:E412"/>
    <mergeCell ref="C413:E413"/>
    <mergeCell ref="C414:E414"/>
    <mergeCell ref="C439:E439"/>
    <mergeCell ref="C440:N440"/>
    <mergeCell ref="C441:N441"/>
    <mergeCell ref="C442:N442"/>
    <mergeCell ref="C443:E443"/>
    <mergeCell ref="C445:K445"/>
    <mergeCell ref="C433:E433"/>
    <mergeCell ref="C434:E434"/>
    <mergeCell ref="C435:E435"/>
    <mergeCell ref="C436:E436"/>
    <mergeCell ref="C437:E437"/>
    <mergeCell ref="C438:E438"/>
    <mergeCell ref="C427:N427"/>
    <mergeCell ref="C428:N428"/>
    <mergeCell ref="C429:E429"/>
    <mergeCell ref="C430:E430"/>
    <mergeCell ref="C431:E431"/>
    <mergeCell ref="C432:E432"/>
    <mergeCell ref="C458:E458"/>
    <mergeCell ref="C459:E459"/>
    <mergeCell ref="C460:E460"/>
    <mergeCell ref="C461:E461"/>
    <mergeCell ref="C462:E462"/>
    <mergeCell ref="C463:E463"/>
    <mergeCell ref="C452:E452"/>
    <mergeCell ref="C453:E453"/>
    <mergeCell ref="C454:E454"/>
    <mergeCell ref="C455:E455"/>
    <mergeCell ref="C456:E456"/>
    <mergeCell ref="C457:E457"/>
    <mergeCell ref="A446:N446"/>
    <mergeCell ref="A447:N447"/>
    <mergeCell ref="C448:E448"/>
    <mergeCell ref="C449:N449"/>
    <mergeCell ref="C450:N450"/>
    <mergeCell ref="C451:N451"/>
    <mergeCell ref="C476:E476"/>
    <mergeCell ref="C477:E477"/>
    <mergeCell ref="C478:E478"/>
    <mergeCell ref="C479:E479"/>
    <mergeCell ref="C480:E480"/>
    <mergeCell ref="C481:E481"/>
    <mergeCell ref="C470:N470"/>
    <mergeCell ref="C471:N471"/>
    <mergeCell ref="C472:E472"/>
    <mergeCell ref="C473:E473"/>
    <mergeCell ref="C474:E474"/>
    <mergeCell ref="C475:E475"/>
    <mergeCell ref="C464:N464"/>
    <mergeCell ref="C465:N465"/>
    <mergeCell ref="C466:N466"/>
    <mergeCell ref="C467:E467"/>
    <mergeCell ref="C468:E468"/>
    <mergeCell ref="C469:N469"/>
    <mergeCell ref="C494:N494"/>
    <mergeCell ref="C495:E495"/>
    <mergeCell ref="C496:E496"/>
    <mergeCell ref="C497:N497"/>
    <mergeCell ref="C498:E498"/>
    <mergeCell ref="C499:E499"/>
    <mergeCell ref="C488:E488"/>
    <mergeCell ref="C489:N489"/>
    <mergeCell ref="C490:N490"/>
    <mergeCell ref="C491:N491"/>
    <mergeCell ref="C492:E492"/>
    <mergeCell ref="C493:E493"/>
    <mergeCell ref="C482:E482"/>
    <mergeCell ref="C483:E483"/>
    <mergeCell ref="C484:N484"/>
    <mergeCell ref="C485:N485"/>
    <mergeCell ref="C486:N486"/>
    <mergeCell ref="C487:E487"/>
    <mergeCell ref="C512:N512"/>
    <mergeCell ref="C513:E513"/>
    <mergeCell ref="C514:E514"/>
    <mergeCell ref="C515:E515"/>
    <mergeCell ref="C516:E516"/>
    <mergeCell ref="C517:E517"/>
    <mergeCell ref="C506:E506"/>
    <mergeCell ref="C507:E507"/>
    <mergeCell ref="C508:E508"/>
    <mergeCell ref="C509:E509"/>
    <mergeCell ref="C510:N510"/>
    <mergeCell ref="C511:N511"/>
    <mergeCell ref="C500:N500"/>
    <mergeCell ref="C501:N501"/>
    <mergeCell ref="C502:E502"/>
    <mergeCell ref="C503:E503"/>
    <mergeCell ref="C504:E504"/>
    <mergeCell ref="C505:E505"/>
    <mergeCell ref="C530:E530"/>
    <mergeCell ref="C531:E531"/>
    <mergeCell ref="C532:E532"/>
    <mergeCell ref="C533:E533"/>
    <mergeCell ref="C534:E534"/>
    <mergeCell ref="C535:E535"/>
    <mergeCell ref="C524:N524"/>
    <mergeCell ref="C525:N525"/>
    <mergeCell ref="C526:E526"/>
    <mergeCell ref="C527:E527"/>
    <mergeCell ref="C528:E528"/>
    <mergeCell ref="C529:E529"/>
    <mergeCell ref="C518:E518"/>
    <mergeCell ref="C519:E519"/>
    <mergeCell ref="C520:E520"/>
    <mergeCell ref="C521:E521"/>
    <mergeCell ref="C522:E522"/>
    <mergeCell ref="C523:N523"/>
    <mergeCell ref="C548:E548"/>
    <mergeCell ref="C549:E549"/>
    <mergeCell ref="C550:E550"/>
    <mergeCell ref="C551:E551"/>
    <mergeCell ref="C552:E552"/>
    <mergeCell ref="C553:E553"/>
    <mergeCell ref="C542:N542"/>
    <mergeCell ref="C543:E543"/>
    <mergeCell ref="C544:E544"/>
    <mergeCell ref="C545:E545"/>
    <mergeCell ref="C546:E546"/>
    <mergeCell ref="C547:E547"/>
    <mergeCell ref="C536:E536"/>
    <mergeCell ref="C537:E537"/>
    <mergeCell ref="C538:E538"/>
    <mergeCell ref="C539:E539"/>
    <mergeCell ref="C540:N540"/>
    <mergeCell ref="C541:N541"/>
    <mergeCell ref="C566:E566"/>
    <mergeCell ref="C567:E567"/>
    <mergeCell ref="C568:E568"/>
    <mergeCell ref="C569:E569"/>
    <mergeCell ref="C570:E570"/>
    <mergeCell ref="C571:E571"/>
    <mergeCell ref="C560:N560"/>
    <mergeCell ref="C561:N561"/>
    <mergeCell ref="C562:N562"/>
    <mergeCell ref="C563:E563"/>
    <mergeCell ref="C564:E564"/>
    <mergeCell ref="C565:E565"/>
    <mergeCell ref="C554:E554"/>
    <mergeCell ref="C555:N555"/>
    <mergeCell ref="C556:N556"/>
    <mergeCell ref="C557:N557"/>
    <mergeCell ref="C558:E558"/>
    <mergeCell ref="C559:E559"/>
    <mergeCell ref="C584:E584"/>
    <mergeCell ref="C585:E585"/>
    <mergeCell ref="C586:E586"/>
    <mergeCell ref="C587:E587"/>
    <mergeCell ref="C588:E588"/>
    <mergeCell ref="C589:E589"/>
    <mergeCell ref="C578:E578"/>
    <mergeCell ref="A579:N579"/>
    <mergeCell ref="C580:E580"/>
    <mergeCell ref="C581:N581"/>
    <mergeCell ref="C582:N582"/>
    <mergeCell ref="C583:E583"/>
    <mergeCell ref="C572:E572"/>
    <mergeCell ref="C573:E573"/>
    <mergeCell ref="C574:E574"/>
    <mergeCell ref="C575:N575"/>
    <mergeCell ref="C576:N576"/>
    <mergeCell ref="C577:N577"/>
    <mergeCell ref="C602:E602"/>
    <mergeCell ref="C603:E603"/>
    <mergeCell ref="C604:E604"/>
    <mergeCell ref="C605:E605"/>
    <mergeCell ref="C606:E606"/>
    <mergeCell ref="C607:E607"/>
    <mergeCell ref="C596:E596"/>
    <mergeCell ref="C597:N597"/>
    <mergeCell ref="C598:N598"/>
    <mergeCell ref="C599:N599"/>
    <mergeCell ref="C600:E600"/>
    <mergeCell ref="C601:E601"/>
    <mergeCell ref="C590:E590"/>
    <mergeCell ref="C591:E591"/>
    <mergeCell ref="C592:N592"/>
    <mergeCell ref="C593:N593"/>
    <mergeCell ref="C594:N594"/>
    <mergeCell ref="C595:E595"/>
    <mergeCell ref="C620:N620"/>
    <mergeCell ref="C621:E621"/>
    <mergeCell ref="C622:E622"/>
    <mergeCell ref="C623:E623"/>
    <mergeCell ref="C624:E624"/>
    <mergeCell ref="C625:E625"/>
    <mergeCell ref="C614:N614"/>
    <mergeCell ref="C615:N615"/>
    <mergeCell ref="C616:E616"/>
    <mergeCell ref="C617:E617"/>
    <mergeCell ref="C618:N618"/>
    <mergeCell ref="C619:N619"/>
    <mergeCell ref="C608:E608"/>
    <mergeCell ref="C609:E609"/>
    <mergeCell ref="C610:E610"/>
    <mergeCell ref="C611:E611"/>
    <mergeCell ref="C612:N612"/>
    <mergeCell ref="C613:N613"/>
    <mergeCell ref="C638:N638"/>
    <mergeCell ref="C639:N639"/>
    <mergeCell ref="C640:N640"/>
    <mergeCell ref="C641:N641"/>
    <mergeCell ref="C642:E642"/>
    <mergeCell ref="C643:E643"/>
    <mergeCell ref="C632:E632"/>
    <mergeCell ref="C633:N633"/>
    <mergeCell ref="C634:N634"/>
    <mergeCell ref="C635:N635"/>
    <mergeCell ref="C636:E636"/>
    <mergeCell ref="C637:E637"/>
    <mergeCell ref="C626:E626"/>
    <mergeCell ref="C627:E627"/>
    <mergeCell ref="C628:E628"/>
    <mergeCell ref="C629:E629"/>
    <mergeCell ref="C630:E630"/>
    <mergeCell ref="C631:E631"/>
    <mergeCell ref="C656:N656"/>
    <mergeCell ref="C657:N657"/>
    <mergeCell ref="C658:E658"/>
    <mergeCell ref="C659:E659"/>
    <mergeCell ref="C660:N660"/>
    <mergeCell ref="C661:N661"/>
    <mergeCell ref="C650:E650"/>
    <mergeCell ref="C651:E651"/>
    <mergeCell ref="C652:E652"/>
    <mergeCell ref="C653:E653"/>
    <mergeCell ref="C654:N654"/>
    <mergeCell ref="C655:N655"/>
    <mergeCell ref="C644:E644"/>
    <mergeCell ref="C645:E645"/>
    <mergeCell ref="C646:E646"/>
    <mergeCell ref="C647:E647"/>
    <mergeCell ref="C648:E648"/>
    <mergeCell ref="C649:E649"/>
    <mergeCell ref="C674:E674"/>
    <mergeCell ref="C675:E675"/>
    <mergeCell ref="C676:N676"/>
    <mergeCell ref="C677:N677"/>
    <mergeCell ref="C678:N678"/>
    <mergeCell ref="C679:N679"/>
    <mergeCell ref="C668:E668"/>
    <mergeCell ref="C669:E669"/>
    <mergeCell ref="C670:E670"/>
    <mergeCell ref="C671:E671"/>
    <mergeCell ref="C672:E672"/>
    <mergeCell ref="C673:E673"/>
    <mergeCell ref="C662:N662"/>
    <mergeCell ref="C663:N663"/>
    <mergeCell ref="C664:E664"/>
    <mergeCell ref="C665:E665"/>
    <mergeCell ref="C666:E666"/>
    <mergeCell ref="C667:E667"/>
    <mergeCell ref="C692:E692"/>
    <mergeCell ref="C693:E693"/>
    <mergeCell ref="C694:E694"/>
    <mergeCell ref="C695:E695"/>
    <mergeCell ref="C696:E696"/>
    <mergeCell ref="C697:N697"/>
    <mergeCell ref="C686:E686"/>
    <mergeCell ref="C687:E687"/>
    <mergeCell ref="C688:E688"/>
    <mergeCell ref="C689:E689"/>
    <mergeCell ref="C690:E690"/>
    <mergeCell ref="C691:E691"/>
    <mergeCell ref="C680:E680"/>
    <mergeCell ref="C681:E681"/>
    <mergeCell ref="C682:N682"/>
    <mergeCell ref="C683:N683"/>
    <mergeCell ref="C684:N684"/>
    <mergeCell ref="C685:E685"/>
    <mergeCell ref="C710:E710"/>
    <mergeCell ref="C711:E711"/>
    <mergeCell ref="C712:E712"/>
    <mergeCell ref="C713:E713"/>
    <mergeCell ref="C714:E714"/>
    <mergeCell ref="C715:E715"/>
    <mergeCell ref="C704:N704"/>
    <mergeCell ref="C705:N705"/>
    <mergeCell ref="C706:E706"/>
    <mergeCell ref="C707:E707"/>
    <mergeCell ref="C708:E708"/>
    <mergeCell ref="C709:E709"/>
    <mergeCell ref="C698:N698"/>
    <mergeCell ref="C699:N699"/>
    <mergeCell ref="C700:N700"/>
    <mergeCell ref="C701:E701"/>
    <mergeCell ref="C702:E702"/>
    <mergeCell ref="C703:N703"/>
    <mergeCell ref="C728:E728"/>
    <mergeCell ref="C729:E729"/>
    <mergeCell ref="C730:E730"/>
    <mergeCell ref="C731:E731"/>
    <mergeCell ref="C732:E732"/>
    <mergeCell ref="C733:E733"/>
    <mergeCell ref="C722:E722"/>
    <mergeCell ref="C723:E723"/>
    <mergeCell ref="C724:N724"/>
    <mergeCell ref="C725:N725"/>
    <mergeCell ref="C726:N726"/>
    <mergeCell ref="C727:E727"/>
    <mergeCell ref="C716:E716"/>
    <mergeCell ref="C717:E717"/>
    <mergeCell ref="C718:N718"/>
    <mergeCell ref="C719:N719"/>
    <mergeCell ref="C720:N720"/>
    <mergeCell ref="C721:N721"/>
    <mergeCell ref="C746:N746"/>
    <mergeCell ref="C747:N747"/>
    <mergeCell ref="C748:E748"/>
    <mergeCell ref="C749:E749"/>
    <mergeCell ref="C750:E750"/>
    <mergeCell ref="C751:E751"/>
    <mergeCell ref="C740:N740"/>
    <mergeCell ref="C741:N741"/>
    <mergeCell ref="C742:N742"/>
    <mergeCell ref="C743:E743"/>
    <mergeCell ref="C744:E744"/>
    <mergeCell ref="C745:N745"/>
    <mergeCell ref="C734:E734"/>
    <mergeCell ref="C735:E735"/>
    <mergeCell ref="C736:E736"/>
    <mergeCell ref="C737:E737"/>
    <mergeCell ref="C738:E738"/>
    <mergeCell ref="C739:N739"/>
    <mergeCell ref="C764:E764"/>
    <mergeCell ref="C765:N765"/>
    <mergeCell ref="C766:N766"/>
    <mergeCell ref="C767:E767"/>
    <mergeCell ref="C768:E768"/>
    <mergeCell ref="C769:E769"/>
    <mergeCell ref="C758:E758"/>
    <mergeCell ref="C759:E759"/>
    <mergeCell ref="C760:N760"/>
    <mergeCell ref="C761:N761"/>
    <mergeCell ref="C762:N762"/>
    <mergeCell ref="C763:E763"/>
    <mergeCell ref="C752:E752"/>
    <mergeCell ref="C753:E753"/>
    <mergeCell ref="C754:E754"/>
    <mergeCell ref="C755:E755"/>
    <mergeCell ref="C756:E756"/>
    <mergeCell ref="C757:E757"/>
    <mergeCell ref="C783:K783"/>
    <mergeCell ref="A784:N784"/>
    <mergeCell ref="A785:N785"/>
    <mergeCell ref="C786:E786"/>
    <mergeCell ref="C787:N787"/>
    <mergeCell ref="C788:N788"/>
    <mergeCell ref="C776:E776"/>
    <mergeCell ref="C777:E777"/>
    <mergeCell ref="C778:N778"/>
    <mergeCell ref="C779:N779"/>
    <mergeCell ref="C780:N780"/>
    <mergeCell ref="C781:E781"/>
    <mergeCell ref="C770:E770"/>
    <mergeCell ref="C771:E771"/>
    <mergeCell ref="C772:E772"/>
    <mergeCell ref="C773:E773"/>
    <mergeCell ref="C774:E774"/>
    <mergeCell ref="C775:E775"/>
    <mergeCell ref="C801:E801"/>
    <mergeCell ref="C802:E802"/>
    <mergeCell ref="C803:N803"/>
    <mergeCell ref="C804:N804"/>
    <mergeCell ref="C805:N805"/>
    <mergeCell ref="C806:E806"/>
    <mergeCell ref="C795:E795"/>
    <mergeCell ref="C796:E796"/>
    <mergeCell ref="C797:E797"/>
    <mergeCell ref="C798:E798"/>
    <mergeCell ref="C799:E799"/>
    <mergeCell ref="C800:E800"/>
    <mergeCell ref="C789:N789"/>
    <mergeCell ref="C790:N790"/>
    <mergeCell ref="C791:E791"/>
    <mergeCell ref="C792:E792"/>
    <mergeCell ref="C793:E793"/>
    <mergeCell ref="C794:E794"/>
    <mergeCell ref="C819:E819"/>
    <mergeCell ref="C820:E820"/>
    <mergeCell ref="C821:N821"/>
    <mergeCell ref="C822:N822"/>
    <mergeCell ref="C823:N823"/>
    <mergeCell ref="C824:N824"/>
    <mergeCell ref="C813:E813"/>
    <mergeCell ref="C814:E814"/>
    <mergeCell ref="C815:E815"/>
    <mergeCell ref="C816:E816"/>
    <mergeCell ref="C817:E817"/>
    <mergeCell ref="C818:N818"/>
    <mergeCell ref="C807:E807"/>
    <mergeCell ref="C808:E808"/>
    <mergeCell ref="C809:E809"/>
    <mergeCell ref="C810:E810"/>
    <mergeCell ref="C811:E811"/>
    <mergeCell ref="C812:E812"/>
    <mergeCell ref="C837:N837"/>
    <mergeCell ref="C838:N838"/>
    <mergeCell ref="C839:N839"/>
    <mergeCell ref="C840:E840"/>
    <mergeCell ref="C841:E841"/>
    <mergeCell ref="C842:N842"/>
    <mergeCell ref="C831:E831"/>
    <mergeCell ref="C832:E832"/>
    <mergeCell ref="C833:E833"/>
    <mergeCell ref="C834:E834"/>
    <mergeCell ref="C835:E835"/>
    <mergeCell ref="C836:E836"/>
    <mergeCell ref="C825:E825"/>
    <mergeCell ref="C826:E826"/>
    <mergeCell ref="C827:E827"/>
    <mergeCell ref="C828:E828"/>
    <mergeCell ref="C829:E829"/>
    <mergeCell ref="C830:E830"/>
    <mergeCell ref="C855:E855"/>
    <mergeCell ref="C856:E856"/>
    <mergeCell ref="C857:E857"/>
    <mergeCell ref="C858:N858"/>
    <mergeCell ref="C859:N859"/>
    <mergeCell ref="C860:N860"/>
    <mergeCell ref="C849:E849"/>
    <mergeCell ref="C850:E850"/>
    <mergeCell ref="C851:E851"/>
    <mergeCell ref="C852:E852"/>
    <mergeCell ref="C853:E853"/>
    <mergeCell ref="C854:E854"/>
    <mergeCell ref="C843:N843"/>
    <mergeCell ref="C844:N844"/>
    <mergeCell ref="C845:N845"/>
    <mergeCell ref="C846:E846"/>
    <mergeCell ref="C847:E847"/>
    <mergeCell ref="C848:E848"/>
    <mergeCell ref="C873:E873"/>
    <mergeCell ref="C874:E874"/>
    <mergeCell ref="C875:E875"/>
    <mergeCell ref="C876:E876"/>
    <mergeCell ref="C877:E877"/>
    <mergeCell ref="C878:E878"/>
    <mergeCell ref="C867:E867"/>
    <mergeCell ref="C868:E868"/>
    <mergeCell ref="C869:E869"/>
    <mergeCell ref="C870:E870"/>
    <mergeCell ref="C871:E871"/>
    <mergeCell ref="C872:E872"/>
    <mergeCell ref="C861:N861"/>
    <mergeCell ref="C862:E862"/>
    <mergeCell ref="C863:E863"/>
    <mergeCell ref="C864:N864"/>
    <mergeCell ref="C865:N865"/>
    <mergeCell ref="C866:N866"/>
    <mergeCell ref="C891:E891"/>
    <mergeCell ref="C892:E892"/>
    <mergeCell ref="C893:E893"/>
    <mergeCell ref="C894:N894"/>
    <mergeCell ref="C895:N895"/>
    <mergeCell ref="C896:N896"/>
    <mergeCell ref="C885:E885"/>
    <mergeCell ref="C886:E886"/>
    <mergeCell ref="C887:E887"/>
    <mergeCell ref="C888:E888"/>
    <mergeCell ref="C889:E889"/>
    <mergeCell ref="C890:E890"/>
    <mergeCell ref="C879:N879"/>
    <mergeCell ref="C880:N880"/>
    <mergeCell ref="C881:N881"/>
    <mergeCell ref="C882:E882"/>
    <mergeCell ref="C883:E883"/>
    <mergeCell ref="C884:E884"/>
    <mergeCell ref="C909:E909"/>
    <mergeCell ref="C910:E910"/>
    <mergeCell ref="C911:E911"/>
    <mergeCell ref="C912:E912"/>
    <mergeCell ref="C913:E913"/>
    <mergeCell ref="C914:E914"/>
    <mergeCell ref="C903:E903"/>
    <mergeCell ref="C904:E904"/>
    <mergeCell ref="C905:E905"/>
    <mergeCell ref="C906:E906"/>
    <mergeCell ref="C907:E907"/>
    <mergeCell ref="C908:E908"/>
    <mergeCell ref="C897:E897"/>
    <mergeCell ref="C898:E898"/>
    <mergeCell ref="C899:N899"/>
    <mergeCell ref="C900:N900"/>
    <mergeCell ref="C901:N901"/>
    <mergeCell ref="C902:N902"/>
    <mergeCell ref="C927:E927"/>
    <mergeCell ref="C928:E928"/>
    <mergeCell ref="C929:E929"/>
    <mergeCell ref="C930:E930"/>
    <mergeCell ref="C931:E931"/>
    <mergeCell ref="C932:E932"/>
    <mergeCell ref="C921:N921"/>
    <mergeCell ref="C922:N922"/>
    <mergeCell ref="C923:E923"/>
    <mergeCell ref="C924:E924"/>
    <mergeCell ref="C925:E925"/>
    <mergeCell ref="C926:E926"/>
    <mergeCell ref="C915:N915"/>
    <mergeCell ref="C916:N916"/>
    <mergeCell ref="C917:N917"/>
    <mergeCell ref="C918:E918"/>
    <mergeCell ref="C919:E919"/>
    <mergeCell ref="C920:N920"/>
    <mergeCell ref="C945:E945"/>
    <mergeCell ref="C946:E946"/>
    <mergeCell ref="C947:E947"/>
    <mergeCell ref="C948:E948"/>
    <mergeCell ref="C949:E949"/>
    <mergeCell ref="C950:E950"/>
    <mergeCell ref="C939:E939"/>
    <mergeCell ref="C940:N940"/>
    <mergeCell ref="C941:N941"/>
    <mergeCell ref="C942:N942"/>
    <mergeCell ref="C943:E943"/>
    <mergeCell ref="C944:E944"/>
    <mergeCell ref="C933:E933"/>
    <mergeCell ref="C934:E934"/>
    <mergeCell ref="C935:N935"/>
    <mergeCell ref="C936:N936"/>
    <mergeCell ref="C937:N937"/>
    <mergeCell ref="C938:E938"/>
    <mergeCell ref="C963:E963"/>
    <mergeCell ref="C964:E964"/>
    <mergeCell ref="C965:N965"/>
    <mergeCell ref="C966:N966"/>
    <mergeCell ref="C967:N967"/>
    <mergeCell ref="C968:E968"/>
    <mergeCell ref="C957:N957"/>
    <mergeCell ref="C958:E958"/>
    <mergeCell ref="C959:E959"/>
    <mergeCell ref="C960:N960"/>
    <mergeCell ref="C961:N961"/>
    <mergeCell ref="C962:N962"/>
    <mergeCell ref="C951:E951"/>
    <mergeCell ref="C952:E952"/>
    <mergeCell ref="C953:E953"/>
    <mergeCell ref="C954:E954"/>
    <mergeCell ref="C955:N955"/>
    <mergeCell ref="C956:N956"/>
    <mergeCell ref="C981:N981"/>
    <mergeCell ref="C982:N982"/>
    <mergeCell ref="C983:E983"/>
    <mergeCell ref="C984:E984"/>
    <mergeCell ref="C985:N985"/>
    <mergeCell ref="C986:N986"/>
    <mergeCell ref="C975:N975"/>
    <mergeCell ref="C976:N976"/>
    <mergeCell ref="C977:N977"/>
    <mergeCell ref="C978:E978"/>
    <mergeCell ref="C979:E979"/>
    <mergeCell ref="C980:N980"/>
    <mergeCell ref="C969:E969"/>
    <mergeCell ref="C970:N970"/>
    <mergeCell ref="C971:N971"/>
    <mergeCell ref="C972:N972"/>
    <mergeCell ref="C973:E973"/>
    <mergeCell ref="C974:E974"/>
    <mergeCell ref="C999:E999"/>
    <mergeCell ref="C1000:N1000"/>
    <mergeCell ref="C1001:N1001"/>
    <mergeCell ref="C1002:N1002"/>
    <mergeCell ref="C1003:E1003"/>
    <mergeCell ref="C1004:E1004"/>
    <mergeCell ref="C993:E993"/>
    <mergeCell ref="C994:E994"/>
    <mergeCell ref="C995:E995"/>
    <mergeCell ref="C996:E996"/>
    <mergeCell ref="C997:E997"/>
    <mergeCell ref="C998:E998"/>
    <mergeCell ref="C987:N987"/>
    <mergeCell ref="C988:E988"/>
    <mergeCell ref="C989:E989"/>
    <mergeCell ref="C990:E990"/>
    <mergeCell ref="C991:E991"/>
    <mergeCell ref="C992:E992"/>
    <mergeCell ref="C1017:N1017"/>
    <mergeCell ref="C1018:E1018"/>
    <mergeCell ref="C1019:E1019"/>
    <mergeCell ref="C1020:E1020"/>
    <mergeCell ref="C1021:E1021"/>
    <mergeCell ref="C1022:E1022"/>
    <mergeCell ref="C1011:E1011"/>
    <mergeCell ref="C1012:E1012"/>
    <mergeCell ref="C1013:E1013"/>
    <mergeCell ref="C1014:E1014"/>
    <mergeCell ref="C1015:E1015"/>
    <mergeCell ref="C1016:N1016"/>
    <mergeCell ref="C1005:N1005"/>
    <mergeCell ref="C1006:N1006"/>
    <mergeCell ref="C1007:E1007"/>
    <mergeCell ref="C1008:E1008"/>
    <mergeCell ref="C1009:E1009"/>
    <mergeCell ref="C1010:E1010"/>
    <mergeCell ref="C1035:N1035"/>
    <mergeCell ref="C1036:N1036"/>
    <mergeCell ref="C1037:N1037"/>
    <mergeCell ref="C1038:E1038"/>
    <mergeCell ref="C1039:E1039"/>
    <mergeCell ref="C1040:E1040"/>
    <mergeCell ref="C1029:E1029"/>
    <mergeCell ref="C1030:N1030"/>
    <mergeCell ref="C1031:N1031"/>
    <mergeCell ref="C1032:N1032"/>
    <mergeCell ref="C1033:E1033"/>
    <mergeCell ref="C1034:E1034"/>
    <mergeCell ref="C1023:E1023"/>
    <mergeCell ref="C1024:E1024"/>
    <mergeCell ref="C1025:E1025"/>
    <mergeCell ref="C1026:E1026"/>
    <mergeCell ref="C1027:N1027"/>
    <mergeCell ref="C1028:E1028"/>
    <mergeCell ref="C1053:E1053"/>
    <mergeCell ref="C1054:E1054"/>
    <mergeCell ref="C1055:N1055"/>
    <mergeCell ref="C1056:E1056"/>
    <mergeCell ref="C1057:E1057"/>
    <mergeCell ref="C1058:N1058"/>
    <mergeCell ref="C1047:E1047"/>
    <mergeCell ref="C1048:E1048"/>
    <mergeCell ref="C1049:E1049"/>
    <mergeCell ref="C1050:N1050"/>
    <mergeCell ref="C1051:N1051"/>
    <mergeCell ref="C1052:N1052"/>
    <mergeCell ref="C1041:E1041"/>
    <mergeCell ref="C1042:E1042"/>
    <mergeCell ref="C1043:E1043"/>
    <mergeCell ref="C1044:E1044"/>
    <mergeCell ref="C1045:E1045"/>
    <mergeCell ref="C1046:E1046"/>
    <mergeCell ref="C1071:E1071"/>
    <mergeCell ref="C1072:E1072"/>
    <mergeCell ref="C1073:E1073"/>
    <mergeCell ref="C1074:E1074"/>
    <mergeCell ref="C1075:E1075"/>
    <mergeCell ref="C1076:N1076"/>
    <mergeCell ref="C1065:E1065"/>
    <mergeCell ref="C1066:E1066"/>
    <mergeCell ref="C1067:E1067"/>
    <mergeCell ref="C1068:E1068"/>
    <mergeCell ref="C1069:E1069"/>
    <mergeCell ref="C1070:E1070"/>
    <mergeCell ref="C1059:E1059"/>
    <mergeCell ref="C1060:E1060"/>
    <mergeCell ref="C1061:N1061"/>
    <mergeCell ref="C1062:N1062"/>
    <mergeCell ref="C1063:N1063"/>
    <mergeCell ref="C1064:E1064"/>
    <mergeCell ref="C1089:E1089"/>
    <mergeCell ref="C1090:E1090"/>
    <mergeCell ref="C1091:E1091"/>
    <mergeCell ref="C1092:E1092"/>
    <mergeCell ref="C1093:E1093"/>
    <mergeCell ref="C1094:E1094"/>
    <mergeCell ref="C1083:N1083"/>
    <mergeCell ref="C1084:E1084"/>
    <mergeCell ref="C1085:E1085"/>
    <mergeCell ref="C1086:E1086"/>
    <mergeCell ref="C1087:E1087"/>
    <mergeCell ref="C1088:E1088"/>
    <mergeCell ref="C1077:N1077"/>
    <mergeCell ref="C1078:N1078"/>
    <mergeCell ref="C1079:E1079"/>
    <mergeCell ref="C1080:E1080"/>
    <mergeCell ref="C1081:N1081"/>
    <mergeCell ref="C1082:N1082"/>
    <mergeCell ref="C1107:E1107"/>
    <mergeCell ref="C1108:E1108"/>
    <mergeCell ref="C1109:E1109"/>
    <mergeCell ref="C1110:E1110"/>
    <mergeCell ref="C1111:E1111"/>
    <mergeCell ref="C1112:E1112"/>
    <mergeCell ref="C1101:N1101"/>
    <mergeCell ref="C1102:N1102"/>
    <mergeCell ref="C1103:N1103"/>
    <mergeCell ref="C1104:N1104"/>
    <mergeCell ref="C1105:E1105"/>
    <mergeCell ref="C1106:E1106"/>
    <mergeCell ref="C1095:E1095"/>
    <mergeCell ref="C1096:N1096"/>
    <mergeCell ref="C1097:N1097"/>
    <mergeCell ref="C1098:N1098"/>
    <mergeCell ref="C1099:E1099"/>
    <mergeCell ref="C1100:E1100"/>
    <mergeCell ref="C1125:E1125"/>
    <mergeCell ref="C1126:E1126"/>
    <mergeCell ref="C1127:E1127"/>
    <mergeCell ref="C1128:E1128"/>
    <mergeCell ref="C1129:E1129"/>
    <mergeCell ref="C1130:E1130"/>
    <mergeCell ref="C1119:N1119"/>
    <mergeCell ref="C1120:E1120"/>
    <mergeCell ref="A1121:N1121"/>
    <mergeCell ref="C1122:E1122"/>
    <mergeCell ref="C1123:N1123"/>
    <mergeCell ref="C1124:N1124"/>
    <mergeCell ref="C1113:E1113"/>
    <mergeCell ref="C1114:E1114"/>
    <mergeCell ref="C1115:E1115"/>
    <mergeCell ref="C1116:E1116"/>
    <mergeCell ref="C1117:N1117"/>
    <mergeCell ref="C1118:N1118"/>
    <mergeCell ref="C1143:E1143"/>
    <mergeCell ref="C1144:E1144"/>
    <mergeCell ref="C1145:E1145"/>
    <mergeCell ref="C1146:E1146"/>
    <mergeCell ref="C1147:E1147"/>
    <mergeCell ref="C1148:E1148"/>
    <mergeCell ref="C1137:E1137"/>
    <mergeCell ref="C1138:E1138"/>
    <mergeCell ref="C1139:N1139"/>
    <mergeCell ref="C1140:N1140"/>
    <mergeCell ref="C1141:N1141"/>
    <mergeCell ref="C1142:E1142"/>
    <mergeCell ref="C1131:E1131"/>
    <mergeCell ref="C1132:E1132"/>
    <mergeCell ref="C1133:E1133"/>
    <mergeCell ref="C1134:N1134"/>
    <mergeCell ref="C1135:N1135"/>
    <mergeCell ref="C1136:N1136"/>
    <mergeCell ref="C1161:N1161"/>
    <mergeCell ref="C1162:N1162"/>
    <mergeCell ref="C1163:E1163"/>
    <mergeCell ref="C1164:E1164"/>
    <mergeCell ref="C1165:E1165"/>
    <mergeCell ref="C1166:E1166"/>
    <mergeCell ref="C1155:N1155"/>
    <mergeCell ref="C1156:N1156"/>
    <mergeCell ref="C1157:N1157"/>
    <mergeCell ref="C1158:E1158"/>
    <mergeCell ref="C1159:E1159"/>
    <mergeCell ref="C1160:N1160"/>
    <mergeCell ref="C1149:E1149"/>
    <mergeCell ref="C1150:E1150"/>
    <mergeCell ref="C1151:E1151"/>
    <mergeCell ref="C1152:E1152"/>
    <mergeCell ref="C1153:E1153"/>
    <mergeCell ref="C1154:N1154"/>
    <mergeCell ref="C1179:E1179"/>
    <mergeCell ref="C1180:N1180"/>
    <mergeCell ref="C1181:N1181"/>
    <mergeCell ref="C1182:N1182"/>
    <mergeCell ref="C1183:N1183"/>
    <mergeCell ref="C1184:E1184"/>
    <mergeCell ref="C1173:E1173"/>
    <mergeCell ref="C1174:E1174"/>
    <mergeCell ref="C1175:N1175"/>
    <mergeCell ref="C1176:N1176"/>
    <mergeCell ref="C1177:N1177"/>
    <mergeCell ref="C1178:E1178"/>
    <mergeCell ref="C1167:E1167"/>
    <mergeCell ref="C1168:E1168"/>
    <mergeCell ref="C1169:E1169"/>
    <mergeCell ref="C1170:E1170"/>
    <mergeCell ref="C1171:E1171"/>
    <mergeCell ref="C1172:E1172"/>
    <mergeCell ref="C1197:N1197"/>
    <mergeCell ref="C1198:N1198"/>
    <mergeCell ref="C1199:N1199"/>
    <mergeCell ref="C1200:E1200"/>
    <mergeCell ref="C1201:E1201"/>
    <mergeCell ref="C1202:N1202"/>
    <mergeCell ref="C1191:E1191"/>
    <mergeCell ref="C1192:E1192"/>
    <mergeCell ref="C1193:E1193"/>
    <mergeCell ref="C1194:E1194"/>
    <mergeCell ref="C1195:E1195"/>
    <mergeCell ref="C1196:N1196"/>
    <mergeCell ref="C1185:E1185"/>
    <mergeCell ref="C1186:E1186"/>
    <mergeCell ref="C1187:E1187"/>
    <mergeCell ref="C1188:E1188"/>
    <mergeCell ref="C1189:E1189"/>
    <mergeCell ref="C1190:E1190"/>
    <mergeCell ref="C1215:E1215"/>
    <mergeCell ref="C1216:E1216"/>
    <mergeCell ref="C1217:E1217"/>
    <mergeCell ref="C1218:N1218"/>
    <mergeCell ref="C1219:N1219"/>
    <mergeCell ref="C1220:N1220"/>
    <mergeCell ref="C1209:E1209"/>
    <mergeCell ref="C1210:E1210"/>
    <mergeCell ref="C1211:E1211"/>
    <mergeCell ref="C1212:E1212"/>
    <mergeCell ref="C1213:E1213"/>
    <mergeCell ref="C1214:E1214"/>
    <mergeCell ref="C1203:N1203"/>
    <mergeCell ref="C1204:N1204"/>
    <mergeCell ref="C1205:N1205"/>
    <mergeCell ref="C1206:E1206"/>
    <mergeCell ref="C1207:E1207"/>
    <mergeCell ref="C1208:E1208"/>
    <mergeCell ref="C1233:E1233"/>
    <mergeCell ref="C1234:E1234"/>
    <mergeCell ref="C1235:E1235"/>
    <mergeCell ref="C1236:E1236"/>
    <mergeCell ref="C1237:E1237"/>
    <mergeCell ref="C1238:E1238"/>
    <mergeCell ref="C1227:N1227"/>
    <mergeCell ref="C1228:E1228"/>
    <mergeCell ref="C1229:E1229"/>
    <mergeCell ref="C1230:E1230"/>
    <mergeCell ref="C1231:E1231"/>
    <mergeCell ref="C1232:E1232"/>
    <mergeCell ref="C1221:N1221"/>
    <mergeCell ref="C1222:E1222"/>
    <mergeCell ref="C1223:E1223"/>
    <mergeCell ref="C1224:N1224"/>
    <mergeCell ref="C1225:N1225"/>
    <mergeCell ref="C1226:N1226"/>
    <mergeCell ref="C1251:E1251"/>
    <mergeCell ref="C1252:E1252"/>
    <mergeCell ref="C1253:E1253"/>
    <mergeCell ref="C1254:E1254"/>
    <mergeCell ref="C1255:E1255"/>
    <mergeCell ref="C1256:E1256"/>
    <mergeCell ref="C1245:E1245"/>
    <mergeCell ref="C1246:N1246"/>
    <mergeCell ref="C1247:N1247"/>
    <mergeCell ref="C1248:N1248"/>
    <mergeCell ref="C1249:E1249"/>
    <mergeCell ref="C1250:E1250"/>
    <mergeCell ref="C1239:E1239"/>
    <mergeCell ref="C1240:N1240"/>
    <mergeCell ref="C1241:N1241"/>
    <mergeCell ref="C1242:N1242"/>
    <mergeCell ref="C1243:N1243"/>
    <mergeCell ref="C1244:E1244"/>
    <mergeCell ref="C1269:N1269"/>
    <mergeCell ref="C1270:E1270"/>
    <mergeCell ref="C1271:E1271"/>
    <mergeCell ref="C1272:E1272"/>
    <mergeCell ref="C1273:E1273"/>
    <mergeCell ref="C1274:E1274"/>
    <mergeCell ref="C1263:N1263"/>
    <mergeCell ref="C1264:N1264"/>
    <mergeCell ref="C1265:E1265"/>
    <mergeCell ref="C1266:E1266"/>
    <mergeCell ref="C1267:N1267"/>
    <mergeCell ref="C1268:N1268"/>
    <mergeCell ref="C1257:E1257"/>
    <mergeCell ref="C1258:E1258"/>
    <mergeCell ref="C1259:E1259"/>
    <mergeCell ref="C1260:E1260"/>
    <mergeCell ref="C1261:N1261"/>
    <mergeCell ref="C1262:N1262"/>
    <mergeCell ref="C1287:E1287"/>
    <mergeCell ref="C1288:N1288"/>
    <mergeCell ref="C1289:N1289"/>
    <mergeCell ref="C1290:N1290"/>
    <mergeCell ref="C1291:E1291"/>
    <mergeCell ref="C1292:E1292"/>
    <mergeCell ref="C1281:E1281"/>
    <mergeCell ref="C1282:N1282"/>
    <mergeCell ref="C1283:N1283"/>
    <mergeCell ref="C1284:N1284"/>
    <mergeCell ref="C1285:N1285"/>
    <mergeCell ref="C1286:E1286"/>
    <mergeCell ref="C1275:E1275"/>
    <mergeCell ref="C1276:E1276"/>
    <mergeCell ref="C1277:E1277"/>
    <mergeCell ref="C1278:E1278"/>
    <mergeCell ref="C1279:E1279"/>
    <mergeCell ref="C1280:E1280"/>
    <mergeCell ref="C1305:N1305"/>
    <mergeCell ref="C1306:N1306"/>
    <mergeCell ref="C1307:E1307"/>
    <mergeCell ref="C1308:E1308"/>
    <mergeCell ref="C1309:N1309"/>
    <mergeCell ref="C1310:N1310"/>
    <mergeCell ref="C1299:E1299"/>
    <mergeCell ref="C1300:E1300"/>
    <mergeCell ref="C1301:E1301"/>
    <mergeCell ref="C1302:E1302"/>
    <mergeCell ref="C1303:N1303"/>
    <mergeCell ref="C1304:N1304"/>
    <mergeCell ref="C1293:E1293"/>
    <mergeCell ref="C1294:E1294"/>
    <mergeCell ref="C1295:E1295"/>
    <mergeCell ref="C1296:E1296"/>
    <mergeCell ref="C1297:E1297"/>
    <mergeCell ref="C1298:E1298"/>
    <mergeCell ref="C1323:E1323"/>
    <mergeCell ref="C1324:N1324"/>
    <mergeCell ref="C1325:N1325"/>
    <mergeCell ref="C1326:N1326"/>
    <mergeCell ref="C1327:N1327"/>
    <mergeCell ref="C1328:E1328"/>
    <mergeCell ref="C1317:E1317"/>
    <mergeCell ref="C1318:E1318"/>
    <mergeCell ref="C1319:E1319"/>
    <mergeCell ref="C1320:E1320"/>
    <mergeCell ref="C1321:E1321"/>
    <mergeCell ref="C1322:E1322"/>
    <mergeCell ref="C1311:N1311"/>
    <mergeCell ref="C1312:E1312"/>
    <mergeCell ref="C1313:E1313"/>
    <mergeCell ref="C1314:E1314"/>
    <mergeCell ref="C1315:E1315"/>
    <mergeCell ref="C1316:E1316"/>
    <mergeCell ref="C1341:E1341"/>
    <mergeCell ref="C1342:E1342"/>
    <mergeCell ref="C1343:E1343"/>
    <mergeCell ref="C1344:E1344"/>
    <mergeCell ref="C1345:E1345"/>
    <mergeCell ref="C1346:N1346"/>
    <mergeCell ref="C1335:E1335"/>
    <mergeCell ref="C1336:E1336"/>
    <mergeCell ref="C1337:E1337"/>
    <mergeCell ref="C1338:E1338"/>
    <mergeCell ref="C1339:E1339"/>
    <mergeCell ref="C1340:E1340"/>
    <mergeCell ref="C1329:E1329"/>
    <mergeCell ref="C1330:N1330"/>
    <mergeCell ref="C1331:N1331"/>
    <mergeCell ref="C1332:N1332"/>
    <mergeCell ref="C1333:N1333"/>
    <mergeCell ref="C1334:E1334"/>
    <mergeCell ref="C1360:E1360"/>
    <mergeCell ref="C1361:E1361"/>
    <mergeCell ref="C1362:E1362"/>
    <mergeCell ref="C1363:E1363"/>
    <mergeCell ref="C1364:E1364"/>
    <mergeCell ref="C1365:E1365"/>
    <mergeCell ref="A1354:N1354"/>
    <mergeCell ref="C1355:E1355"/>
    <mergeCell ref="C1356:N1356"/>
    <mergeCell ref="C1357:N1357"/>
    <mergeCell ref="C1358:N1358"/>
    <mergeCell ref="C1359:E1359"/>
    <mergeCell ref="C1347:N1347"/>
    <mergeCell ref="C1348:N1348"/>
    <mergeCell ref="C1349:N1349"/>
    <mergeCell ref="C1350:E1350"/>
    <mergeCell ref="C1352:K1352"/>
    <mergeCell ref="A1353:N1353"/>
    <mergeCell ref="C1378:N1378"/>
    <mergeCell ref="C1379:E1379"/>
    <mergeCell ref="C1380:E1380"/>
    <mergeCell ref="C1381:E1381"/>
    <mergeCell ref="C1382:E1382"/>
    <mergeCell ref="C1383:E1383"/>
    <mergeCell ref="C1372:N1372"/>
    <mergeCell ref="C1373:N1373"/>
    <mergeCell ref="C1374:E1374"/>
    <mergeCell ref="C1375:E1375"/>
    <mergeCell ref="C1376:N1376"/>
    <mergeCell ref="C1377:N1377"/>
    <mergeCell ref="C1366:E1366"/>
    <mergeCell ref="C1367:E1367"/>
    <mergeCell ref="C1368:E1368"/>
    <mergeCell ref="C1369:E1369"/>
    <mergeCell ref="C1370:E1370"/>
    <mergeCell ref="C1371:N1371"/>
    <mergeCell ref="C1396:N1396"/>
    <mergeCell ref="C1397:N1397"/>
    <mergeCell ref="C1398:N1398"/>
    <mergeCell ref="C1399:E1399"/>
    <mergeCell ref="C1400:E1400"/>
    <mergeCell ref="C1401:E1401"/>
    <mergeCell ref="C1390:E1390"/>
    <mergeCell ref="C1391:N1391"/>
    <mergeCell ref="C1392:N1392"/>
    <mergeCell ref="C1393:N1393"/>
    <mergeCell ref="C1394:E1394"/>
    <mergeCell ref="C1395:E1395"/>
    <mergeCell ref="C1384:E1384"/>
    <mergeCell ref="C1385:E1385"/>
    <mergeCell ref="C1386:E1386"/>
    <mergeCell ref="C1387:E1387"/>
    <mergeCell ref="C1388:E1388"/>
    <mergeCell ref="C1389:E1389"/>
    <mergeCell ref="C1414:E1414"/>
    <mergeCell ref="A1415:N1415"/>
    <mergeCell ref="C1416:E1416"/>
    <mergeCell ref="C1417:N1417"/>
    <mergeCell ref="C1418:N1418"/>
    <mergeCell ref="C1419:E1419"/>
    <mergeCell ref="C1408:E1408"/>
    <mergeCell ref="C1409:E1409"/>
    <mergeCell ref="C1410:E1410"/>
    <mergeCell ref="C1411:N1411"/>
    <mergeCell ref="C1412:N1412"/>
    <mergeCell ref="C1413:N1413"/>
    <mergeCell ref="C1402:E1402"/>
    <mergeCell ref="C1403:E1403"/>
    <mergeCell ref="C1404:E1404"/>
    <mergeCell ref="C1405:E1405"/>
    <mergeCell ref="C1406:E1406"/>
    <mergeCell ref="C1407:E1407"/>
    <mergeCell ref="C1432:E1432"/>
    <mergeCell ref="C1433:N1433"/>
    <mergeCell ref="C1434:N1434"/>
    <mergeCell ref="C1435:E1435"/>
    <mergeCell ref="C1436:E1436"/>
    <mergeCell ref="C1437:E1437"/>
    <mergeCell ref="C1426:E1426"/>
    <mergeCell ref="C1427:E1427"/>
    <mergeCell ref="C1428:N1428"/>
    <mergeCell ref="C1429:N1429"/>
    <mergeCell ref="C1430:N1430"/>
    <mergeCell ref="C1431:E1431"/>
    <mergeCell ref="C1420:E1420"/>
    <mergeCell ref="C1421:E1421"/>
    <mergeCell ref="C1422:E1422"/>
    <mergeCell ref="C1423:E1423"/>
    <mergeCell ref="C1424:E1424"/>
    <mergeCell ref="C1425:E1425"/>
    <mergeCell ref="C1450:E1450"/>
    <mergeCell ref="C1451:E1451"/>
    <mergeCell ref="C1452:N1452"/>
    <mergeCell ref="C1453:N1453"/>
    <mergeCell ref="C1454:N1454"/>
    <mergeCell ref="C1455:E1455"/>
    <mergeCell ref="C1444:E1444"/>
    <mergeCell ref="C1445:E1445"/>
    <mergeCell ref="C1446:E1446"/>
    <mergeCell ref="C1447:N1447"/>
    <mergeCell ref="C1448:N1448"/>
    <mergeCell ref="C1449:N1449"/>
    <mergeCell ref="C1438:E1438"/>
    <mergeCell ref="C1439:E1439"/>
    <mergeCell ref="C1440:E1440"/>
    <mergeCell ref="C1441:E1441"/>
    <mergeCell ref="C1442:E1442"/>
    <mergeCell ref="C1443:E1443"/>
    <mergeCell ref="C1468:N1468"/>
    <mergeCell ref="C1469:N1469"/>
    <mergeCell ref="C1470:N1470"/>
    <mergeCell ref="C1471:E1471"/>
    <mergeCell ref="C1472:E1472"/>
    <mergeCell ref="C1473:N1473"/>
    <mergeCell ref="C1462:E1462"/>
    <mergeCell ref="C1463:E1463"/>
    <mergeCell ref="C1464:E1464"/>
    <mergeCell ref="C1465:E1465"/>
    <mergeCell ref="C1466:E1466"/>
    <mergeCell ref="C1467:N1467"/>
    <mergeCell ref="C1456:E1456"/>
    <mergeCell ref="C1457:E1457"/>
    <mergeCell ref="C1458:E1458"/>
    <mergeCell ref="C1459:E1459"/>
    <mergeCell ref="C1460:E1460"/>
    <mergeCell ref="C1461:E1461"/>
    <mergeCell ref="C1486:E1486"/>
    <mergeCell ref="C1487:E1487"/>
    <mergeCell ref="C1488:N1488"/>
    <mergeCell ref="C1489:N1489"/>
    <mergeCell ref="C1490:N1490"/>
    <mergeCell ref="C1491:E1491"/>
    <mergeCell ref="C1480:E1480"/>
    <mergeCell ref="C1481:E1481"/>
    <mergeCell ref="C1482:E1482"/>
    <mergeCell ref="C1483:E1483"/>
    <mergeCell ref="C1484:E1484"/>
    <mergeCell ref="C1485:E1485"/>
    <mergeCell ref="C1474:N1474"/>
    <mergeCell ref="C1475:N1475"/>
    <mergeCell ref="C1476:E1476"/>
    <mergeCell ref="C1477:E1477"/>
    <mergeCell ref="C1478:E1478"/>
    <mergeCell ref="C1479:E1479"/>
    <mergeCell ref="C1504:E1504"/>
    <mergeCell ref="C1505:E1505"/>
    <mergeCell ref="C1506:E1506"/>
    <mergeCell ref="C1507:E1507"/>
    <mergeCell ref="C1508:E1508"/>
    <mergeCell ref="C1509:N1509"/>
    <mergeCell ref="C1498:E1498"/>
    <mergeCell ref="C1499:E1499"/>
    <mergeCell ref="C1500:E1500"/>
    <mergeCell ref="C1501:E1501"/>
    <mergeCell ref="C1502:E1502"/>
    <mergeCell ref="C1503:E1503"/>
    <mergeCell ref="C1492:E1492"/>
    <mergeCell ref="C1493:N1493"/>
    <mergeCell ref="C1494:N1494"/>
    <mergeCell ref="C1495:N1495"/>
    <mergeCell ref="C1496:N1496"/>
    <mergeCell ref="C1497:E1497"/>
    <mergeCell ref="C1522:E1522"/>
    <mergeCell ref="C1523:E1523"/>
    <mergeCell ref="C1524:E1524"/>
    <mergeCell ref="C1525:E1525"/>
    <mergeCell ref="C1526:E1526"/>
    <mergeCell ref="C1527:E1527"/>
    <mergeCell ref="C1516:N1516"/>
    <mergeCell ref="C1517:N1517"/>
    <mergeCell ref="C1518:N1518"/>
    <mergeCell ref="C1519:E1519"/>
    <mergeCell ref="C1520:E1520"/>
    <mergeCell ref="C1521:E1521"/>
    <mergeCell ref="C1510:N1510"/>
    <mergeCell ref="C1511:N1511"/>
    <mergeCell ref="C1512:N1512"/>
    <mergeCell ref="C1513:E1513"/>
    <mergeCell ref="C1514:E1514"/>
    <mergeCell ref="C1515:N1515"/>
    <mergeCell ref="C1540:N1540"/>
    <mergeCell ref="C1541:E1541"/>
    <mergeCell ref="C1542:E1542"/>
    <mergeCell ref="C1543:E1543"/>
    <mergeCell ref="C1544:E1544"/>
    <mergeCell ref="C1545:E1545"/>
    <mergeCell ref="C1534:N1534"/>
    <mergeCell ref="C1535:E1535"/>
    <mergeCell ref="C1536:E1536"/>
    <mergeCell ref="C1537:N1537"/>
    <mergeCell ref="C1538:N1538"/>
    <mergeCell ref="C1539:N1539"/>
    <mergeCell ref="C1528:E1528"/>
    <mergeCell ref="C1529:E1529"/>
    <mergeCell ref="C1530:E1530"/>
    <mergeCell ref="C1531:N1531"/>
    <mergeCell ref="C1532:N1532"/>
    <mergeCell ref="C1533:N1533"/>
    <mergeCell ref="C1558:E1558"/>
    <mergeCell ref="C1559:N1559"/>
    <mergeCell ref="C1560:N1560"/>
    <mergeCell ref="C1561:N1561"/>
    <mergeCell ref="C1562:E1562"/>
    <mergeCell ref="C1563:E1563"/>
    <mergeCell ref="C1552:E1552"/>
    <mergeCell ref="C1553:N1553"/>
    <mergeCell ref="C1554:N1554"/>
    <mergeCell ref="C1555:N1555"/>
    <mergeCell ref="C1556:N1556"/>
    <mergeCell ref="C1557:E1557"/>
    <mergeCell ref="C1546:E1546"/>
    <mergeCell ref="C1547:E1547"/>
    <mergeCell ref="C1548:E1548"/>
    <mergeCell ref="C1549:E1549"/>
    <mergeCell ref="C1550:E1550"/>
    <mergeCell ref="C1551:E1551"/>
    <mergeCell ref="C1576:N1576"/>
    <mergeCell ref="C1577:N1577"/>
    <mergeCell ref="C1578:E1578"/>
    <mergeCell ref="C1579:E1579"/>
    <mergeCell ref="C1580:N1580"/>
    <mergeCell ref="C1581:N1581"/>
    <mergeCell ref="C1570:E1570"/>
    <mergeCell ref="C1571:E1571"/>
    <mergeCell ref="C1572:E1572"/>
    <mergeCell ref="C1573:E1573"/>
    <mergeCell ref="C1574:N1574"/>
    <mergeCell ref="C1575:N1575"/>
    <mergeCell ref="C1564:E1564"/>
    <mergeCell ref="C1565:E1565"/>
    <mergeCell ref="C1566:E1566"/>
    <mergeCell ref="C1567:E1567"/>
    <mergeCell ref="C1568:E1568"/>
    <mergeCell ref="C1569:E1569"/>
    <mergeCell ref="C1594:E1594"/>
    <mergeCell ref="C1595:N1595"/>
    <mergeCell ref="C1596:N1596"/>
    <mergeCell ref="C1597:N1597"/>
    <mergeCell ref="C1598:N1598"/>
    <mergeCell ref="C1599:E1599"/>
    <mergeCell ref="C1588:E1588"/>
    <mergeCell ref="C1589:E1589"/>
    <mergeCell ref="C1590:E1590"/>
    <mergeCell ref="C1591:E1591"/>
    <mergeCell ref="C1592:E1592"/>
    <mergeCell ref="C1593:E1593"/>
    <mergeCell ref="C1582:N1582"/>
    <mergeCell ref="C1583:E1583"/>
    <mergeCell ref="C1584:E1584"/>
    <mergeCell ref="C1585:E1585"/>
    <mergeCell ref="C1586:E1586"/>
    <mergeCell ref="C1587:E1587"/>
    <mergeCell ref="C1612:E1612"/>
    <mergeCell ref="C1613:E1613"/>
    <mergeCell ref="C1614:E1614"/>
    <mergeCell ref="C1615:E1615"/>
    <mergeCell ref="C1616:N1616"/>
    <mergeCell ref="C1617:N1617"/>
    <mergeCell ref="C1606:E1606"/>
    <mergeCell ref="C1607:E1607"/>
    <mergeCell ref="C1608:E1608"/>
    <mergeCell ref="C1609:E1609"/>
    <mergeCell ref="C1610:E1610"/>
    <mergeCell ref="C1611:E1611"/>
    <mergeCell ref="C1600:E1600"/>
    <mergeCell ref="C1601:N1601"/>
    <mergeCell ref="C1602:N1602"/>
    <mergeCell ref="C1603:N1603"/>
    <mergeCell ref="C1604:E1604"/>
    <mergeCell ref="C1605:E1605"/>
    <mergeCell ref="C1630:E1630"/>
    <mergeCell ref="C1631:E1631"/>
    <mergeCell ref="C1632:E1632"/>
    <mergeCell ref="C1633:E1633"/>
    <mergeCell ref="C1634:E1634"/>
    <mergeCell ref="C1635:E1635"/>
    <mergeCell ref="C1624:N1624"/>
    <mergeCell ref="C1625:E1625"/>
    <mergeCell ref="C1626:E1626"/>
    <mergeCell ref="C1627:E1627"/>
    <mergeCell ref="C1628:E1628"/>
    <mergeCell ref="C1629:E1629"/>
    <mergeCell ref="C1618:N1618"/>
    <mergeCell ref="C1619:N1619"/>
    <mergeCell ref="C1620:E1620"/>
    <mergeCell ref="C1621:E1621"/>
    <mergeCell ref="C1622:N1622"/>
    <mergeCell ref="C1623:N1623"/>
    <mergeCell ref="C1648:E1648"/>
    <mergeCell ref="C1649:E1649"/>
    <mergeCell ref="C1650:E1650"/>
    <mergeCell ref="C1651:E1651"/>
    <mergeCell ref="C1652:E1652"/>
    <mergeCell ref="C1653:E1653"/>
    <mergeCell ref="C1642:E1642"/>
    <mergeCell ref="C1643:N1643"/>
    <mergeCell ref="C1644:N1644"/>
    <mergeCell ref="C1645:N1645"/>
    <mergeCell ref="C1646:N1646"/>
    <mergeCell ref="C1647:E1647"/>
    <mergeCell ref="C1636:E1636"/>
    <mergeCell ref="C1637:N1637"/>
    <mergeCell ref="C1638:N1638"/>
    <mergeCell ref="C1639:N1639"/>
    <mergeCell ref="C1640:N1640"/>
    <mergeCell ref="C1641:E1641"/>
    <mergeCell ref="C1666:N1666"/>
    <mergeCell ref="C1667:N1667"/>
    <mergeCell ref="C1668:N1668"/>
    <mergeCell ref="C1669:E1669"/>
    <mergeCell ref="C1670:E1670"/>
    <mergeCell ref="C1671:E1671"/>
    <mergeCell ref="C1660:N1660"/>
    <mergeCell ref="C1661:N1661"/>
    <mergeCell ref="C1662:N1662"/>
    <mergeCell ref="C1663:E1663"/>
    <mergeCell ref="C1664:E1664"/>
    <mergeCell ref="C1665:N1665"/>
    <mergeCell ref="C1654:E1654"/>
    <mergeCell ref="C1655:E1655"/>
    <mergeCell ref="C1656:E1656"/>
    <mergeCell ref="C1657:E1657"/>
    <mergeCell ref="C1658:E1658"/>
    <mergeCell ref="C1659:N1659"/>
    <mergeCell ref="C1684:N1684"/>
    <mergeCell ref="C1685:E1685"/>
    <mergeCell ref="C1686:E1686"/>
    <mergeCell ref="C1687:N1687"/>
    <mergeCell ref="C1688:N1688"/>
    <mergeCell ref="C1689:N1689"/>
    <mergeCell ref="C1678:E1678"/>
    <mergeCell ref="C1679:E1679"/>
    <mergeCell ref="C1680:E1680"/>
    <mergeCell ref="C1681:N1681"/>
    <mergeCell ref="C1682:N1682"/>
    <mergeCell ref="C1683:N1683"/>
    <mergeCell ref="C1672:E1672"/>
    <mergeCell ref="C1673:E1673"/>
    <mergeCell ref="C1674:E1674"/>
    <mergeCell ref="C1675:E1675"/>
    <mergeCell ref="C1676:E1676"/>
    <mergeCell ref="C1677:E1677"/>
    <mergeCell ref="C1702:N1702"/>
    <mergeCell ref="C1703:N1703"/>
    <mergeCell ref="C1704:N1704"/>
    <mergeCell ref="C1705:N1705"/>
    <mergeCell ref="C1706:E1706"/>
    <mergeCell ref="C1707:E1707"/>
    <mergeCell ref="C1696:E1696"/>
    <mergeCell ref="C1697:E1697"/>
    <mergeCell ref="C1698:E1698"/>
    <mergeCell ref="C1699:E1699"/>
    <mergeCell ref="C1700:E1700"/>
    <mergeCell ref="C1701:E1701"/>
    <mergeCell ref="C1690:E1690"/>
    <mergeCell ref="C1691:E1691"/>
    <mergeCell ref="C1692:E1692"/>
    <mergeCell ref="C1693:E1693"/>
    <mergeCell ref="C1694:E1694"/>
    <mergeCell ref="C1695:E1695"/>
    <mergeCell ref="C1720:E1720"/>
    <mergeCell ref="C1721:E1721"/>
    <mergeCell ref="C1722:E1722"/>
    <mergeCell ref="C1723:N1723"/>
    <mergeCell ref="C1724:N1724"/>
    <mergeCell ref="C1725:N1725"/>
    <mergeCell ref="C1714:E1714"/>
    <mergeCell ref="C1715:E1715"/>
    <mergeCell ref="C1716:E1716"/>
    <mergeCell ref="C1717:E1717"/>
    <mergeCell ref="C1718:E1718"/>
    <mergeCell ref="C1719:E1719"/>
    <mergeCell ref="C1708:N1708"/>
    <mergeCell ref="C1709:N1709"/>
    <mergeCell ref="C1710:N1710"/>
    <mergeCell ref="C1711:E1711"/>
    <mergeCell ref="C1712:E1712"/>
    <mergeCell ref="C1713:E1713"/>
    <mergeCell ref="C1739:E1739"/>
    <mergeCell ref="C1740:N1740"/>
    <mergeCell ref="C1741:E1741"/>
    <mergeCell ref="C1742:E1742"/>
    <mergeCell ref="C1743:E1743"/>
    <mergeCell ref="C1744:E1744"/>
    <mergeCell ref="C1733:E1733"/>
    <mergeCell ref="C1734:E1734"/>
    <mergeCell ref="C1735:E1735"/>
    <mergeCell ref="C1736:E1736"/>
    <mergeCell ref="C1737:E1737"/>
    <mergeCell ref="C1738:E1738"/>
    <mergeCell ref="C1726:E1726"/>
    <mergeCell ref="C1728:K1728"/>
    <mergeCell ref="A1729:N1729"/>
    <mergeCell ref="C1730:E1730"/>
    <mergeCell ref="C1731:N1731"/>
    <mergeCell ref="C1732:E1732"/>
    <mergeCell ref="C1759:K1759"/>
    <mergeCell ref="C1760:K1760"/>
    <mergeCell ref="C1761:K1761"/>
    <mergeCell ref="C1762:K1762"/>
    <mergeCell ref="C1763:K1763"/>
    <mergeCell ref="C1764:K1764"/>
    <mergeCell ref="C1753:K1753"/>
    <mergeCell ref="C1754:K1754"/>
    <mergeCell ref="C1755:K1755"/>
    <mergeCell ref="C1756:K1756"/>
    <mergeCell ref="C1757:K1757"/>
    <mergeCell ref="C1758:K1758"/>
    <mergeCell ref="C1745:E1745"/>
    <mergeCell ref="C1746:E1746"/>
    <mergeCell ref="C1747:E1747"/>
    <mergeCell ref="C1749:K1749"/>
    <mergeCell ref="C1751:K1751"/>
    <mergeCell ref="C1752:K1752"/>
    <mergeCell ref="C1777:K1777"/>
    <mergeCell ref="C1778:K1778"/>
    <mergeCell ref="C1779:K1779"/>
    <mergeCell ref="C1780:K1780"/>
    <mergeCell ref="C1781:K1781"/>
    <mergeCell ref="C1782:K1782"/>
    <mergeCell ref="C1771:K1771"/>
    <mergeCell ref="C1772:K1772"/>
    <mergeCell ref="C1773:K1773"/>
    <mergeCell ref="C1774:K1774"/>
    <mergeCell ref="C1775:K1775"/>
    <mergeCell ref="C1776:K1776"/>
    <mergeCell ref="C1765:K1765"/>
    <mergeCell ref="C1766:K1766"/>
    <mergeCell ref="C1767:K1767"/>
    <mergeCell ref="C1768:K1768"/>
    <mergeCell ref="C1769:K1769"/>
    <mergeCell ref="C1770:K1770"/>
    <mergeCell ref="A1802:N1802"/>
    <mergeCell ref="A1803:N1803"/>
    <mergeCell ref="A1804:N1804"/>
    <mergeCell ref="C1797:G1797"/>
    <mergeCell ref="H1797:L1797"/>
    <mergeCell ref="C1798:L1798"/>
    <mergeCell ref="C1799:G1799"/>
    <mergeCell ref="H1799:L1799"/>
    <mergeCell ref="C1800:L1800"/>
    <mergeCell ref="C1789:K1789"/>
    <mergeCell ref="C1790:K1790"/>
    <mergeCell ref="C1791:K1791"/>
    <mergeCell ref="C1792:K1792"/>
    <mergeCell ref="C1793:K1793"/>
    <mergeCell ref="C1794:K1794"/>
    <mergeCell ref="C1783:K1783"/>
    <mergeCell ref="C1784:K1784"/>
    <mergeCell ref="C1785:K1785"/>
    <mergeCell ref="C1786:K1786"/>
    <mergeCell ref="C1787:K1787"/>
    <mergeCell ref="C1788:K178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66BAF-5CC6-4CE5-8498-2B7248E7891D}">
  <dimension ref="C3:M21"/>
  <sheetViews>
    <sheetView workbookViewId="0">
      <selection activeCell="G34" sqref="G34"/>
    </sheetView>
  </sheetViews>
  <sheetFormatPr defaultRowHeight="15" x14ac:dyDescent="0.25"/>
  <cols>
    <col min="1" max="2" width="9.140625" style="119"/>
    <col min="3" max="3" width="9.140625" style="118"/>
    <col min="4" max="4" width="18.5703125" style="119" bestFit="1" customWidth="1"/>
    <col min="5" max="6" width="10.7109375" style="119" bestFit="1" customWidth="1"/>
    <col min="7" max="7" width="23.5703125" style="119" customWidth="1"/>
    <col min="8" max="8" width="11" style="119" bestFit="1" customWidth="1"/>
    <col min="9" max="9" width="15.5703125" style="119" customWidth="1"/>
    <col min="10" max="10" width="14.140625" style="120" customWidth="1"/>
    <col min="11" max="16384" width="9.140625" style="119"/>
  </cols>
  <sheetData>
    <row r="3" spans="3:13" ht="15.75" thickBot="1" x14ac:dyDescent="0.3"/>
    <row r="4" spans="3:13" ht="45" x14ac:dyDescent="0.25">
      <c r="C4" s="121"/>
      <c r="D4" s="122" t="s">
        <v>266</v>
      </c>
      <c r="E4" s="122" t="s">
        <v>267</v>
      </c>
      <c r="F4" s="123" t="s">
        <v>268</v>
      </c>
      <c r="G4" s="124" t="s">
        <v>269</v>
      </c>
      <c r="H4" s="122" t="s">
        <v>204</v>
      </c>
      <c r="I4" s="125" t="s">
        <v>270</v>
      </c>
      <c r="J4" s="126" t="s">
        <v>271</v>
      </c>
    </row>
    <row r="5" spans="3:13" x14ac:dyDescent="0.25">
      <c r="C5" s="127" t="s">
        <v>272</v>
      </c>
      <c r="D5" s="128">
        <v>385</v>
      </c>
      <c r="E5" s="128">
        <v>2</v>
      </c>
      <c r="F5" s="129">
        <f>D5*E5</f>
        <v>770</v>
      </c>
      <c r="G5" s="130">
        <v>421.47</v>
      </c>
      <c r="H5" s="128">
        <v>2</v>
      </c>
      <c r="I5" s="129">
        <f>G5*H5</f>
        <v>842.94</v>
      </c>
      <c r="J5" s="131">
        <f>F5-I5</f>
        <v>-72.940000000000055</v>
      </c>
      <c r="M5" s="119">
        <f>G5/1.15</f>
        <v>366.49565217391307</v>
      </c>
    </row>
    <row r="6" spans="3:13" x14ac:dyDescent="0.25">
      <c r="C6" s="127" t="s">
        <v>244</v>
      </c>
      <c r="D6" s="128">
        <v>488.5</v>
      </c>
      <c r="E6" s="128">
        <v>2</v>
      </c>
      <c r="F6" s="129">
        <f t="shared" ref="F6:F8" si="0">D6*E6</f>
        <v>977</v>
      </c>
      <c r="G6" s="130">
        <v>488.75</v>
      </c>
      <c r="H6" s="128">
        <v>2</v>
      </c>
      <c r="I6" s="129">
        <f t="shared" ref="I6:I8" si="1">G6*H6</f>
        <v>977.5</v>
      </c>
      <c r="J6" s="131">
        <f t="shared" ref="J6:J8" si="2">F6-I6</f>
        <v>-0.5</v>
      </c>
    </row>
    <row r="7" spans="3:13" x14ac:dyDescent="0.25">
      <c r="C7" s="127" t="s">
        <v>273</v>
      </c>
      <c r="D7" s="128">
        <v>312</v>
      </c>
      <c r="E7" s="128">
        <v>2</v>
      </c>
      <c r="F7" s="129">
        <f t="shared" si="0"/>
        <v>624</v>
      </c>
      <c r="G7" s="130">
        <v>376.05</v>
      </c>
      <c r="H7" s="128">
        <v>2</v>
      </c>
      <c r="I7" s="129">
        <f t="shared" si="1"/>
        <v>752.1</v>
      </c>
      <c r="J7" s="131">
        <f t="shared" si="2"/>
        <v>-128.10000000000002</v>
      </c>
    </row>
    <row r="8" spans="3:13" x14ac:dyDescent="0.25">
      <c r="C8" s="127" t="s">
        <v>274</v>
      </c>
      <c r="D8" s="128">
        <v>560</v>
      </c>
      <c r="E8" s="128">
        <v>2</v>
      </c>
      <c r="F8" s="129">
        <f t="shared" si="0"/>
        <v>1120</v>
      </c>
      <c r="G8" s="130">
        <v>526.12</v>
      </c>
      <c r="H8" s="128">
        <v>2</v>
      </c>
      <c r="I8" s="129">
        <f t="shared" si="1"/>
        <v>1052.24</v>
      </c>
      <c r="J8" s="131">
        <f t="shared" si="2"/>
        <v>67.759999999999991</v>
      </c>
    </row>
    <row r="9" spans="3:13" ht="15.75" thickBot="1" x14ac:dyDescent="0.3">
      <c r="C9" s="393" t="s">
        <v>219</v>
      </c>
      <c r="D9" s="394"/>
      <c r="E9" s="132"/>
      <c r="F9" s="133">
        <f>SUM(F5:F8)</f>
        <v>3491</v>
      </c>
      <c r="G9" s="134"/>
      <c r="H9" s="132"/>
      <c r="I9" s="133">
        <f>SUM(I5:I8)</f>
        <v>3624.7799999999997</v>
      </c>
      <c r="J9" s="135">
        <f>72.94+0.5+128.1+67.76</f>
        <v>269.3</v>
      </c>
    </row>
    <row r="14" spans="3:13" x14ac:dyDescent="0.25">
      <c r="D14" s="136">
        <f>D6+D7</f>
        <v>800.5</v>
      </c>
    </row>
    <row r="15" spans="3:13" x14ac:dyDescent="0.25">
      <c r="D15" s="119">
        <f>D14*2</f>
        <v>1601</v>
      </c>
    </row>
    <row r="21" spans="4:4" x14ac:dyDescent="0.25">
      <c r="D21" s="119">
        <f>D15*1400</f>
        <v>2241400</v>
      </c>
    </row>
  </sheetData>
  <mergeCells count="1">
    <mergeCell ref="C9:D9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34F68-860A-4D90-BB4C-3B3C7548BD7E}">
  <sheetPr>
    <tabColor rgb="FF00B0F0"/>
  </sheetPr>
  <dimension ref="B2:AB40"/>
  <sheetViews>
    <sheetView topLeftCell="C1" zoomScaleNormal="100" workbookViewId="0">
      <selection activeCell="S14" sqref="S14"/>
    </sheetView>
  </sheetViews>
  <sheetFormatPr defaultRowHeight="18" x14ac:dyDescent="0.25"/>
  <cols>
    <col min="1" max="1" width="7.85546875" style="96" customWidth="1"/>
    <col min="2" max="2" width="13.85546875" style="96" customWidth="1"/>
    <col min="3" max="3" width="9.85546875" style="96" customWidth="1"/>
    <col min="4" max="4" width="35.28515625" style="96" customWidth="1"/>
    <col min="5" max="5" width="22.85546875" style="96" customWidth="1"/>
    <col min="6" max="6" width="30.140625" style="96" customWidth="1"/>
    <col min="7" max="9" width="22.85546875" style="96" customWidth="1"/>
    <col min="10" max="11" width="9.140625" style="96"/>
    <col min="12" max="12" width="19.28515625" style="96" customWidth="1"/>
    <col min="13" max="27" width="9.140625" style="96"/>
    <col min="28" max="28" width="14.140625" style="96" customWidth="1"/>
    <col min="29" max="16384" width="9.140625" style="96"/>
  </cols>
  <sheetData>
    <row r="2" spans="2:28" x14ac:dyDescent="0.25">
      <c r="H2" s="114"/>
    </row>
    <row r="7" spans="2:28" x14ac:dyDescent="0.25">
      <c r="B7" s="98"/>
      <c r="C7" s="98"/>
      <c r="D7" s="98" t="s">
        <v>277</v>
      </c>
      <c r="E7" s="98" t="s">
        <v>265</v>
      </c>
      <c r="F7" s="98" t="s">
        <v>276</v>
      </c>
      <c r="G7" s="98" t="s">
        <v>264</v>
      </c>
      <c r="H7" s="98"/>
      <c r="I7" s="98"/>
    </row>
    <row r="8" spans="2:28" x14ac:dyDescent="0.25">
      <c r="B8" s="99" t="s">
        <v>232</v>
      </c>
      <c r="C8" s="100" t="s">
        <v>28</v>
      </c>
      <c r="D8" s="149">
        <v>3378.24</v>
      </c>
      <c r="E8" s="115">
        <f>3624.78/1.15</f>
        <v>3151.9826086956527</v>
      </c>
      <c r="F8" s="115">
        <v>3624.78</v>
      </c>
      <c r="G8" s="116">
        <f>H18</f>
        <v>3491</v>
      </c>
      <c r="H8" s="115">
        <f>G8-D8</f>
        <v>112.76000000000022</v>
      </c>
      <c r="I8" s="115">
        <f>F8-D8</f>
        <v>246.54000000000042</v>
      </c>
    </row>
    <row r="9" spans="2:28" x14ac:dyDescent="0.25">
      <c r="AB9" s="96">
        <f>2*2*2</f>
        <v>8</v>
      </c>
    </row>
    <row r="10" spans="2:28" x14ac:dyDescent="0.25">
      <c r="E10" s="101"/>
      <c r="F10" s="101"/>
      <c r="G10" s="101"/>
      <c r="H10" s="101"/>
      <c r="AB10" s="96">
        <f>7*2*2</f>
        <v>28</v>
      </c>
    </row>
    <row r="11" spans="2:28" x14ac:dyDescent="0.25">
      <c r="E11" s="101"/>
      <c r="F11" s="104" t="s">
        <v>278</v>
      </c>
      <c r="G11" s="141" t="s">
        <v>264</v>
      </c>
      <c r="H11" s="142"/>
      <c r="AB11" s="96">
        <f>15*2*2</f>
        <v>60</v>
      </c>
    </row>
    <row r="12" spans="2:28" x14ac:dyDescent="0.25">
      <c r="D12" s="96">
        <f>D8/1.02</f>
        <v>3311.9999999999995</v>
      </c>
      <c r="E12" s="144" t="s">
        <v>235</v>
      </c>
      <c r="F12" s="138">
        <f>366.5*2</f>
        <v>733</v>
      </c>
      <c r="G12" s="139" t="s">
        <v>234</v>
      </c>
      <c r="H12" s="140">
        <f>2*385</f>
        <v>770</v>
      </c>
      <c r="I12" s="101"/>
      <c r="AB12" s="96">
        <f>9*2</f>
        <v>18</v>
      </c>
    </row>
    <row r="13" spans="2:28" x14ac:dyDescent="0.25">
      <c r="E13" s="145" t="s">
        <v>236</v>
      </c>
      <c r="F13" s="138">
        <f>425*2</f>
        <v>850</v>
      </c>
      <c r="G13" s="139" t="s">
        <v>237</v>
      </c>
      <c r="H13" s="140">
        <f>2*488.5</f>
        <v>977</v>
      </c>
      <c r="I13" s="101"/>
      <c r="AB13" s="96">
        <f>3*2</f>
        <v>6</v>
      </c>
    </row>
    <row r="14" spans="2:28" x14ac:dyDescent="0.25">
      <c r="E14" s="101"/>
      <c r="F14" s="138"/>
      <c r="G14" s="147" t="s">
        <v>237</v>
      </c>
      <c r="H14" s="140">
        <f>H13*0</f>
        <v>0</v>
      </c>
      <c r="I14" s="148" t="s">
        <v>275</v>
      </c>
      <c r="AB14" s="96">
        <f>8*2</f>
        <v>16</v>
      </c>
    </row>
    <row r="15" spans="2:28" x14ac:dyDescent="0.25">
      <c r="E15" s="145" t="s">
        <v>238</v>
      </c>
      <c r="F15" s="138">
        <f>327*2</f>
        <v>654</v>
      </c>
      <c r="G15" s="139" t="s">
        <v>239</v>
      </c>
      <c r="H15" s="140">
        <f>2*312</f>
        <v>624</v>
      </c>
      <c r="I15" s="101"/>
      <c r="AB15" s="96">
        <f>8*2</f>
        <v>16</v>
      </c>
    </row>
    <row r="16" spans="2:28" x14ac:dyDescent="0.25">
      <c r="E16" s="101"/>
      <c r="F16" s="138"/>
      <c r="G16" s="147" t="s">
        <v>239</v>
      </c>
      <c r="H16" s="140">
        <f>H15*0</f>
        <v>0</v>
      </c>
      <c r="I16" s="148" t="s">
        <v>275</v>
      </c>
      <c r="AB16" s="96">
        <f>8*2</f>
        <v>16</v>
      </c>
    </row>
    <row r="17" spans="2:28" x14ac:dyDescent="0.25">
      <c r="E17" s="145" t="s">
        <v>240</v>
      </c>
      <c r="F17" s="138">
        <v>899</v>
      </c>
      <c r="G17" s="139" t="s">
        <v>241</v>
      </c>
      <c r="H17" s="140">
        <f>2*560</f>
        <v>1120</v>
      </c>
      <c r="I17" s="101"/>
      <c r="AB17" s="96">
        <f>2*359.33</f>
        <v>718.66</v>
      </c>
    </row>
    <row r="18" spans="2:28" x14ac:dyDescent="0.25">
      <c r="E18" s="101"/>
      <c r="F18" s="146">
        <f>SUM(F12:F17)</f>
        <v>3136</v>
      </c>
      <c r="G18" s="139"/>
      <c r="H18" s="143">
        <f>SUM(H12:H17)</f>
        <v>3491</v>
      </c>
      <c r="I18" s="151">
        <f>H18+H13+H15</f>
        <v>5092</v>
      </c>
      <c r="AB18" s="96">
        <f>2*382.69</f>
        <v>765.38</v>
      </c>
    </row>
    <row r="19" spans="2:28" x14ac:dyDescent="0.25">
      <c r="E19" s="101"/>
      <c r="F19" s="101" t="s">
        <v>279</v>
      </c>
      <c r="G19" s="101"/>
      <c r="H19" s="350">
        <f>H18/1.15*1.02</f>
        <v>3096.3652173913042</v>
      </c>
      <c r="AB19" s="96">
        <f>2*459.51</f>
        <v>919.02</v>
      </c>
    </row>
    <row r="20" spans="2:28" x14ac:dyDescent="0.25">
      <c r="E20" s="101"/>
      <c r="F20" s="137">
        <f>1.02*F18</f>
        <v>3198.7200000000003</v>
      </c>
      <c r="G20" s="101"/>
      <c r="H20" s="350" t="s">
        <v>824</v>
      </c>
      <c r="AB20" s="96">
        <f>2*270</f>
        <v>540</v>
      </c>
    </row>
    <row r="21" spans="2:28" x14ac:dyDescent="0.25">
      <c r="E21" s="101"/>
      <c r="F21" s="150" t="s">
        <v>280</v>
      </c>
      <c r="G21" s="101"/>
      <c r="H21" s="117"/>
      <c r="AB21" s="96">
        <f>10*6</f>
        <v>60</v>
      </c>
    </row>
    <row r="22" spans="2:28" x14ac:dyDescent="0.25">
      <c r="B22" s="151"/>
      <c r="C22" s="151"/>
      <c r="D22" s="151"/>
      <c r="E22" s="117"/>
      <c r="F22" s="117"/>
      <c r="G22" s="117"/>
      <c r="H22" s="117"/>
      <c r="I22" s="151"/>
      <c r="AB22" s="96">
        <f>15*8</f>
        <v>120</v>
      </c>
    </row>
    <row r="23" spans="2:28" x14ac:dyDescent="0.25">
      <c r="B23" s="151"/>
      <c r="C23" s="151"/>
      <c r="D23" s="151"/>
      <c r="E23" s="117"/>
      <c r="F23" s="117"/>
      <c r="G23" s="117"/>
      <c r="H23" s="117"/>
      <c r="I23" s="151"/>
      <c r="AB23" s="96">
        <f>SUM(AB9:AB22)</f>
        <v>3291.06</v>
      </c>
    </row>
    <row r="24" spans="2:28" x14ac:dyDescent="0.25">
      <c r="B24" s="151"/>
      <c r="C24" s="151"/>
      <c r="D24" s="151"/>
      <c r="E24" s="117"/>
      <c r="F24" s="117">
        <f>F20-D8</f>
        <v>-179.51999999999953</v>
      </c>
      <c r="G24" s="117"/>
      <c r="H24" s="117"/>
      <c r="I24" s="151"/>
      <c r="AB24" s="96">
        <f>1.02*AB23</f>
        <v>3356.8811999999998</v>
      </c>
    </row>
    <row r="25" spans="2:28" x14ac:dyDescent="0.25">
      <c r="B25" s="151"/>
      <c r="C25" s="151"/>
      <c r="D25" s="151"/>
      <c r="E25" s="117"/>
      <c r="F25" s="117">
        <f>F24/8</f>
        <v>-22.439999999999941</v>
      </c>
      <c r="G25" s="117"/>
      <c r="H25" s="117"/>
      <c r="I25" s="151"/>
    </row>
    <row r="26" spans="2:28" x14ac:dyDescent="0.25">
      <c r="B26" s="151"/>
      <c r="C26" s="151"/>
      <c r="D26" s="151"/>
      <c r="E26" s="117"/>
      <c r="F26" s="117">
        <f>F20/D8</f>
        <v>0.94685990338164261</v>
      </c>
      <c r="G26" s="117"/>
      <c r="H26" s="117"/>
      <c r="I26" s="151"/>
    </row>
    <row r="27" spans="2:28" x14ac:dyDescent="0.25">
      <c r="B27" s="151"/>
      <c r="C27" s="151"/>
      <c r="D27" s="151"/>
      <c r="E27" s="117"/>
      <c r="F27" s="117"/>
      <c r="G27" s="117"/>
      <c r="H27" s="117"/>
      <c r="I27" s="151"/>
    </row>
    <row r="28" spans="2:28" x14ac:dyDescent="0.25">
      <c r="B28" s="151"/>
      <c r="C28" s="151"/>
      <c r="D28" s="151"/>
      <c r="E28" s="117"/>
      <c r="F28" s="117"/>
      <c r="G28" s="117"/>
      <c r="H28" s="117"/>
      <c r="I28" s="151"/>
    </row>
    <row r="29" spans="2:28" x14ac:dyDescent="0.25">
      <c r="B29" s="151"/>
      <c r="C29" s="151"/>
      <c r="D29" s="151"/>
      <c r="E29" s="151"/>
      <c r="F29" s="151"/>
      <c r="G29" s="151"/>
      <c r="H29" s="151"/>
      <c r="I29" s="151"/>
    </row>
    <row r="30" spans="2:28" x14ac:dyDescent="0.25">
      <c r="B30" s="151"/>
      <c r="C30" s="151"/>
      <c r="D30" s="151"/>
      <c r="E30" s="151"/>
      <c r="F30" s="151"/>
      <c r="G30" s="151"/>
      <c r="H30" s="151"/>
      <c r="I30" s="151"/>
    </row>
    <row r="31" spans="2:28" x14ac:dyDescent="0.25">
      <c r="B31" s="151"/>
      <c r="C31" s="151"/>
      <c r="D31" s="151">
        <f>20118597*0.67</f>
        <v>13479459.99</v>
      </c>
      <c r="E31" s="151">
        <f>D8</f>
        <v>3378.24</v>
      </c>
      <c r="F31" s="151"/>
      <c r="G31" s="352"/>
      <c r="H31" s="151"/>
      <c r="I31" s="151"/>
    </row>
    <row r="32" spans="2:28" x14ac:dyDescent="0.25">
      <c r="B32" s="151"/>
      <c r="C32" s="151"/>
      <c r="D32" s="151">
        <f>D31*E32/E31</f>
        <v>12763160.18376812</v>
      </c>
      <c r="E32" s="151">
        <f>F20</f>
        <v>3198.7200000000003</v>
      </c>
      <c r="F32" s="151"/>
      <c r="G32" s="352"/>
      <c r="H32" s="151"/>
      <c r="I32" s="151"/>
    </row>
    <row r="33" spans="2:9" x14ac:dyDescent="0.25">
      <c r="B33" s="151"/>
      <c r="C33" s="151"/>
      <c r="D33" s="349">
        <f>D32-D31</f>
        <v>-716299.80623188056</v>
      </c>
      <c r="E33" s="151"/>
      <c r="F33" s="151"/>
      <c r="G33" s="353">
        <v>0.67</v>
      </c>
      <c r="H33" s="151"/>
      <c r="I33" s="151"/>
    </row>
    <row r="34" spans="2:9" x14ac:dyDescent="0.25">
      <c r="B34" s="151"/>
      <c r="C34" s="151"/>
      <c r="D34" s="151"/>
      <c r="E34" s="151"/>
      <c r="F34" s="151"/>
      <c r="G34" s="352"/>
      <c r="H34" s="151"/>
      <c r="I34" s="151"/>
    </row>
    <row r="35" spans="2:9" x14ac:dyDescent="0.25">
      <c r="B35" s="151"/>
      <c r="C35" s="151"/>
      <c r="D35" s="151"/>
      <c r="E35" s="151"/>
      <c r="F35" s="151"/>
      <c r="G35" s="352"/>
      <c r="H35" s="151"/>
      <c r="I35" s="151"/>
    </row>
    <row r="36" spans="2:9" x14ac:dyDescent="0.25">
      <c r="B36" s="151"/>
      <c r="C36" s="151"/>
      <c r="D36" s="350">
        <f>D31</f>
        <v>13479459.99</v>
      </c>
      <c r="E36" s="350">
        <f>E31</f>
        <v>3378.24</v>
      </c>
      <c r="F36" s="151"/>
      <c r="G36" s="151"/>
      <c r="H36" s="151"/>
      <c r="I36" s="151"/>
    </row>
    <row r="37" spans="2:9" x14ac:dyDescent="0.25">
      <c r="B37" s="151"/>
      <c r="C37" s="151"/>
      <c r="D37" s="350">
        <f>D36*E37/E36</f>
        <v>12354756.045234719</v>
      </c>
      <c r="E37" s="350">
        <f>H19</f>
        <v>3096.3652173913042</v>
      </c>
      <c r="F37" s="151"/>
      <c r="G37" s="151"/>
      <c r="H37" s="151"/>
      <c r="I37" s="151">
        <f>100/8</f>
        <v>12.5</v>
      </c>
    </row>
    <row r="38" spans="2:9" x14ac:dyDescent="0.25">
      <c r="B38" s="151"/>
      <c r="C38" s="151"/>
      <c r="D38" s="351">
        <f>D37-D36</f>
        <v>-1124703.9447652809</v>
      </c>
      <c r="E38" s="350"/>
      <c r="F38" s="151"/>
      <c r="G38" s="151"/>
      <c r="H38" s="151"/>
      <c r="I38" s="151"/>
    </row>
    <row r="39" spans="2:9" x14ac:dyDescent="0.25">
      <c r="B39" s="151"/>
      <c r="C39" s="151"/>
      <c r="D39" s="151"/>
      <c r="E39" s="151"/>
      <c r="F39" s="151"/>
      <c r="G39" s="151"/>
      <c r="H39" s="151"/>
      <c r="I39" s="151"/>
    </row>
    <row r="40" spans="2:9" x14ac:dyDescent="0.25">
      <c r="B40" s="151"/>
      <c r="C40" s="151"/>
      <c r="D40" s="151"/>
      <c r="E40" s="151"/>
      <c r="F40" s="151"/>
      <c r="G40" s="151"/>
      <c r="H40" s="151"/>
      <c r="I40" s="151"/>
    </row>
  </sheetData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971E3-DDE2-4E09-A73C-F1B4C181BA0C}">
  <dimension ref="A1:L16"/>
  <sheetViews>
    <sheetView zoomScaleNormal="100" zoomScaleSheetLayoutView="90" workbookViewId="0">
      <pane ySplit="1" topLeftCell="A2" activePane="bottomLeft" state="frozen"/>
      <selection pane="bottomLeft" activeCell="E11" sqref="E11"/>
    </sheetView>
  </sheetViews>
  <sheetFormatPr defaultColWidth="8.85546875" defaultRowHeight="15" x14ac:dyDescent="0.25"/>
  <cols>
    <col min="1" max="1" width="8.85546875" style="68"/>
    <col min="2" max="2" width="65.140625" style="68" customWidth="1"/>
    <col min="3" max="3" width="11.5703125" style="68" customWidth="1"/>
    <col min="4" max="4" width="13.140625" style="68" bestFit="1" customWidth="1"/>
    <col min="5" max="5" width="15.28515625" style="68" customWidth="1"/>
    <col min="6" max="6" width="16" style="68" customWidth="1"/>
    <col min="7" max="7" width="16.140625" style="71" customWidth="1"/>
    <col min="8" max="10" width="16.140625" style="68" customWidth="1"/>
    <col min="11" max="11" width="19.28515625" style="68" customWidth="1"/>
    <col min="12" max="12" width="29.42578125" style="68" customWidth="1"/>
    <col min="13" max="13" width="33.140625" style="68" customWidth="1"/>
    <col min="14" max="16384" width="8.85546875" style="68"/>
  </cols>
  <sheetData>
    <row r="1" spans="1:12" ht="27.75" customHeight="1" x14ac:dyDescent="0.25">
      <c r="A1" s="73" t="s">
        <v>0</v>
      </c>
      <c r="B1" s="74" t="s">
        <v>1</v>
      </c>
      <c r="C1" s="74" t="s">
        <v>2</v>
      </c>
      <c r="D1" s="74" t="s">
        <v>3</v>
      </c>
      <c r="E1" s="74" t="s">
        <v>216</v>
      </c>
      <c r="F1" s="74" t="s">
        <v>5</v>
      </c>
      <c r="G1" s="74" t="s">
        <v>218</v>
      </c>
      <c r="H1" s="74" t="s">
        <v>6</v>
      </c>
      <c r="I1" s="74" t="s">
        <v>219</v>
      </c>
      <c r="J1" s="75" t="s">
        <v>7</v>
      </c>
      <c r="K1" s="67"/>
    </row>
    <row r="2" spans="1:12" ht="18.75" customHeight="1" x14ac:dyDescent="0.25">
      <c r="A2" s="76">
        <v>1</v>
      </c>
      <c r="B2" s="77" t="s">
        <v>14</v>
      </c>
      <c r="C2" s="78"/>
      <c r="D2" s="79"/>
      <c r="E2" s="80"/>
      <c r="F2" s="81"/>
      <c r="G2" s="81"/>
      <c r="H2" s="81"/>
      <c r="I2" s="81"/>
      <c r="J2" s="82"/>
      <c r="K2" s="69"/>
      <c r="L2" s="69"/>
    </row>
    <row r="3" spans="1:12" x14ac:dyDescent="0.25">
      <c r="A3" s="83" t="s">
        <v>17</v>
      </c>
      <c r="B3" s="84" t="s">
        <v>203</v>
      </c>
      <c r="C3" s="76" t="s">
        <v>213</v>
      </c>
      <c r="D3" s="85">
        <v>1</v>
      </c>
      <c r="E3" s="86">
        <v>233033.1</v>
      </c>
      <c r="F3" s="87">
        <f>D3*E3</f>
        <v>233033.1</v>
      </c>
      <c r="G3" s="86">
        <v>116872.8</v>
      </c>
      <c r="H3" s="87">
        <f>D3*G3</f>
        <v>116872.8</v>
      </c>
      <c r="I3" s="87">
        <f>F3+H3</f>
        <v>349905.9</v>
      </c>
      <c r="J3" s="86">
        <f>I3*1.2</f>
        <v>419887.08</v>
      </c>
      <c r="L3" s="72"/>
    </row>
    <row r="4" spans="1:12" x14ac:dyDescent="0.25">
      <c r="A4" s="83" t="s">
        <v>220</v>
      </c>
      <c r="B4" s="84" t="s">
        <v>206</v>
      </c>
      <c r="C4" s="76" t="s">
        <v>213</v>
      </c>
      <c r="D4" s="85">
        <v>1</v>
      </c>
      <c r="E4" s="86">
        <v>167648.84</v>
      </c>
      <c r="F4" s="87">
        <f t="shared" ref="F4:F9" si="0">D4*E4</f>
        <v>167648.84</v>
      </c>
      <c r="G4" s="86">
        <v>55365.42</v>
      </c>
      <c r="H4" s="87">
        <f t="shared" ref="H4:H6" si="1">D4*G4</f>
        <v>55365.42</v>
      </c>
      <c r="I4" s="87">
        <f t="shared" ref="I4:I9" si="2">F4+H4</f>
        <v>223014.26</v>
      </c>
      <c r="J4" s="86">
        <f t="shared" ref="J4:J9" si="3">I4*1.2</f>
        <v>267617.11200000002</v>
      </c>
      <c r="L4" s="72"/>
    </row>
    <row r="5" spans="1:12" x14ac:dyDescent="0.25">
      <c r="A5" s="83" t="s">
        <v>221</v>
      </c>
      <c r="B5" s="84" t="s">
        <v>207</v>
      </c>
      <c r="C5" s="76" t="s">
        <v>28</v>
      </c>
      <c r="D5" s="85">
        <f>250+30</f>
        <v>280</v>
      </c>
      <c r="E5" s="86">
        <v>1013.86</v>
      </c>
      <c r="F5" s="87">
        <f t="shared" si="0"/>
        <v>283880.8</v>
      </c>
      <c r="G5" s="86">
        <v>1925.85</v>
      </c>
      <c r="H5" s="87">
        <f t="shared" si="1"/>
        <v>539238</v>
      </c>
      <c r="I5" s="87">
        <f t="shared" si="2"/>
        <v>823118.8</v>
      </c>
      <c r="J5" s="86">
        <f t="shared" si="3"/>
        <v>987742.56</v>
      </c>
      <c r="L5" s="72"/>
    </row>
    <row r="6" spans="1:12" x14ac:dyDescent="0.25">
      <c r="A6" s="83" t="s">
        <v>222</v>
      </c>
      <c r="B6" s="84" t="s">
        <v>208</v>
      </c>
      <c r="C6" s="76" t="s">
        <v>28</v>
      </c>
      <c r="D6" s="85">
        <v>198</v>
      </c>
      <c r="E6" s="86">
        <v>1013.86</v>
      </c>
      <c r="F6" s="87">
        <f t="shared" si="0"/>
        <v>200744.28</v>
      </c>
      <c r="G6" s="86">
        <v>1303.46</v>
      </c>
      <c r="H6" s="87">
        <f t="shared" si="1"/>
        <v>258085.08000000002</v>
      </c>
      <c r="I6" s="87">
        <f t="shared" si="2"/>
        <v>458829.36</v>
      </c>
      <c r="J6" s="86">
        <f t="shared" si="3"/>
        <v>550595.23199999996</v>
      </c>
      <c r="L6" s="72"/>
    </row>
    <row r="7" spans="1:12" x14ac:dyDescent="0.25">
      <c r="A7" s="83" t="s">
        <v>223</v>
      </c>
      <c r="B7" s="84" t="s">
        <v>214</v>
      </c>
      <c r="C7" s="76" t="s">
        <v>21</v>
      </c>
      <c r="D7" s="85">
        <f>45+114</f>
        <v>159</v>
      </c>
      <c r="E7" s="86">
        <v>3667.67</v>
      </c>
      <c r="F7" s="87">
        <f t="shared" si="0"/>
        <v>583159.53</v>
      </c>
      <c r="G7" s="86"/>
      <c r="H7" s="87"/>
      <c r="I7" s="87">
        <f t="shared" si="2"/>
        <v>583159.53</v>
      </c>
      <c r="J7" s="86">
        <f t="shared" si="3"/>
        <v>699791.43599999999</v>
      </c>
      <c r="L7" s="72"/>
    </row>
    <row r="8" spans="1:12" x14ac:dyDescent="0.25">
      <c r="A8" s="83" t="s">
        <v>224</v>
      </c>
      <c r="B8" s="84" t="s">
        <v>215</v>
      </c>
      <c r="C8" s="76" t="s">
        <v>21</v>
      </c>
      <c r="D8" s="85">
        <f>45+114</f>
        <v>159</v>
      </c>
      <c r="E8" s="86">
        <v>4767.97</v>
      </c>
      <c r="F8" s="87">
        <f t="shared" si="0"/>
        <v>758107.2300000001</v>
      </c>
      <c r="G8" s="86"/>
      <c r="H8" s="87"/>
      <c r="I8" s="87">
        <f t="shared" si="2"/>
        <v>758107.2300000001</v>
      </c>
      <c r="J8" s="86">
        <f t="shared" si="3"/>
        <v>909728.67600000009</v>
      </c>
      <c r="L8" s="72"/>
    </row>
    <row r="9" spans="1:12" x14ac:dyDescent="0.25">
      <c r="A9" s="83" t="s">
        <v>225</v>
      </c>
      <c r="B9" s="84" t="s">
        <v>114</v>
      </c>
      <c r="C9" s="76" t="s">
        <v>16</v>
      </c>
      <c r="D9" s="85">
        <v>16</v>
      </c>
      <c r="E9" s="86">
        <v>9020.08</v>
      </c>
      <c r="F9" s="87">
        <f t="shared" si="0"/>
        <v>144321.28</v>
      </c>
      <c r="G9" s="86">
        <v>2241.2800000000002</v>
      </c>
      <c r="H9" s="87">
        <f t="shared" ref="H9" si="4">D9*G9</f>
        <v>35860.480000000003</v>
      </c>
      <c r="I9" s="87">
        <f t="shared" si="2"/>
        <v>180181.76000000001</v>
      </c>
      <c r="J9" s="86">
        <f t="shared" si="3"/>
        <v>216218.11199999999</v>
      </c>
      <c r="L9" s="72"/>
    </row>
    <row r="10" spans="1:12" ht="18.75" customHeight="1" x14ac:dyDescent="0.25">
      <c r="A10" s="83" t="s">
        <v>205</v>
      </c>
      <c r="B10" s="77" t="s">
        <v>217</v>
      </c>
      <c r="C10" s="76"/>
      <c r="D10" s="85"/>
      <c r="E10" s="86"/>
      <c r="F10" s="87"/>
      <c r="G10" s="86"/>
      <c r="H10" s="87"/>
      <c r="I10" s="87"/>
      <c r="J10" s="86"/>
      <c r="L10" s="72"/>
    </row>
    <row r="11" spans="1:12" s="67" customFormat="1" ht="30" x14ac:dyDescent="0.25">
      <c r="A11" s="83" t="s">
        <v>226</v>
      </c>
      <c r="B11" s="84" t="s">
        <v>209</v>
      </c>
      <c r="C11" s="76" t="s">
        <v>28</v>
      </c>
      <c r="D11" s="85">
        <v>3312</v>
      </c>
      <c r="E11" s="86">
        <v>1515.64</v>
      </c>
      <c r="F11" s="87">
        <f t="shared" ref="F11:F15" si="5">D11*E11</f>
        <v>5019799.6800000006</v>
      </c>
      <c r="G11" s="86">
        <v>2176.0300000000002</v>
      </c>
      <c r="H11" s="87">
        <f t="shared" ref="H11:H14" si="6">D11*G11</f>
        <v>7207011.3600000003</v>
      </c>
      <c r="I11" s="87">
        <f t="shared" ref="I11:I15" si="7">F11+H11</f>
        <v>12226811.040000001</v>
      </c>
      <c r="J11" s="86">
        <f t="shared" ref="J11:J15" si="8">I11*1.2</f>
        <v>14672173.248000002</v>
      </c>
      <c r="L11" s="72"/>
    </row>
    <row r="12" spans="1:12" s="67" customFormat="1" x14ac:dyDescent="0.25">
      <c r="A12" s="83" t="s">
        <v>227</v>
      </c>
      <c r="B12" s="88" t="s">
        <v>210</v>
      </c>
      <c r="C12" s="89" t="s">
        <v>21</v>
      </c>
      <c r="D12" s="90">
        <v>98</v>
      </c>
      <c r="E12" s="86">
        <v>1962.44</v>
      </c>
      <c r="F12" s="87">
        <f t="shared" si="5"/>
        <v>192319.12</v>
      </c>
      <c r="G12" s="86">
        <v>4357.18</v>
      </c>
      <c r="H12" s="87">
        <f t="shared" si="6"/>
        <v>427003.64</v>
      </c>
      <c r="I12" s="87">
        <f t="shared" si="7"/>
        <v>619322.76</v>
      </c>
      <c r="J12" s="86">
        <f t="shared" si="8"/>
        <v>743187.31200000003</v>
      </c>
      <c r="L12" s="72"/>
    </row>
    <row r="13" spans="1:12" x14ac:dyDescent="0.25">
      <c r="A13" s="83" t="s">
        <v>228</v>
      </c>
      <c r="B13" s="84" t="s">
        <v>211</v>
      </c>
      <c r="C13" s="76" t="s">
        <v>16</v>
      </c>
      <c r="D13" s="85">
        <v>16</v>
      </c>
      <c r="E13" s="86">
        <v>28061.01</v>
      </c>
      <c r="F13" s="87">
        <f t="shared" si="5"/>
        <v>448976.16</v>
      </c>
      <c r="G13" s="86">
        <v>5852.18</v>
      </c>
      <c r="H13" s="87">
        <f t="shared" si="6"/>
        <v>93634.880000000005</v>
      </c>
      <c r="I13" s="87">
        <f t="shared" si="7"/>
        <v>542611.04</v>
      </c>
      <c r="J13" s="86">
        <f t="shared" si="8"/>
        <v>651133.24800000002</v>
      </c>
      <c r="L13" s="72"/>
    </row>
    <row r="14" spans="1:12" ht="30" x14ac:dyDescent="0.25">
      <c r="A14" s="83" t="s">
        <v>229</v>
      </c>
      <c r="B14" s="84" t="s">
        <v>212</v>
      </c>
      <c r="C14" s="76" t="s">
        <v>16</v>
      </c>
      <c r="D14" s="85">
        <v>2</v>
      </c>
      <c r="E14" s="86">
        <v>30957.05</v>
      </c>
      <c r="F14" s="87">
        <f t="shared" si="5"/>
        <v>61914.1</v>
      </c>
      <c r="G14" s="86">
        <v>15663.72</v>
      </c>
      <c r="H14" s="87">
        <f t="shared" si="6"/>
        <v>31327.439999999999</v>
      </c>
      <c r="I14" s="87">
        <f t="shared" si="7"/>
        <v>93241.54</v>
      </c>
      <c r="J14" s="86">
        <f t="shared" si="8"/>
        <v>111889.84799999998</v>
      </c>
      <c r="L14" s="72"/>
    </row>
    <row r="15" spans="1:12" x14ac:dyDescent="0.25">
      <c r="A15" s="83" t="s">
        <v>230</v>
      </c>
      <c r="B15" s="84" t="s">
        <v>196</v>
      </c>
      <c r="C15" s="76" t="s">
        <v>213</v>
      </c>
      <c r="D15" s="85">
        <v>1</v>
      </c>
      <c r="E15" s="86">
        <v>626013.1</v>
      </c>
      <c r="F15" s="87">
        <f t="shared" si="5"/>
        <v>626013.1</v>
      </c>
      <c r="G15" s="86"/>
      <c r="H15" s="87"/>
      <c r="I15" s="87">
        <f t="shared" si="7"/>
        <v>626013.1</v>
      </c>
      <c r="J15" s="86">
        <f t="shared" si="8"/>
        <v>751215.72</v>
      </c>
      <c r="L15" s="72"/>
    </row>
    <row r="16" spans="1:12" s="70" customFormat="1" ht="23.25" customHeight="1" x14ac:dyDescent="0.25">
      <c r="A16" s="91" t="s">
        <v>202</v>
      </c>
      <c r="B16" s="91"/>
      <c r="C16" s="91"/>
      <c r="D16" s="91"/>
      <c r="E16" s="86"/>
      <c r="F16" s="92">
        <f>SUM(F3:F15)</f>
        <v>8719917.2200000007</v>
      </c>
      <c r="G16" s="92"/>
      <c r="H16" s="92">
        <f>SUM(H3:H15)</f>
        <v>8764399.1000000015</v>
      </c>
      <c r="I16" s="92">
        <f>SUM(I3:I15)</f>
        <v>17484316.32</v>
      </c>
      <c r="J16" s="92">
        <f>SUM(J3:J15)</f>
        <v>20981179.583999999</v>
      </c>
      <c r="L16" s="93"/>
    </row>
  </sheetData>
  <pageMargins left="0.7" right="0.7" top="0.75" bottom="0.75" header="0.3" footer="0.3"/>
  <pageSetup paperSize="9" scale="3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EF632-2FB8-491B-B107-6120E785B7A1}">
  <dimension ref="B2:BJ32"/>
  <sheetViews>
    <sheetView workbookViewId="0">
      <selection activeCell="D22" sqref="D22"/>
    </sheetView>
  </sheetViews>
  <sheetFormatPr defaultRowHeight="18" x14ac:dyDescent="0.25"/>
  <cols>
    <col min="1" max="1" width="7.85546875" style="96" customWidth="1"/>
    <col min="2" max="2" width="13.85546875" style="96" customWidth="1"/>
    <col min="3" max="3" width="9.85546875" style="96" customWidth="1"/>
    <col min="4" max="8" width="22.85546875" style="96" customWidth="1"/>
    <col min="9" max="15" width="9.140625" style="96"/>
    <col min="16" max="18" width="2.85546875" style="105" customWidth="1"/>
    <col min="19" max="19" width="10.85546875" style="106" customWidth="1"/>
    <col min="20" max="20" width="19" style="106" customWidth="1"/>
    <col min="21" max="23" width="2.85546875" style="105" customWidth="1"/>
    <col min="24" max="24" width="10.85546875" style="106" customWidth="1"/>
    <col min="25" max="25" width="19" style="106" customWidth="1"/>
    <col min="26" max="37" width="9.140625" style="96"/>
    <col min="38" max="38" width="22.85546875" style="96" customWidth="1"/>
    <col min="39" max="42" width="2.85546875" style="105" customWidth="1"/>
    <col min="43" max="43" width="10.85546875" style="106" customWidth="1"/>
    <col min="44" max="44" width="19" style="106" customWidth="1"/>
    <col min="45" max="48" width="2.85546875" style="105" customWidth="1"/>
    <col min="49" max="49" width="10.85546875" style="106" customWidth="1"/>
    <col min="50" max="50" width="19" style="106" customWidth="1"/>
    <col min="51" max="53" width="2.85546875" style="105" customWidth="1"/>
    <col min="54" max="54" width="10.85546875" style="106" customWidth="1"/>
    <col min="55" max="55" width="19" style="106" customWidth="1"/>
    <col min="56" max="58" width="2.85546875" style="105" customWidth="1"/>
    <col min="59" max="59" width="10.85546875" style="106" customWidth="1"/>
    <col min="60" max="60" width="19" style="106" customWidth="1"/>
    <col min="61" max="62" width="9.140625" style="105"/>
    <col min="63" max="16384" width="9.140625" style="96"/>
  </cols>
  <sheetData>
    <row r="2" spans="2:8" x14ac:dyDescent="0.25">
      <c r="G2" s="114"/>
    </row>
    <row r="7" spans="2:8" x14ac:dyDescent="0.25">
      <c r="B7" s="98"/>
      <c r="C7" s="98"/>
      <c r="D7" s="98" t="s">
        <v>233</v>
      </c>
      <c r="E7" s="98" t="s">
        <v>265</v>
      </c>
      <c r="F7" s="98" t="s">
        <v>264</v>
      </c>
      <c r="G7" s="98"/>
      <c r="H7" s="98"/>
    </row>
    <row r="8" spans="2:8" x14ac:dyDescent="0.25">
      <c r="B8" s="99" t="s">
        <v>232</v>
      </c>
      <c r="C8" s="100" t="s">
        <v>28</v>
      </c>
      <c r="D8" s="97">
        <v>3312</v>
      </c>
      <c r="E8" s="97">
        <v>3624.78</v>
      </c>
      <c r="F8" s="95">
        <f>G18</f>
        <v>3491</v>
      </c>
      <c r="G8" s="97">
        <f>F8-D8</f>
        <v>179</v>
      </c>
      <c r="H8" s="97">
        <f>E8-D8</f>
        <v>312.7800000000002</v>
      </c>
    </row>
    <row r="9" spans="2:8" x14ac:dyDescent="0.25">
      <c r="G9" s="96">
        <f>1400*G8</f>
        <v>250600</v>
      </c>
      <c r="H9" s="96">
        <f>1400*H8</f>
        <v>437892.00000000029</v>
      </c>
    </row>
    <row r="10" spans="2:8" x14ac:dyDescent="0.25">
      <c r="E10" s="101"/>
      <c r="F10" s="101"/>
      <c r="G10" s="101"/>
    </row>
    <row r="11" spans="2:8" x14ac:dyDescent="0.25">
      <c r="E11" s="101"/>
      <c r="F11" s="101"/>
      <c r="G11" s="101"/>
    </row>
    <row r="12" spans="2:8" x14ac:dyDescent="0.25">
      <c r="E12" s="102" t="s">
        <v>235</v>
      </c>
      <c r="F12" s="102" t="s">
        <v>234</v>
      </c>
      <c r="G12" s="101">
        <f>2*385</f>
        <v>770</v>
      </c>
    </row>
    <row r="13" spans="2:8" x14ac:dyDescent="0.25">
      <c r="E13" s="98" t="s">
        <v>236</v>
      </c>
      <c r="F13" s="98" t="s">
        <v>237</v>
      </c>
      <c r="G13" s="101">
        <f>2*488.5</f>
        <v>977</v>
      </c>
    </row>
    <row r="14" spans="2:8" x14ac:dyDescent="0.25">
      <c r="E14" s="101"/>
      <c r="F14" s="102" t="s">
        <v>237</v>
      </c>
      <c r="G14" s="101">
        <f>G13*0</f>
        <v>0</v>
      </c>
    </row>
    <row r="15" spans="2:8" x14ac:dyDescent="0.25">
      <c r="E15" s="98" t="s">
        <v>238</v>
      </c>
      <c r="F15" s="98" t="s">
        <v>239</v>
      </c>
      <c r="G15" s="101">
        <f>2*312</f>
        <v>624</v>
      </c>
    </row>
    <row r="16" spans="2:8" x14ac:dyDescent="0.25">
      <c r="E16" s="101"/>
      <c r="F16" s="102" t="s">
        <v>239</v>
      </c>
      <c r="G16" s="101">
        <f>G15*0</f>
        <v>0</v>
      </c>
    </row>
    <row r="17" spans="5:60" x14ac:dyDescent="0.25">
      <c r="E17" s="98" t="s">
        <v>240</v>
      </c>
      <c r="F17" s="98" t="s">
        <v>241</v>
      </c>
      <c r="G17" s="101">
        <f>2*560</f>
        <v>1120</v>
      </c>
    </row>
    <row r="18" spans="5:60" x14ac:dyDescent="0.25">
      <c r="E18" s="101"/>
      <c r="F18" s="101"/>
      <c r="G18" s="101">
        <f>SUM(G12:G17)</f>
        <v>3491</v>
      </c>
      <c r="P18" s="110"/>
      <c r="Q18" s="110"/>
      <c r="R18" s="110"/>
      <c r="S18" s="111"/>
      <c r="T18" s="111"/>
      <c r="U18" s="110"/>
      <c r="V18" s="110"/>
      <c r="W18" s="110"/>
      <c r="X18" s="111"/>
      <c r="Y18" s="111"/>
      <c r="AN18" s="110"/>
      <c r="AO18" s="110"/>
      <c r="AP18" s="110"/>
      <c r="AQ18" s="111"/>
      <c r="AR18" s="111"/>
      <c r="AT18" s="110"/>
      <c r="AU18" s="110"/>
      <c r="AV18" s="110"/>
      <c r="AW18" s="111"/>
      <c r="AX18" s="111"/>
      <c r="AY18" s="110"/>
      <c r="AZ18" s="110"/>
      <c r="BA18" s="110"/>
      <c r="BB18" s="111"/>
      <c r="BC18" s="111"/>
      <c r="BD18" s="110"/>
      <c r="BE18" s="110"/>
      <c r="BF18" s="110"/>
    </row>
    <row r="19" spans="5:60" x14ac:dyDescent="0.25">
      <c r="E19" s="101"/>
      <c r="F19" s="101"/>
      <c r="G19" s="101"/>
      <c r="P19" s="96"/>
      <c r="Q19" s="96"/>
      <c r="R19" s="96"/>
      <c r="S19" s="96"/>
      <c r="T19" s="96"/>
      <c r="U19" s="96"/>
      <c r="V19" s="96"/>
      <c r="W19" s="96"/>
      <c r="X19" s="96"/>
      <c r="Y19" s="96"/>
      <c r="AN19" s="402" t="s">
        <v>255</v>
      </c>
      <c r="AO19" s="402"/>
      <c r="AP19" s="402"/>
      <c r="AQ19" s="402"/>
      <c r="AR19" s="402"/>
      <c r="AS19" s="402"/>
      <c r="AT19" s="402"/>
      <c r="AU19" s="402"/>
      <c r="AV19" s="402"/>
      <c r="AW19" s="402"/>
      <c r="AX19" s="402"/>
      <c r="AY19" s="402"/>
      <c r="AZ19" s="402"/>
      <c r="BA19" s="403"/>
      <c r="BD19" s="395" t="s">
        <v>256</v>
      </c>
      <c r="BE19" s="395"/>
      <c r="BF19" s="395"/>
    </row>
    <row r="20" spans="5:60" x14ac:dyDescent="0.25">
      <c r="E20" s="101"/>
      <c r="F20" s="101"/>
      <c r="G20" s="101"/>
      <c r="P20" s="404" t="s">
        <v>258</v>
      </c>
      <c r="Q20" s="404"/>
      <c r="R20" s="404"/>
      <c r="S20" s="112"/>
      <c r="T20" s="112"/>
      <c r="U20" s="404" t="s">
        <v>258</v>
      </c>
      <c r="V20" s="404"/>
      <c r="W20" s="404"/>
      <c r="X20" s="112"/>
      <c r="Y20" s="112"/>
      <c r="AM20" s="112"/>
      <c r="AN20" s="404" t="s">
        <v>262</v>
      </c>
      <c r="AO20" s="404"/>
      <c r="AP20" s="404"/>
      <c r="AQ20" s="112"/>
      <c r="AR20" s="112"/>
      <c r="AS20" s="112"/>
      <c r="AT20" s="396" t="s">
        <v>257</v>
      </c>
      <c r="AU20" s="397"/>
      <c r="AV20" s="398"/>
      <c r="AW20" s="112"/>
      <c r="AX20" s="112"/>
      <c r="AY20" s="396" t="s">
        <v>261</v>
      </c>
      <c r="AZ20" s="397"/>
      <c r="BA20" s="398"/>
      <c r="BD20" s="399" t="s">
        <v>258</v>
      </c>
      <c r="BE20" s="400"/>
      <c r="BF20" s="401"/>
      <c r="BG20" s="112"/>
      <c r="BH20" s="112"/>
    </row>
    <row r="21" spans="5:60" x14ac:dyDescent="0.25">
      <c r="E21" s="101"/>
      <c r="F21" s="101"/>
      <c r="G21" s="101"/>
      <c r="P21" s="109">
        <v>1</v>
      </c>
      <c r="R21" s="109">
        <v>2</v>
      </c>
      <c r="S21" s="107" t="s">
        <v>242</v>
      </c>
      <c r="T21" s="107" t="s">
        <v>243</v>
      </c>
      <c r="U21" s="109">
        <v>1</v>
      </c>
      <c r="W21" s="109">
        <v>2</v>
      </c>
      <c r="X21" s="107" t="s">
        <v>242</v>
      </c>
      <c r="Y21" s="107" t="s">
        <v>243</v>
      </c>
      <c r="AN21" s="109">
        <v>1</v>
      </c>
      <c r="AP21" s="109">
        <v>2</v>
      </c>
      <c r="AQ21" s="107" t="s">
        <v>242</v>
      </c>
      <c r="AR21" s="107" t="s">
        <v>243</v>
      </c>
      <c r="AT21" s="109">
        <v>1</v>
      </c>
      <c r="AV21" s="109">
        <v>2</v>
      </c>
      <c r="AW21" s="107" t="s">
        <v>242</v>
      </c>
      <c r="AX21" s="107" t="s">
        <v>243</v>
      </c>
      <c r="AY21" s="109">
        <v>1</v>
      </c>
      <c r="BA21" s="109">
        <v>2</v>
      </c>
      <c r="BB21" s="107" t="s">
        <v>242</v>
      </c>
      <c r="BC21" s="107" t="s">
        <v>243</v>
      </c>
      <c r="BD21" s="109">
        <v>1</v>
      </c>
      <c r="BF21" s="109">
        <v>2</v>
      </c>
      <c r="BG21" s="107" t="s">
        <v>242</v>
      </c>
      <c r="BH21" s="107" t="s">
        <v>243</v>
      </c>
    </row>
    <row r="22" spans="5:60" x14ac:dyDescent="0.25">
      <c r="E22" s="101"/>
      <c r="F22" s="101"/>
      <c r="G22" s="101"/>
      <c r="P22" s="108"/>
      <c r="R22" s="108"/>
      <c r="S22" s="107" t="s">
        <v>263</v>
      </c>
      <c r="T22" s="107" t="s">
        <v>260</v>
      </c>
      <c r="U22" s="108"/>
      <c r="W22" s="108"/>
      <c r="X22" s="107" t="s">
        <v>263</v>
      </c>
      <c r="Y22" s="107" t="s">
        <v>260</v>
      </c>
      <c r="AN22" s="108"/>
      <c r="AP22" s="108"/>
      <c r="AQ22" s="107" t="s">
        <v>263</v>
      </c>
      <c r="AR22" s="107" t="s">
        <v>260</v>
      </c>
      <c r="AT22" s="108"/>
      <c r="AV22" s="108"/>
      <c r="AW22" s="107" t="s">
        <v>259</v>
      </c>
      <c r="AX22" s="107" t="s">
        <v>260</v>
      </c>
      <c r="AY22" s="108"/>
      <c r="BA22" s="108"/>
      <c r="BB22" s="107" t="s">
        <v>246</v>
      </c>
      <c r="BC22" s="107" t="s">
        <v>245</v>
      </c>
      <c r="BD22" s="108"/>
      <c r="BF22" s="108"/>
      <c r="BG22" s="107" t="s">
        <v>246</v>
      </c>
      <c r="BH22" s="107" t="s">
        <v>245</v>
      </c>
    </row>
    <row r="23" spans="5:60" x14ac:dyDescent="0.25">
      <c r="E23" s="101"/>
      <c r="F23" s="101"/>
      <c r="G23" s="101"/>
      <c r="P23" s="108"/>
      <c r="R23" s="108"/>
      <c r="S23" s="107"/>
      <c r="T23" s="107"/>
      <c r="U23" s="108"/>
      <c r="W23" s="108"/>
      <c r="X23" s="107"/>
      <c r="Y23" s="107"/>
      <c r="AN23" s="108"/>
      <c r="AP23" s="108"/>
      <c r="AQ23" s="107"/>
      <c r="AR23" s="107"/>
      <c r="AT23" s="108"/>
      <c r="AV23" s="108"/>
      <c r="AW23" s="107"/>
      <c r="AX23" s="107"/>
      <c r="AY23" s="108"/>
      <c r="BA23" s="108"/>
      <c r="BB23" s="107" t="s">
        <v>248</v>
      </c>
      <c r="BC23" s="107" t="s">
        <v>247</v>
      </c>
      <c r="BD23" s="108"/>
      <c r="BF23" s="108"/>
      <c r="BG23" s="107" t="s">
        <v>248</v>
      </c>
      <c r="BH23" s="107" t="s">
        <v>247</v>
      </c>
    </row>
    <row r="24" spans="5:60" x14ac:dyDescent="0.25">
      <c r="E24" s="101"/>
      <c r="F24" s="101"/>
      <c r="G24" s="101"/>
      <c r="P24" s="108"/>
      <c r="R24" s="108"/>
      <c r="S24" s="107"/>
      <c r="T24" s="107"/>
      <c r="U24" s="108"/>
      <c r="W24" s="108"/>
      <c r="X24" s="107"/>
      <c r="Y24" s="107"/>
      <c r="AN24" s="108"/>
      <c r="AP24" s="108"/>
      <c r="AQ24" s="107"/>
      <c r="AR24" s="107"/>
      <c r="AT24" s="108"/>
      <c r="AV24" s="108"/>
      <c r="AW24" s="107"/>
      <c r="AX24" s="107"/>
      <c r="AY24" s="108"/>
      <c r="BA24" s="108"/>
      <c r="BB24" s="107" t="s">
        <v>249</v>
      </c>
      <c r="BC24" s="107" t="s">
        <v>247</v>
      </c>
      <c r="BD24" s="108"/>
      <c r="BF24" s="108"/>
      <c r="BG24" s="107" t="s">
        <v>249</v>
      </c>
      <c r="BH24" s="107" t="s">
        <v>247</v>
      </c>
    </row>
    <row r="25" spans="5:60" x14ac:dyDescent="0.25">
      <c r="E25" s="101"/>
      <c r="F25" s="101"/>
      <c r="G25" s="101"/>
      <c r="P25" s="108"/>
      <c r="R25" s="108"/>
      <c r="S25" s="107"/>
      <c r="T25" s="107"/>
      <c r="U25" s="108"/>
      <c r="W25" s="108"/>
      <c r="X25" s="107"/>
      <c r="Y25" s="107"/>
      <c r="AN25" s="108"/>
      <c r="AP25" s="108"/>
      <c r="AQ25" s="107"/>
      <c r="AR25" s="107"/>
      <c r="AT25" s="108"/>
      <c r="AV25" s="108"/>
      <c r="AW25" s="107"/>
      <c r="AX25" s="107"/>
      <c r="AY25" s="108"/>
      <c r="BA25" s="108"/>
      <c r="BB25" s="107" t="s">
        <v>250</v>
      </c>
      <c r="BC25" s="107" t="s">
        <v>251</v>
      </c>
      <c r="BD25" s="108"/>
      <c r="BF25" s="108"/>
      <c r="BG25" s="107" t="s">
        <v>250</v>
      </c>
      <c r="BH25" s="107" t="s">
        <v>251</v>
      </c>
    </row>
    <row r="26" spans="5:60" x14ac:dyDescent="0.25">
      <c r="E26" s="101"/>
      <c r="F26" s="101"/>
      <c r="G26" s="101"/>
      <c r="P26" s="108"/>
      <c r="R26" s="108"/>
      <c r="S26" s="107"/>
      <c r="T26" s="107"/>
      <c r="U26" s="108"/>
      <c r="W26" s="108"/>
      <c r="X26" s="107"/>
      <c r="Y26" s="107"/>
      <c r="AN26" s="108"/>
      <c r="AP26" s="108"/>
      <c r="AQ26" s="107"/>
      <c r="AR26" s="107"/>
      <c r="AT26" s="108"/>
      <c r="AV26" s="108"/>
      <c r="AW26" s="107"/>
      <c r="AX26" s="107"/>
      <c r="AY26" s="108"/>
      <c r="BA26" s="108"/>
      <c r="BB26" s="107" t="s">
        <v>253</v>
      </c>
      <c r="BC26" s="107" t="s">
        <v>251</v>
      </c>
      <c r="BD26" s="108"/>
      <c r="BF26" s="108"/>
      <c r="BG26" s="107" t="s">
        <v>253</v>
      </c>
      <c r="BH26" s="107" t="s">
        <v>251</v>
      </c>
    </row>
    <row r="27" spans="5:60" x14ac:dyDescent="0.25">
      <c r="E27" s="103"/>
      <c r="F27" s="101"/>
      <c r="G27" s="101"/>
      <c r="P27" s="108"/>
      <c r="R27" s="108"/>
      <c r="S27" s="107"/>
      <c r="T27" s="107"/>
      <c r="U27" s="108"/>
      <c r="W27" s="108"/>
      <c r="X27" s="107"/>
      <c r="Y27" s="107"/>
      <c r="AN27" s="108"/>
      <c r="AP27" s="108"/>
      <c r="AQ27" s="107"/>
      <c r="AR27" s="107"/>
      <c r="AT27" s="108"/>
      <c r="AV27" s="108"/>
      <c r="AW27" s="107"/>
      <c r="AX27" s="107"/>
      <c r="AY27" s="108"/>
      <c r="BA27" s="108"/>
      <c r="BB27" s="107" t="s">
        <v>252</v>
      </c>
      <c r="BC27" s="107" t="s">
        <v>251</v>
      </c>
      <c r="BD27" s="108"/>
      <c r="BF27" s="108"/>
      <c r="BG27" s="107" t="s">
        <v>252</v>
      </c>
      <c r="BH27" s="107" t="s">
        <v>251</v>
      </c>
    </row>
    <row r="28" spans="5:60" x14ac:dyDescent="0.25">
      <c r="E28" s="103"/>
      <c r="F28" s="101"/>
      <c r="G28" s="101"/>
      <c r="P28" s="108"/>
      <c r="R28" s="108"/>
      <c r="S28" s="107"/>
      <c r="T28" s="107"/>
      <c r="U28" s="108"/>
      <c r="W28" s="108"/>
      <c r="X28" s="107"/>
      <c r="Y28" s="107"/>
      <c r="AN28" s="108"/>
      <c r="AP28" s="108"/>
      <c r="AQ28" s="107"/>
      <c r="AR28" s="107"/>
      <c r="AT28" s="108"/>
      <c r="AV28" s="108"/>
      <c r="AW28" s="107"/>
      <c r="AX28" s="107"/>
      <c r="AY28" s="108"/>
      <c r="BA28" s="108"/>
      <c r="BB28" s="107" t="s">
        <v>253</v>
      </c>
      <c r="BC28" s="107" t="s">
        <v>245</v>
      </c>
      <c r="BD28" s="108"/>
      <c r="BF28" s="108"/>
      <c r="BG28" s="107" t="s">
        <v>253</v>
      </c>
      <c r="BH28" s="107" t="s">
        <v>245</v>
      </c>
    </row>
    <row r="29" spans="5:60" x14ac:dyDescent="0.25">
      <c r="P29" s="108"/>
      <c r="R29" s="108"/>
      <c r="S29" s="107"/>
      <c r="T29" s="107"/>
      <c r="U29" s="108"/>
      <c r="W29" s="108"/>
      <c r="X29" s="107"/>
      <c r="Y29" s="107"/>
      <c r="AN29" s="108"/>
      <c r="AP29" s="108"/>
      <c r="AQ29" s="107"/>
      <c r="AR29" s="107"/>
      <c r="AT29" s="108"/>
      <c r="AV29" s="108"/>
      <c r="AW29" s="107"/>
      <c r="AX29" s="107"/>
      <c r="AY29" s="108"/>
      <c r="BA29" s="108"/>
      <c r="BB29" s="107"/>
      <c r="BC29" s="107"/>
      <c r="BD29" s="108"/>
      <c r="BF29" s="108"/>
      <c r="BG29" s="107"/>
      <c r="BH29" s="107"/>
    </row>
    <row r="30" spans="5:60" x14ac:dyDescent="0.25">
      <c r="P30" s="104">
        <v>1</v>
      </c>
      <c r="R30" s="104">
        <v>2</v>
      </c>
      <c r="S30" s="107" t="s">
        <v>242</v>
      </c>
      <c r="T30" s="107" t="s">
        <v>243</v>
      </c>
      <c r="U30" s="104">
        <v>1</v>
      </c>
      <c r="W30" s="104">
        <v>2</v>
      </c>
      <c r="X30" s="107" t="s">
        <v>242</v>
      </c>
      <c r="Y30" s="107" t="s">
        <v>243</v>
      </c>
      <c r="AN30" s="104">
        <v>1</v>
      </c>
      <c r="AP30" s="104">
        <v>2</v>
      </c>
      <c r="AQ30" s="107" t="s">
        <v>242</v>
      </c>
      <c r="AR30" s="107" t="s">
        <v>243</v>
      </c>
      <c r="AT30" s="104">
        <v>1</v>
      </c>
      <c r="AV30" s="104">
        <v>2</v>
      </c>
      <c r="AW30" s="107" t="s">
        <v>242</v>
      </c>
      <c r="AX30" s="107" t="s">
        <v>243</v>
      </c>
      <c r="AY30" s="104">
        <v>1</v>
      </c>
      <c r="BA30" s="104">
        <v>2</v>
      </c>
      <c r="BB30" s="107" t="s">
        <v>242</v>
      </c>
      <c r="BC30" s="107" t="s">
        <v>243</v>
      </c>
      <c r="BD30" s="104">
        <v>1</v>
      </c>
      <c r="BF30" s="104">
        <v>2</v>
      </c>
      <c r="BG30" s="107" t="s">
        <v>242</v>
      </c>
      <c r="BH30" s="107" t="s">
        <v>243</v>
      </c>
    </row>
    <row r="31" spans="5:60" x14ac:dyDescent="0.25">
      <c r="P31" s="405"/>
      <c r="Q31" s="405"/>
      <c r="R31" s="405"/>
      <c r="S31" s="107"/>
      <c r="T31" s="107"/>
      <c r="U31" s="405"/>
      <c r="V31" s="405"/>
      <c r="W31" s="405"/>
      <c r="X31" s="107"/>
      <c r="Y31" s="107"/>
      <c r="AN31" s="405"/>
      <c r="AO31" s="405"/>
      <c r="AP31" s="405"/>
      <c r="AQ31" s="107"/>
      <c r="AR31" s="107"/>
      <c r="AT31" s="405" t="s">
        <v>254</v>
      </c>
      <c r="AU31" s="405"/>
      <c r="AV31" s="405"/>
      <c r="AW31" s="107"/>
      <c r="AX31" s="107"/>
      <c r="AY31" s="406" t="s">
        <v>254</v>
      </c>
      <c r="AZ31" s="407"/>
      <c r="BA31" s="407"/>
      <c r="BB31" s="407"/>
      <c r="BC31" s="407"/>
      <c r="BD31" s="407"/>
      <c r="BE31" s="407"/>
      <c r="BF31" s="408"/>
      <c r="BG31" s="107"/>
      <c r="BH31" s="107"/>
    </row>
    <row r="32" spans="5:60" x14ac:dyDescent="0.25">
      <c r="I32" s="113"/>
      <c r="J32" s="113"/>
      <c r="P32" s="409" t="s">
        <v>236</v>
      </c>
      <c r="Q32" s="410"/>
      <c r="R32" s="410"/>
      <c r="S32" s="410"/>
      <c r="T32" s="410"/>
      <c r="U32" s="410"/>
      <c r="V32" s="410"/>
      <c r="W32" s="411"/>
      <c r="AN32" s="404" t="s">
        <v>240</v>
      </c>
      <c r="AO32" s="404"/>
      <c r="AP32" s="404"/>
      <c r="AT32" s="404" t="s">
        <v>235</v>
      </c>
      <c r="AU32" s="404"/>
      <c r="AV32" s="404"/>
      <c r="AY32" s="399" t="s">
        <v>238</v>
      </c>
      <c r="AZ32" s="400"/>
      <c r="BA32" s="400"/>
      <c r="BB32" s="400"/>
      <c r="BC32" s="400"/>
      <c r="BD32" s="400"/>
      <c r="BE32" s="400"/>
      <c r="BF32" s="401"/>
    </row>
  </sheetData>
  <mergeCells count="17">
    <mergeCell ref="P20:R20"/>
    <mergeCell ref="P31:R31"/>
    <mergeCell ref="U20:W20"/>
    <mergeCell ref="U31:W31"/>
    <mergeCell ref="P32:W32"/>
    <mergeCell ref="AT32:AV32"/>
    <mergeCell ref="AY32:BF32"/>
    <mergeCell ref="AN20:AP20"/>
    <mergeCell ref="AN31:AP31"/>
    <mergeCell ref="AN32:AP32"/>
    <mergeCell ref="AY31:BF31"/>
    <mergeCell ref="AT31:AV31"/>
    <mergeCell ref="BD19:BF19"/>
    <mergeCell ref="AT20:AV20"/>
    <mergeCell ref="BD20:BF20"/>
    <mergeCell ref="AY20:BA20"/>
    <mergeCell ref="AN19:BA19"/>
  </mergeCells>
  <phoneticPr fontId="11" type="noConversion"/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84325-6BD6-4865-B072-503D6A055FC6}">
  <dimension ref="A1:N190"/>
  <sheetViews>
    <sheetView view="pageBreakPreview" zoomScale="85" zoomScaleNormal="100" zoomScaleSheetLayoutView="85" workbookViewId="0">
      <selection activeCell="B8" sqref="B8"/>
    </sheetView>
  </sheetViews>
  <sheetFormatPr defaultColWidth="8.85546875" defaultRowHeight="15" outlineLevelRow="1" x14ac:dyDescent="0.25"/>
  <cols>
    <col min="2" max="2" width="65.140625" customWidth="1"/>
    <col min="3" max="3" width="11.5703125" customWidth="1"/>
    <col min="4" max="4" width="11" bestFit="1" customWidth="1"/>
    <col min="5" max="5" width="15.28515625" customWidth="1"/>
    <col min="6" max="6" width="16" customWidth="1"/>
    <col min="7" max="7" width="17.140625" style="56" customWidth="1"/>
    <col min="8" max="8" width="16.140625" style="57" customWidth="1"/>
    <col min="9" max="11" width="16.140625" customWidth="1"/>
    <col min="12" max="12" width="17.42578125" customWidth="1"/>
    <col min="13" max="13" width="19.28515625" customWidth="1"/>
  </cols>
  <sheetData>
    <row r="1" spans="1:14" ht="14.45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5"/>
      <c r="G1" s="5"/>
      <c r="H1" s="6"/>
      <c r="I1" s="5"/>
      <c r="J1" s="5"/>
      <c r="K1" s="5"/>
      <c r="L1" s="5"/>
    </row>
    <row r="2" spans="1:14" ht="14.45" customHeight="1" x14ac:dyDescent="0.25">
      <c r="A2" s="7"/>
      <c r="B2" s="8"/>
      <c r="C2" s="3"/>
      <c r="D2" s="3"/>
      <c r="E2" s="9"/>
      <c r="F2" s="10"/>
      <c r="G2" s="10"/>
      <c r="H2" s="11"/>
      <c r="I2" s="10"/>
      <c r="J2" s="10"/>
      <c r="K2" s="10"/>
      <c r="L2" s="10"/>
    </row>
    <row r="3" spans="1:14" ht="27.75" customHeight="1" x14ac:dyDescent="0.25">
      <c r="A3" s="7"/>
      <c r="B3" s="8"/>
      <c r="C3" s="3"/>
      <c r="D3" s="3"/>
      <c r="E3" s="3" t="s">
        <v>5</v>
      </c>
      <c r="F3" s="3"/>
      <c r="G3" s="3"/>
      <c r="H3" s="12" t="s">
        <v>6</v>
      </c>
      <c r="I3" s="3"/>
      <c r="J3" s="3"/>
      <c r="K3" s="13" t="s">
        <v>7</v>
      </c>
      <c r="L3" s="13"/>
    </row>
    <row r="4" spans="1:14" ht="56.1" customHeight="1" x14ac:dyDescent="0.25">
      <c r="A4" s="14"/>
      <c r="B4" s="15"/>
      <c r="C4" s="3"/>
      <c r="D4" s="3"/>
      <c r="E4" s="3" t="s">
        <v>8</v>
      </c>
      <c r="F4" s="3" t="s">
        <v>9</v>
      </c>
      <c r="G4" s="16" t="s">
        <v>10</v>
      </c>
      <c r="H4" s="12" t="s">
        <v>8</v>
      </c>
      <c r="I4" s="3" t="s">
        <v>9</v>
      </c>
      <c r="J4" s="16" t="s">
        <v>10</v>
      </c>
      <c r="K4" s="3" t="s">
        <v>11</v>
      </c>
      <c r="L4" s="3" t="s">
        <v>12</v>
      </c>
      <c r="M4" s="60"/>
      <c r="N4" s="60"/>
    </row>
    <row r="5" spans="1:14" x14ac:dyDescent="0.25">
      <c r="A5" s="17">
        <v>1</v>
      </c>
      <c r="B5" s="18">
        <v>2</v>
      </c>
      <c r="C5" s="18">
        <v>3</v>
      </c>
      <c r="D5" s="18">
        <v>4</v>
      </c>
      <c r="E5" s="18">
        <v>5</v>
      </c>
      <c r="F5" s="18">
        <v>6</v>
      </c>
      <c r="G5" s="18">
        <v>7</v>
      </c>
      <c r="H5" s="19"/>
      <c r="M5" s="60"/>
      <c r="N5" s="60"/>
    </row>
    <row r="6" spans="1:14" ht="24.75" customHeight="1" x14ac:dyDescent="0.25">
      <c r="A6" s="20"/>
      <c r="B6" s="61" t="s">
        <v>13</v>
      </c>
      <c r="C6" s="62"/>
      <c r="D6" s="63"/>
      <c r="E6" s="21"/>
      <c r="F6" s="22"/>
      <c r="G6" s="23"/>
      <c r="H6" s="23"/>
      <c r="I6" s="23"/>
      <c r="J6" s="23"/>
      <c r="K6" s="23"/>
      <c r="L6" s="23"/>
      <c r="M6" s="60"/>
      <c r="N6" s="60"/>
    </row>
    <row r="7" spans="1:14" ht="18.75" customHeight="1" x14ac:dyDescent="0.25">
      <c r="A7" s="24"/>
      <c r="B7" s="25" t="s">
        <v>14</v>
      </c>
      <c r="C7" s="26"/>
      <c r="D7" s="27"/>
      <c r="E7" s="28"/>
      <c r="F7" s="29"/>
      <c r="G7" s="29"/>
      <c r="H7" s="30"/>
      <c r="I7" s="29"/>
      <c r="J7" s="29"/>
      <c r="K7" s="31"/>
      <c r="L7" s="29"/>
      <c r="M7" s="60"/>
      <c r="N7" s="60"/>
    </row>
    <row r="8" spans="1:14" ht="28.5" customHeight="1" x14ac:dyDescent="0.25">
      <c r="A8" s="24">
        <v>1</v>
      </c>
      <c r="B8" s="32" t="s">
        <v>15</v>
      </c>
      <c r="C8" s="26" t="s">
        <v>16</v>
      </c>
      <c r="D8" s="33">
        <v>16</v>
      </c>
      <c r="E8" s="31">
        <v>750.03</v>
      </c>
      <c r="F8" s="34">
        <f>ROUND(E8*D8,2)</f>
        <v>12000.48</v>
      </c>
      <c r="G8" s="34">
        <f>ROUND(F8*1.2,2)</f>
        <v>14400.58</v>
      </c>
      <c r="H8" s="30"/>
      <c r="I8" s="29"/>
      <c r="J8" s="29"/>
      <c r="K8" s="31">
        <f>F8+I8</f>
        <v>12000.48</v>
      </c>
      <c r="L8" s="29">
        <f>G8+J8</f>
        <v>14400.58</v>
      </c>
      <c r="M8" s="60"/>
      <c r="N8" s="60"/>
    </row>
    <row r="9" spans="1:14" ht="18.75" customHeight="1" x14ac:dyDescent="0.25">
      <c r="A9" s="35" t="s">
        <v>17</v>
      </c>
      <c r="B9" s="36" t="s">
        <v>18</v>
      </c>
      <c r="C9" s="37" t="s">
        <v>19</v>
      </c>
      <c r="D9" s="38">
        <v>16</v>
      </c>
      <c r="E9" s="39"/>
      <c r="F9" s="40"/>
      <c r="G9" s="40"/>
      <c r="H9" s="40">
        <v>376.16</v>
      </c>
      <c r="I9" s="40">
        <f>ROUND(H9*D9,2)</f>
        <v>6018.56</v>
      </c>
      <c r="J9" s="40">
        <f>ROUND(I9*1.2,2)</f>
        <v>7222.27</v>
      </c>
      <c r="K9" s="41">
        <f>F9+I9</f>
        <v>6018.56</v>
      </c>
      <c r="L9" s="40">
        <f>G9+J9</f>
        <v>7222.27</v>
      </c>
    </row>
    <row r="10" spans="1:14" ht="45" customHeight="1" x14ac:dyDescent="0.25">
      <c r="A10" s="24">
        <f>A8+1</f>
        <v>2</v>
      </c>
      <c r="B10" s="32" t="s">
        <v>20</v>
      </c>
      <c r="C10" s="26" t="s">
        <v>21</v>
      </c>
      <c r="D10" s="33">
        <v>114</v>
      </c>
      <c r="E10" s="31">
        <v>2242.87</v>
      </c>
      <c r="F10" s="34">
        <f t="shared" ref="F10:F24" si="0">ROUND(E10*D10,2)</f>
        <v>255687.18</v>
      </c>
      <c r="G10" s="34">
        <f t="shared" ref="G10:G24" si="1">ROUND(F10*1.2,2)</f>
        <v>306824.62</v>
      </c>
      <c r="H10" s="30"/>
      <c r="I10" s="29"/>
      <c r="J10" s="29"/>
      <c r="K10" s="31">
        <f t="shared" ref="K10:L25" si="2">F10+I10</f>
        <v>255687.18</v>
      </c>
      <c r="L10" s="29">
        <f t="shared" si="2"/>
        <v>306824.62</v>
      </c>
    </row>
    <row r="11" spans="1:14" ht="30.75" customHeight="1" x14ac:dyDescent="0.25">
      <c r="A11" s="24">
        <f>A10+1</f>
        <v>3</v>
      </c>
      <c r="B11" s="32" t="s">
        <v>22</v>
      </c>
      <c r="C11" s="26" t="s">
        <v>16</v>
      </c>
      <c r="D11" s="33">
        <v>51</v>
      </c>
      <c r="E11" s="31">
        <v>750.03</v>
      </c>
      <c r="F11" s="34">
        <f t="shared" si="0"/>
        <v>38251.53</v>
      </c>
      <c r="G11" s="34">
        <f t="shared" si="1"/>
        <v>45901.84</v>
      </c>
      <c r="H11" s="30"/>
      <c r="I11" s="29"/>
      <c r="J11" s="29"/>
      <c r="K11" s="31">
        <f t="shared" si="2"/>
        <v>38251.53</v>
      </c>
      <c r="L11" s="29">
        <f t="shared" si="2"/>
        <v>45901.84</v>
      </c>
    </row>
    <row r="12" spans="1:14" ht="18.75" customHeight="1" x14ac:dyDescent="0.25">
      <c r="A12" s="35" t="s">
        <v>23</v>
      </c>
      <c r="B12" s="36" t="s">
        <v>18</v>
      </c>
      <c r="C12" s="37" t="s">
        <v>19</v>
      </c>
      <c r="D12" s="38">
        <v>51</v>
      </c>
      <c r="E12" s="39"/>
      <c r="F12" s="40"/>
      <c r="G12" s="40"/>
      <c r="H12" s="40">
        <v>376.16</v>
      </c>
      <c r="I12" s="40">
        <f>ROUND(H12*D12,2)</f>
        <v>19184.16</v>
      </c>
      <c r="J12" s="40">
        <f>ROUND(I12*1.2,2)</f>
        <v>23020.99</v>
      </c>
      <c r="K12" s="41">
        <f t="shared" si="2"/>
        <v>19184.16</v>
      </c>
      <c r="L12" s="40">
        <f t="shared" si="2"/>
        <v>23020.99</v>
      </c>
    </row>
    <row r="13" spans="1:14" ht="28.5" customHeight="1" x14ac:dyDescent="0.25">
      <c r="A13" s="24">
        <f>A11+1</f>
        <v>4</v>
      </c>
      <c r="B13" s="32" t="s">
        <v>24</v>
      </c>
      <c r="C13" s="26" t="s">
        <v>21</v>
      </c>
      <c r="D13" s="33">
        <v>114</v>
      </c>
      <c r="E13" s="31">
        <v>2915.7309999999998</v>
      </c>
      <c r="F13" s="34">
        <f t="shared" si="0"/>
        <v>332393.33</v>
      </c>
      <c r="G13" s="34">
        <f t="shared" si="1"/>
        <v>398872</v>
      </c>
      <c r="H13" s="30"/>
      <c r="I13" s="29"/>
      <c r="J13" s="29"/>
      <c r="K13" s="31">
        <f t="shared" si="2"/>
        <v>332393.33</v>
      </c>
      <c r="L13" s="29">
        <f t="shared" si="2"/>
        <v>398872</v>
      </c>
    </row>
    <row r="14" spans="1:14" ht="28.5" customHeight="1" x14ac:dyDescent="0.25">
      <c r="A14" s="24">
        <f>A13+1</f>
        <v>5</v>
      </c>
      <c r="B14" s="32" t="s">
        <v>25</v>
      </c>
      <c r="C14" s="26" t="s">
        <v>16</v>
      </c>
      <c r="D14" s="33">
        <v>27</v>
      </c>
      <c r="E14" s="65">
        <v>719.05</v>
      </c>
      <c r="F14" s="34">
        <f t="shared" si="0"/>
        <v>19414.349999999999</v>
      </c>
      <c r="G14" s="34">
        <f t="shared" si="1"/>
        <v>23297.22</v>
      </c>
      <c r="H14" s="30"/>
      <c r="I14" s="29"/>
      <c r="J14" s="29"/>
      <c r="K14" s="31">
        <f t="shared" si="2"/>
        <v>19414.349999999999</v>
      </c>
      <c r="L14" s="29">
        <f t="shared" si="2"/>
        <v>23297.22</v>
      </c>
    </row>
    <row r="15" spans="1:14" ht="18.75" customHeight="1" x14ac:dyDescent="0.25">
      <c r="A15" s="35" t="s">
        <v>26</v>
      </c>
      <c r="B15" s="36" t="s">
        <v>18</v>
      </c>
      <c r="C15" s="37" t="s">
        <v>19</v>
      </c>
      <c r="D15" s="38">
        <v>27</v>
      </c>
      <c r="E15" s="39"/>
      <c r="F15" s="40"/>
      <c r="G15" s="40"/>
      <c r="H15" s="40">
        <v>376.16</v>
      </c>
      <c r="I15" s="40">
        <f>ROUND(H15*D15,2)</f>
        <v>10156.32</v>
      </c>
      <c r="J15" s="40">
        <f>ROUND(I15*1.2,2)</f>
        <v>12187.58</v>
      </c>
      <c r="K15" s="41">
        <f>F15+I15</f>
        <v>10156.32</v>
      </c>
      <c r="L15" s="40">
        <f>G15+J15</f>
        <v>12187.58</v>
      </c>
    </row>
    <row r="16" spans="1:14" ht="28.5" customHeight="1" x14ac:dyDescent="0.25">
      <c r="A16" s="24">
        <f>A14+1</f>
        <v>6</v>
      </c>
      <c r="B16" s="32" t="s">
        <v>27</v>
      </c>
      <c r="C16" s="26" t="s">
        <v>28</v>
      </c>
      <c r="D16" s="33">
        <v>54</v>
      </c>
      <c r="E16" s="64">
        <v>620</v>
      </c>
      <c r="F16" s="34">
        <f t="shared" si="0"/>
        <v>33480</v>
      </c>
      <c r="G16" s="34">
        <f t="shared" si="1"/>
        <v>40176</v>
      </c>
      <c r="H16" s="30"/>
      <c r="I16" s="29"/>
      <c r="J16" s="29"/>
      <c r="K16" s="31">
        <f t="shared" si="2"/>
        <v>33480</v>
      </c>
      <c r="L16" s="29">
        <f t="shared" si="2"/>
        <v>40176</v>
      </c>
    </row>
    <row r="17" spans="1:12" ht="18.75" customHeight="1" x14ac:dyDescent="0.25">
      <c r="A17" s="35" t="s">
        <v>29</v>
      </c>
      <c r="B17" s="36" t="s">
        <v>30</v>
      </c>
      <c r="C17" s="37" t="s">
        <v>19</v>
      </c>
      <c r="D17" s="38">
        <v>18</v>
      </c>
      <c r="E17" s="39"/>
      <c r="F17" s="40"/>
      <c r="G17" s="40"/>
      <c r="H17" s="40">
        <v>3562.06</v>
      </c>
      <c r="I17" s="40">
        <f>ROUND(H17*D17,2)</f>
        <v>64117.08</v>
      </c>
      <c r="J17" s="40">
        <f>ROUND(I17*1.2,2)</f>
        <v>76940.5</v>
      </c>
      <c r="K17" s="41">
        <f t="shared" si="2"/>
        <v>64117.08</v>
      </c>
      <c r="L17" s="40">
        <f t="shared" si="2"/>
        <v>76940.5</v>
      </c>
    </row>
    <row r="18" spans="1:12" ht="18.75" customHeight="1" x14ac:dyDescent="0.25">
      <c r="A18" s="35" t="s">
        <v>31</v>
      </c>
      <c r="B18" s="36" t="s">
        <v>32</v>
      </c>
      <c r="C18" s="37" t="s">
        <v>19</v>
      </c>
      <c r="D18" s="38">
        <v>18</v>
      </c>
      <c r="E18" s="39"/>
      <c r="F18" s="40"/>
      <c r="G18" s="40"/>
      <c r="H18" s="40">
        <v>1671.77</v>
      </c>
      <c r="I18" s="40">
        <f>ROUND(H18*D18,2)</f>
        <v>30091.86</v>
      </c>
      <c r="J18" s="40">
        <f>ROUND(I18*1.2,2)</f>
        <v>36110.230000000003</v>
      </c>
      <c r="K18" s="41">
        <f>F18+I18</f>
        <v>30091.86</v>
      </c>
      <c r="L18" s="40">
        <f>G18+J18</f>
        <v>36110.230000000003</v>
      </c>
    </row>
    <row r="19" spans="1:12" ht="28.5" customHeight="1" x14ac:dyDescent="0.25">
      <c r="A19" s="24">
        <f>A16+1</f>
        <v>7</v>
      </c>
      <c r="B19" s="32" t="s">
        <v>33</v>
      </c>
      <c r="C19" s="26" t="s">
        <v>16</v>
      </c>
      <c r="D19" s="33">
        <v>2</v>
      </c>
      <c r="E19" s="31">
        <v>3911.3</v>
      </c>
      <c r="F19" s="34">
        <f t="shared" si="0"/>
        <v>7822.6</v>
      </c>
      <c r="G19" s="34">
        <f t="shared" si="1"/>
        <v>9387.1200000000008</v>
      </c>
      <c r="H19" s="30"/>
      <c r="I19" s="29"/>
      <c r="J19" s="29"/>
      <c r="K19" s="31">
        <f t="shared" si="2"/>
        <v>7822.6</v>
      </c>
      <c r="L19" s="29">
        <f t="shared" si="2"/>
        <v>9387.1200000000008</v>
      </c>
    </row>
    <row r="20" spans="1:12" ht="29.25" customHeight="1" x14ac:dyDescent="0.25">
      <c r="A20" s="24">
        <f>A19+1</f>
        <v>8</v>
      </c>
      <c r="B20" s="42" t="s">
        <v>34</v>
      </c>
      <c r="C20" s="24" t="s">
        <v>16</v>
      </c>
      <c r="D20" s="43">
        <v>2</v>
      </c>
      <c r="E20" s="31">
        <v>5261.08</v>
      </c>
      <c r="F20" s="34">
        <f t="shared" si="0"/>
        <v>10522.16</v>
      </c>
      <c r="G20" s="34">
        <f t="shared" si="1"/>
        <v>12626.59</v>
      </c>
      <c r="H20" s="30"/>
      <c r="I20" s="29"/>
      <c r="J20" s="29"/>
      <c r="K20" s="31">
        <f t="shared" si="2"/>
        <v>10522.16</v>
      </c>
      <c r="L20" s="29">
        <f t="shared" si="2"/>
        <v>12626.59</v>
      </c>
    </row>
    <row r="21" spans="1:12" ht="18.75" customHeight="1" x14ac:dyDescent="0.25">
      <c r="A21" s="35" t="s">
        <v>35</v>
      </c>
      <c r="B21" s="36" t="s">
        <v>36</v>
      </c>
      <c r="C21" s="37" t="s">
        <v>37</v>
      </c>
      <c r="D21" s="44">
        <v>0.8</v>
      </c>
      <c r="E21" s="39"/>
      <c r="F21" s="40"/>
      <c r="G21" s="40"/>
      <c r="H21" s="40">
        <v>173.94</v>
      </c>
      <c r="I21" s="40">
        <f>ROUND(H21*D21,2)</f>
        <v>139.15</v>
      </c>
      <c r="J21" s="40">
        <f>ROUND(I21*1.2,2)</f>
        <v>166.98</v>
      </c>
      <c r="K21" s="41">
        <f t="shared" si="2"/>
        <v>139.15</v>
      </c>
      <c r="L21" s="40">
        <f t="shared" si="2"/>
        <v>166.98</v>
      </c>
    </row>
    <row r="22" spans="1:12" ht="28.5" customHeight="1" x14ac:dyDescent="0.25">
      <c r="A22" s="24">
        <f>A20+1</f>
        <v>9</v>
      </c>
      <c r="B22" s="32" t="s">
        <v>38</v>
      </c>
      <c r="C22" s="26" t="s">
        <v>28</v>
      </c>
      <c r="D22" s="33">
        <v>10</v>
      </c>
      <c r="E22" s="64">
        <v>620</v>
      </c>
      <c r="F22" s="34">
        <f t="shared" si="0"/>
        <v>6200</v>
      </c>
      <c r="G22" s="34">
        <f t="shared" si="1"/>
        <v>7440</v>
      </c>
      <c r="H22" s="30"/>
      <c r="I22" s="29"/>
      <c r="J22" s="29"/>
      <c r="K22" s="31">
        <f t="shared" si="2"/>
        <v>6200</v>
      </c>
      <c r="L22" s="29">
        <f t="shared" si="2"/>
        <v>7440</v>
      </c>
    </row>
    <row r="23" spans="1:12" ht="18.75" customHeight="1" x14ac:dyDescent="0.25">
      <c r="A23" s="35" t="s">
        <v>39</v>
      </c>
      <c r="B23" s="36" t="s">
        <v>40</v>
      </c>
      <c r="C23" s="37" t="s">
        <v>19</v>
      </c>
      <c r="D23" s="44">
        <v>3.3</v>
      </c>
      <c r="E23" s="39"/>
      <c r="F23" s="40"/>
      <c r="G23" s="40"/>
      <c r="H23" s="40">
        <v>2267.5300000000002</v>
      </c>
      <c r="I23" s="40">
        <f>ROUND(H23*D23,2)</f>
        <v>7482.85</v>
      </c>
      <c r="J23" s="40">
        <f>ROUND(I23*1.2,2)</f>
        <v>8979.42</v>
      </c>
      <c r="K23" s="41">
        <f t="shared" si="2"/>
        <v>7482.85</v>
      </c>
      <c r="L23" s="40">
        <f t="shared" si="2"/>
        <v>8979.42</v>
      </c>
    </row>
    <row r="24" spans="1:12" ht="18" customHeight="1" x14ac:dyDescent="0.25">
      <c r="A24" s="24">
        <f>A22+1</f>
        <v>10</v>
      </c>
      <c r="B24" s="32" t="s">
        <v>41</v>
      </c>
      <c r="C24" s="26" t="s">
        <v>16</v>
      </c>
      <c r="D24" s="33">
        <v>21</v>
      </c>
      <c r="E24" s="31">
        <v>688.06</v>
      </c>
      <c r="F24" s="34">
        <f t="shared" si="0"/>
        <v>14449.26</v>
      </c>
      <c r="G24" s="34">
        <f t="shared" si="1"/>
        <v>17339.11</v>
      </c>
      <c r="H24" s="30"/>
      <c r="I24" s="29"/>
      <c r="J24" s="29"/>
      <c r="K24" s="31">
        <f t="shared" si="2"/>
        <v>14449.26</v>
      </c>
      <c r="L24" s="29">
        <f t="shared" si="2"/>
        <v>17339.11</v>
      </c>
    </row>
    <row r="25" spans="1:12" ht="18.75" customHeight="1" x14ac:dyDescent="0.25">
      <c r="A25" s="35" t="s">
        <v>42</v>
      </c>
      <c r="B25" s="36" t="s">
        <v>43</v>
      </c>
      <c r="C25" s="37" t="s">
        <v>19</v>
      </c>
      <c r="D25" s="38">
        <v>21</v>
      </c>
      <c r="E25" s="39"/>
      <c r="F25" s="40"/>
      <c r="G25" s="40"/>
      <c r="H25" s="40">
        <v>227.23</v>
      </c>
      <c r="I25" s="40">
        <f>ROUND(H25*D25,2)</f>
        <v>4771.83</v>
      </c>
      <c r="J25" s="40">
        <f>ROUND(I25*1.2,2)</f>
        <v>5726.2</v>
      </c>
      <c r="K25" s="41">
        <f t="shared" si="2"/>
        <v>4771.83</v>
      </c>
      <c r="L25" s="40">
        <f t="shared" si="2"/>
        <v>5726.2</v>
      </c>
    </row>
    <row r="26" spans="1:12" ht="18.75" customHeight="1" x14ac:dyDescent="0.25">
      <c r="A26" s="24"/>
      <c r="B26" s="25" t="s">
        <v>44</v>
      </c>
      <c r="C26" s="26"/>
      <c r="D26" s="27"/>
      <c r="E26" s="28"/>
      <c r="F26" s="34"/>
      <c r="G26" s="34"/>
      <c r="H26" s="30"/>
      <c r="I26" s="29"/>
      <c r="J26" s="29"/>
      <c r="K26" s="31"/>
      <c r="L26" s="29"/>
    </row>
    <row r="27" spans="1:12" ht="21.75" customHeight="1" outlineLevel="1" x14ac:dyDescent="0.25">
      <c r="A27" s="24">
        <f>A24+1</f>
        <v>11</v>
      </c>
      <c r="B27" s="32" t="s">
        <v>45</v>
      </c>
      <c r="C27" s="26" t="s">
        <v>16</v>
      </c>
      <c r="D27" s="33">
        <v>4</v>
      </c>
      <c r="E27" s="31">
        <v>17160</v>
      </c>
      <c r="F27" s="34">
        <f t="shared" ref="F27:F41" si="3">ROUND(E27*D27,2)</f>
        <v>68640</v>
      </c>
      <c r="G27" s="34">
        <f t="shared" ref="G27:G41" si="4">ROUND(F27*1.2,2)</f>
        <v>82368</v>
      </c>
      <c r="H27" s="30"/>
      <c r="I27" s="29"/>
      <c r="J27" s="29"/>
      <c r="K27" s="31">
        <f t="shared" ref="K27:L41" si="5">F27+I27</f>
        <v>68640</v>
      </c>
      <c r="L27" s="29">
        <f t="shared" si="5"/>
        <v>82368</v>
      </c>
    </row>
    <row r="28" spans="1:12" ht="18.75" customHeight="1" outlineLevel="1" x14ac:dyDescent="0.25">
      <c r="A28" s="35" t="s">
        <v>46</v>
      </c>
      <c r="B28" s="36" t="s">
        <v>47</v>
      </c>
      <c r="C28" s="37" t="s">
        <v>19</v>
      </c>
      <c r="D28" s="38">
        <v>4</v>
      </c>
      <c r="E28" s="39"/>
      <c r="F28" s="40"/>
      <c r="G28" s="40"/>
      <c r="H28" s="40">
        <v>3578.75</v>
      </c>
      <c r="I28" s="40">
        <f>ROUND(H28*D28,2)</f>
        <v>14315</v>
      </c>
      <c r="J28" s="40">
        <f>ROUND(I28*1.2,2)</f>
        <v>17178</v>
      </c>
      <c r="K28" s="41">
        <f>F28+I28</f>
        <v>14315</v>
      </c>
      <c r="L28" s="40">
        <f>G28+J28</f>
        <v>17178</v>
      </c>
    </row>
    <row r="29" spans="1:12" ht="28.5" customHeight="1" outlineLevel="1" x14ac:dyDescent="0.25">
      <c r="A29" s="24">
        <f>A27+1</f>
        <v>12</v>
      </c>
      <c r="B29" s="32" t="s">
        <v>48</v>
      </c>
      <c r="C29" s="26" t="s">
        <v>28</v>
      </c>
      <c r="D29" s="33">
        <v>30</v>
      </c>
      <c r="E29" s="58">
        <v>748.21</v>
      </c>
      <c r="F29" s="34">
        <f t="shared" si="3"/>
        <v>22446.3</v>
      </c>
      <c r="G29" s="34">
        <f t="shared" si="4"/>
        <v>26935.56</v>
      </c>
      <c r="H29" s="30"/>
      <c r="I29" s="29"/>
      <c r="J29" s="29"/>
      <c r="K29" s="31">
        <f t="shared" si="5"/>
        <v>22446.3</v>
      </c>
      <c r="L29" s="29">
        <f t="shared" si="5"/>
        <v>26935.56</v>
      </c>
    </row>
    <row r="30" spans="1:12" ht="18.75" customHeight="1" outlineLevel="1" x14ac:dyDescent="0.25">
      <c r="A30" s="35" t="s">
        <v>49</v>
      </c>
      <c r="B30" s="36" t="s">
        <v>50</v>
      </c>
      <c r="C30" s="37" t="s">
        <v>51</v>
      </c>
      <c r="D30" s="45">
        <v>30.6</v>
      </c>
      <c r="E30" s="39"/>
      <c r="F30" s="40"/>
      <c r="G30" s="40"/>
      <c r="H30" s="40">
        <v>1288.33</v>
      </c>
      <c r="I30" s="40">
        <f>ROUND(H30*D30,2)</f>
        <v>39422.9</v>
      </c>
      <c r="J30" s="40">
        <f>ROUND(I30*1.2,2)</f>
        <v>47307.48</v>
      </c>
      <c r="K30" s="41">
        <f t="shared" si="5"/>
        <v>39422.9</v>
      </c>
      <c r="L30" s="40">
        <f t="shared" si="5"/>
        <v>47307.48</v>
      </c>
    </row>
    <row r="31" spans="1:12" ht="30" customHeight="1" outlineLevel="1" x14ac:dyDescent="0.25">
      <c r="A31" s="24">
        <f>A29+1</f>
        <v>13</v>
      </c>
      <c r="B31" s="42" t="s">
        <v>52</v>
      </c>
      <c r="C31" s="24" t="s">
        <v>21</v>
      </c>
      <c r="D31" s="46">
        <v>4.2</v>
      </c>
      <c r="E31" s="66">
        <v>1200.08</v>
      </c>
      <c r="F31" s="34">
        <f>ROUND(E31*D31,2)</f>
        <v>5040.34</v>
      </c>
      <c r="G31" s="34">
        <f>ROUND(F31*1.2,2)</f>
        <v>6048.41</v>
      </c>
      <c r="H31" s="30"/>
      <c r="I31" s="29"/>
      <c r="J31" s="29"/>
      <c r="K31" s="31">
        <f t="shared" si="5"/>
        <v>5040.34</v>
      </c>
      <c r="L31" s="29">
        <f t="shared" si="5"/>
        <v>6048.41</v>
      </c>
    </row>
    <row r="32" spans="1:12" ht="21" customHeight="1" outlineLevel="1" x14ac:dyDescent="0.25">
      <c r="A32" s="35" t="s">
        <v>53</v>
      </c>
      <c r="B32" s="36" t="s">
        <v>54</v>
      </c>
      <c r="C32" s="37" t="s">
        <v>55</v>
      </c>
      <c r="D32" s="45">
        <v>6.3</v>
      </c>
      <c r="E32" s="39"/>
      <c r="F32" s="40"/>
      <c r="G32" s="40"/>
      <c r="H32" s="40">
        <v>1782.41</v>
      </c>
      <c r="I32" s="40">
        <f>ROUND(H32*D32,2)</f>
        <v>11229.18</v>
      </c>
      <c r="J32" s="40">
        <f>ROUND(I32*1.2,2)</f>
        <v>13475.02</v>
      </c>
      <c r="K32" s="41">
        <f t="shared" si="5"/>
        <v>11229.18</v>
      </c>
      <c r="L32" s="40">
        <f t="shared" si="5"/>
        <v>13475.02</v>
      </c>
    </row>
    <row r="33" spans="1:13" ht="28.5" customHeight="1" outlineLevel="1" x14ac:dyDescent="0.25">
      <c r="A33" s="24">
        <f>A31+1</f>
        <v>14</v>
      </c>
      <c r="B33" s="32" t="s">
        <v>231</v>
      </c>
      <c r="C33" s="26" t="s">
        <v>28</v>
      </c>
      <c r="D33" s="33">
        <v>304</v>
      </c>
      <c r="E33" s="58">
        <v>748.21</v>
      </c>
      <c r="F33" s="34">
        <f t="shared" si="3"/>
        <v>227455.84</v>
      </c>
      <c r="G33" s="34">
        <f t="shared" si="4"/>
        <v>272947.01</v>
      </c>
      <c r="H33" s="30"/>
      <c r="I33" s="29"/>
      <c r="J33" s="29"/>
      <c r="K33" s="31">
        <f t="shared" si="5"/>
        <v>227455.84</v>
      </c>
      <c r="L33" s="29">
        <f t="shared" si="5"/>
        <v>272947.01</v>
      </c>
    </row>
    <row r="34" spans="1:13" ht="18.75" customHeight="1" outlineLevel="1" x14ac:dyDescent="0.25">
      <c r="A34" s="35" t="s">
        <v>57</v>
      </c>
      <c r="B34" s="36" t="s">
        <v>50</v>
      </c>
      <c r="C34" s="37" t="s">
        <v>51</v>
      </c>
      <c r="D34" s="45">
        <v>310.08</v>
      </c>
      <c r="E34" s="39"/>
      <c r="F34" s="40"/>
      <c r="G34" s="40"/>
      <c r="H34" s="40">
        <v>1288.33</v>
      </c>
      <c r="I34" s="40">
        <f>ROUND(H34*D34,2)</f>
        <v>399485.37</v>
      </c>
      <c r="J34" s="40">
        <f>ROUND(I34*1.2,2)</f>
        <v>479382.44</v>
      </c>
      <c r="K34" s="41">
        <f>F34+I34</f>
        <v>399485.37</v>
      </c>
      <c r="L34" s="40">
        <f>G34+J34</f>
        <v>479382.44</v>
      </c>
    </row>
    <row r="35" spans="1:13" ht="28.5" customHeight="1" outlineLevel="1" x14ac:dyDescent="0.25">
      <c r="A35" s="24">
        <f>A33+1</f>
        <v>15</v>
      </c>
      <c r="B35" s="32" t="s">
        <v>58</v>
      </c>
      <c r="C35" s="26" t="s">
        <v>28</v>
      </c>
      <c r="D35" s="33">
        <v>152</v>
      </c>
      <c r="E35" s="58">
        <v>748.21</v>
      </c>
      <c r="F35" s="34">
        <f t="shared" si="3"/>
        <v>113727.92</v>
      </c>
      <c r="G35" s="34">
        <f t="shared" si="4"/>
        <v>136473.5</v>
      </c>
      <c r="H35" s="30"/>
      <c r="I35" s="29"/>
      <c r="J35" s="29"/>
      <c r="K35" s="31">
        <f t="shared" si="5"/>
        <v>113727.92</v>
      </c>
      <c r="L35" s="29">
        <f t="shared" si="5"/>
        <v>136473.5</v>
      </c>
    </row>
    <row r="36" spans="1:13" ht="18.75" customHeight="1" outlineLevel="1" x14ac:dyDescent="0.25">
      <c r="A36" s="35" t="s">
        <v>59</v>
      </c>
      <c r="B36" s="36" t="s">
        <v>50</v>
      </c>
      <c r="C36" s="37" t="s">
        <v>51</v>
      </c>
      <c r="D36" s="45">
        <v>155.04</v>
      </c>
      <c r="E36" s="39"/>
      <c r="F36" s="40"/>
      <c r="G36" s="40"/>
      <c r="H36" s="40">
        <v>1288.33</v>
      </c>
      <c r="I36" s="40">
        <f>ROUND(H36*D36,2)</f>
        <v>199742.68</v>
      </c>
      <c r="J36" s="40">
        <f>ROUND(I36*1.2,2)</f>
        <v>239691.22</v>
      </c>
      <c r="K36" s="41">
        <f t="shared" si="5"/>
        <v>199742.68</v>
      </c>
      <c r="L36" s="40">
        <f t="shared" si="5"/>
        <v>239691.22</v>
      </c>
    </row>
    <row r="37" spans="1:13" ht="28.5" customHeight="1" outlineLevel="1" x14ac:dyDescent="0.25">
      <c r="A37" s="24">
        <f>A35+1</f>
        <v>16</v>
      </c>
      <c r="B37" s="32" t="s">
        <v>60</v>
      </c>
      <c r="C37" s="26" t="s">
        <v>28</v>
      </c>
      <c r="D37" s="33">
        <v>108</v>
      </c>
      <c r="E37" s="59">
        <v>485.74</v>
      </c>
      <c r="F37" s="34">
        <f t="shared" si="3"/>
        <v>52459.92</v>
      </c>
      <c r="G37" s="34">
        <f t="shared" si="4"/>
        <v>62951.9</v>
      </c>
      <c r="H37" s="30"/>
      <c r="I37" s="29"/>
      <c r="J37" s="29"/>
      <c r="K37" s="31">
        <f t="shared" si="5"/>
        <v>52459.92</v>
      </c>
      <c r="L37" s="29">
        <f t="shared" si="5"/>
        <v>62951.9</v>
      </c>
    </row>
    <row r="38" spans="1:13" ht="18.75" customHeight="1" outlineLevel="1" x14ac:dyDescent="0.25">
      <c r="A38" s="35" t="s">
        <v>61</v>
      </c>
      <c r="B38" s="36" t="s">
        <v>50</v>
      </c>
      <c r="C38" s="37" t="s">
        <v>51</v>
      </c>
      <c r="D38" s="45">
        <v>110.16</v>
      </c>
      <c r="E38" s="39"/>
      <c r="F38" s="40"/>
      <c r="G38" s="40"/>
      <c r="H38" s="40">
        <v>1288.33</v>
      </c>
      <c r="I38" s="40">
        <f>ROUND(H38*D38,2)</f>
        <v>141922.43</v>
      </c>
      <c r="J38" s="40">
        <f>ROUND(I38*1.2,2)</f>
        <v>170306.92</v>
      </c>
      <c r="K38" s="41">
        <f>F38+I38</f>
        <v>141922.43</v>
      </c>
      <c r="L38" s="40">
        <f>G38+J38</f>
        <v>170306.92</v>
      </c>
    </row>
    <row r="39" spans="1:13" ht="28.5" customHeight="1" outlineLevel="1" x14ac:dyDescent="0.25">
      <c r="A39" s="24">
        <f>A37+1</f>
        <v>17</v>
      </c>
      <c r="B39" s="32" t="s">
        <v>62</v>
      </c>
      <c r="C39" s="26" t="s">
        <v>28</v>
      </c>
      <c r="D39" s="33">
        <v>20</v>
      </c>
      <c r="E39" s="59">
        <v>485.74</v>
      </c>
      <c r="F39" s="34">
        <f t="shared" si="3"/>
        <v>9714.7999999999993</v>
      </c>
      <c r="G39" s="34">
        <f t="shared" si="4"/>
        <v>11657.76</v>
      </c>
      <c r="H39" s="30"/>
      <c r="I39" s="29"/>
      <c r="J39" s="29"/>
      <c r="K39" s="31">
        <f t="shared" si="5"/>
        <v>9714.7999999999993</v>
      </c>
      <c r="L39" s="29">
        <f t="shared" si="5"/>
        <v>11657.76</v>
      </c>
    </row>
    <row r="40" spans="1:13" ht="18.75" customHeight="1" outlineLevel="1" x14ac:dyDescent="0.25">
      <c r="A40" s="35" t="s">
        <v>63</v>
      </c>
      <c r="B40" s="36" t="s">
        <v>50</v>
      </c>
      <c r="C40" s="37" t="s">
        <v>51</v>
      </c>
      <c r="D40" s="45">
        <v>20.399999999999999</v>
      </c>
      <c r="E40" s="39"/>
      <c r="F40" s="40"/>
      <c r="G40" s="40"/>
      <c r="H40" s="40">
        <v>1288.33</v>
      </c>
      <c r="I40" s="40">
        <f>ROUND(H40*D40,2)</f>
        <v>26281.93</v>
      </c>
      <c r="J40" s="40">
        <f>ROUND(I40*1.2,2)</f>
        <v>31538.32</v>
      </c>
      <c r="K40" s="41">
        <f t="shared" si="5"/>
        <v>26281.93</v>
      </c>
      <c r="L40" s="40">
        <f t="shared" si="5"/>
        <v>31538.32</v>
      </c>
    </row>
    <row r="41" spans="1:13" ht="28.5" customHeight="1" outlineLevel="1" x14ac:dyDescent="0.25">
      <c r="A41" s="24">
        <f>A39+1</f>
        <v>18</v>
      </c>
      <c r="B41" s="32" t="s">
        <v>64</v>
      </c>
      <c r="C41" s="26" t="s">
        <v>28</v>
      </c>
      <c r="D41" s="33">
        <v>40</v>
      </c>
      <c r="E41" s="58">
        <v>748.21</v>
      </c>
      <c r="F41" s="34">
        <f t="shared" si="3"/>
        <v>29928.400000000001</v>
      </c>
      <c r="G41" s="34">
        <f t="shared" si="4"/>
        <v>35914.080000000002</v>
      </c>
      <c r="H41" s="30"/>
      <c r="I41" s="29"/>
      <c r="J41" s="29"/>
      <c r="K41" s="31">
        <f t="shared" si="5"/>
        <v>29928.400000000001</v>
      </c>
      <c r="L41" s="29">
        <f t="shared" si="5"/>
        <v>35914.080000000002</v>
      </c>
    </row>
    <row r="42" spans="1:13" ht="18.75" customHeight="1" outlineLevel="1" x14ac:dyDescent="0.25">
      <c r="A42" s="35" t="s">
        <v>65</v>
      </c>
      <c r="B42" s="36" t="s">
        <v>50</v>
      </c>
      <c r="C42" s="37" t="s">
        <v>51</v>
      </c>
      <c r="D42" s="45">
        <v>40.799999999999997</v>
      </c>
      <c r="E42" s="39"/>
      <c r="F42" s="40"/>
      <c r="G42" s="40"/>
      <c r="H42" s="40">
        <v>1288.33</v>
      </c>
      <c r="I42" s="40">
        <f>ROUND(H42*D42,2)</f>
        <v>52563.86</v>
      </c>
      <c r="J42" s="40">
        <f>ROUND(I42*1.2,2)</f>
        <v>63076.63</v>
      </c>
      <c r="K42" s="41">
        <f>F42+I42</f>
        <v>52563.86</v>
      </c>
      <c r="L42" s="40">
        <f>G42+J42</f>
        <v>63076.63</v>
      </c>
    </row>
    <row r="43" spans="1:13" ht="28.5" customHeight="1" outlineLevel="1" x14ac:dyDescent="0.25">
      <c r="A43" s="24">
        <f>A41+1</f>
        <v>19</v>
      </c>
      <c r="B43" s="42" t="s">
        <v>66</v>
      </c>
      <c r="C43" s="24" t="s">
        <v>21</v>
      </c>
      <c r="D43" s="46">
        <v>23.7</v>
      </c>
      <c r="E43" s="66">
        <v>1200.08</v>
      </c>
      <c r="F43" s="34">
        <f>ROUND(E43*D43,2)</f>
        <v>28441.9</v>
      </c>
      <c r="G43" s="34">
        <f>ROUND(F43*1.2,2)</f>
        <v>34130.28</v>
      </c>
      <c r="H43" s="30"/>
      <c r="I43" s="29"/>
      <c r="J43" s="29"/>
      <c r="K43" s="31">
        <f t="shared" ref="K43:L43" si="6">F43+I43</f>
        <v>28441.9</v>
      </c>
      <c r="L43" s="29">
        <f t="shared" si="6"/>
        <v>34130.28</v>
      </c>
    </row>
    <row r="44" spans="1:13" ht="21" customHeight="1" outlineLevel="1" x14ac:dyDescent="0.25">
      <c r="A44" s="35" t="s">
        <v>67</v>
      </c>
      <c r="B44" s="36" t="s">
        <v>54</v>
      </c>
      <c r="C44" s="37" t="s">
        <v>55</v>
      </c>
      <c r="D44" s="45">
        <v>35.6</v>
      </c>
      <c r="E44" s="41"/>
      <c r="F44" s="40"/>
      <c r="G44" s="40"/>
      <c r="H44" s="40">
        <v>1782.41</v>
      </c>
      <c r="I44" s="40">
        <f>ROUND(H44*D44,2)</f>
        <v>63453.8</v>
      </c>
      <c r="J44" s="40">
        <f>ROUND(I44*1.2,2)</f>
        <v>76144.56</v>
      </c>
      <c r="K44" s="41">
        <f>F44+I44</f>
        <v>63453.8</v>
      </c>
      <c r="L44" s="40">
        <f>G44+J44</f>
        <v>76144.56</v>
      </c>
    </row>
    <row r="45" spans="1:13" ht="22.5" customHeight="1" x14ac:dyDescent="0.25">
      <c r="A45" s="24">
        <f>A43+1</f>
        <v>20</v>
      </c>
      <c r="B45" s="42" t="s">
        <v>68</v>
      </c>
      <c r="C45" s="24" t="s">
        <v>16</v>
      </c>
      <c r="D45" s="43">
        <v>2</v>
      </c>
      <c r="E45" s="31">
        <v>1877.26</v>
      </c>
      <c r="F45" s="34">
        <f t="shared" ref="F45" si="7">ROUND(E45*D45,2)</f>
        <v>3754.52</v>
      </c>
      <c r="G45" s="34">
        <f t="shared" ref="G45" si="8">ROUND(F45*1.2,2)</f>
        <v>4505.42</v>
      </c>
      <c r="H45" s="30"/>
      <c r="I45" s="29"/>
      <c r="J45" s="29"/>
      <c r="K45" s="31">
        <f t="shared" ref="K45:L45" si="9">F45+I45</f>
        <v>3754.52</v>
      </c>
      <c r="L45" s="29">
        <f t="shared" si="9"/>
        <v>4505.42</v>
      </c>
    </row>
    <row r="46" spans="1:13" ht="21" customHeight="1" x14ac:dyDescent="0.25">
      <c r="A46" s="35" t="s">
        <v>69</v>
      </c>
      <c r="B46" s="36" t="s">
        <v>70</v>
      </c>
      <c r="C46" s="37" t="s">
        <v>16</v>
      </c>
      <c r="D46" s="38">
        <v>2</v>
      </c>
      <c r="E46" s="41"/>
      <c r="F46" s="40"/>
      <c r="G46" s="40"/>
      <c r="H46" s="40">
        <v>8391.35</v>
      </c>
      <c r="I46" s="40">
        <f>ROUND(H46*D46,2)</f>
        <v>16782.7</v>
      </c>
      <c r="J46" s="40">
        <f>ROUND(I46*1.2,2)</f>
        <v>20139.240000000002</v>
      </c>
      <c r="K46" s="41">
        <f>F46+I46</f>
        <v>16782.7</v>
      </c>
      <c r="L46" s="40">
        <f>G46+J46</f>
        <v>20139.240000000002</v>
      </c>
      <c r="M46" s="19"/>
    </row>
    <row r="47" spans="1:13" ht="22.5" customHeight="1" x14ac:dyDescent="0.25">
      <c r="A47" s="20"/>
      <c r="B47" s="61" t="s">
        <v>71</v>
      </c>
      <c r="C47" s="62"/>
      <c r="D47" s="63"/>
      <c r="E47" s="21"/>
      <c r="F47" s="22"/>
      <c r="G47" s="23"/>
      <c r="H47" s="23"/>
      <c r="I47" s="23"/>
      <c r="J47" s="23"/>
      <c r="K47" s="23"/>
      <c r="L47" s="23"/>
    </row>
    <row r="48" spans="1:13" ht="18.75" customHeight="1" x14ac:dyDescent="0.25">
      <c r="A48" s="24"/>
      <c r="B48" s="25" t="s">
        <v>14</v>
      </c>
      <c r="C48" s="26"/>
      <c r="D48" s="27"/>
      <c r="E48" s="28"/>
      <c r="F48" s="29"/>
      <c r="G48" s="29"/>
      <c r="H48" s="30"/>
      <c r="I48" s="29"/>
      <c r="J48" s="29"/>
      <c r="K48" s="31"/>
      <c r="L48" s="29"/>
    </row>
    <row r="49" spans="1:12" ht="28.5" customHeight="1" x14ac:dyDescent="0.25">
      <c r="A49" s="24">
        <f>A45+1</f>
        <v>21</v>
      </c>
      <c r="B49" s="32" t="s">
        <v>72</v>
      </c>
      <c r="C49" s="26" t="s">
        <v>16</v>
      </c>
      <c r="D49" s="33">
        <v>54</v>
      </c>
      <c r="E49" s="65">
        <v>719.05</v>
      </c>
      <c r="F49" s="34">
        <f>ROUND(E49*D49,2)</f>
        <v>38828.699999999997</v>
      </c>
      <c r="G49" s="34">
        <f>ROUND(F49*1.2,2)</f>
        <v>46594.44</v>
      </c>
      <c r="H49" s="30"/>
      <c r="I49" s="29"/>
      <c r="J49" s="29"/>
      <c r="K49" s="31">
        <f>F49+I49</f>
        <v>38828.699999999997</v>
      </c>
      <c r="L49" s="29">
        <f>G49+J49</f>
        <v>46594.44</v>
      </c>
    </row>
    <row r="50" spans="1:12" ht="18.75" customHeight="1" x14ac:dyDescent="0.25">
      <c r="A50" s="35" t="s">
        <v>73</v>
      </c>
      <c r="B50" s="36" t="s">
        <v>43</v>
      </c>
      <c r="C50" s="37" t="s">
        <v>19</v>
      </c>
      <c r="D50" s="38">
        <v>54</v>
      </c>
      <c r="E50" s="39"/>
      <c r="F50" s="40"/>
      <c r="G50" s="40"/>
      <c r="H50" s="40">
        <v>227.23</v>
      </c>
      <c r="I50" s="40">
        <f>ROUND(H50*D50,2)</f>
        <v>12270.42</v>
      </c>
      <c r="J50" s="40">
        <f>ROUND(I50*1.2,2)</f>
        <v>14724.5</v>
      </c>
      <c r="K50" s="41">
        <f>F50+I50</f>
        <v>12270.42</v>
      </c>
      <c r="L50" s="40">
        <f>G50+J50</f>
        <v>14724.5</v>
      </c>
    </row>
    <row r="51" spans="1:12" ht="28.5" customHeight="1" x14ac:dyDescent="0.25">
      <c r="A51" s="24">
        <f>A49+1</f>
        <v>22</v>
      </c>
      <c r="B51" s="32" t="s">
        <v>74</v>
      </c>
      <c r="C51" s="26" t="s">
        <v>28</v>
      </c>
      <c r="D51" s="33">
        <v>108</v>
      </c>
      <c r="E51" s="64">
        <v>620</v>
      </c>
      <c r="F51" s="34">
        <f>ROUND(E51*D51,2)</f>
        <v>66960</v>
      </c>
      <c r="G51" s="34">
        <f>ROUND(F51*1.2,2)</f>
        <v>80352</v>
      </c>
      <c r="H51" s="30"/>
      <c r="I51" s="29"/>
      <c r="J51" s="29"/>
      <c r="K51" s="31">
        <f t="shared" ref="K51:L62" si="10">F51+I51</f>
        <v>66960</v>
      </c>
      <c r="L51" s="29">
        <f t="shared" si="10"/>
        <v>80352</v>
      </c>
    </row>
    <row r="52" spans="1:12" ht="18.75" customHeight="1" x14ac:dyDescent="0.25">
      <c r="A52" s="35" t="s">
        <v>75</v>
      </c>
      <c r="B52" s="36" t="s">
        <v>76</v>
      </c>
      <c r="C52" s="37" t="s">
        <v>19</v>
      </c>
      <c r="D52" s="38">
        <v>36</v>
      </c>
      <c r="E52" s="39"/>
      <c r="F52" s="40"/>
      <c r="G52" s="40"/>
      <c r="H52" s="40">
        <v>1560.5</v>
      </c>
      <c r="I52" s="40">
        <f>ROUND(H52*D52,2)</f>
        <v>56178</v>
      </c>
      <c r="J52" s="40">
        <f>ROUND(I52*1.2,2)</f>
        <v>67413.600000000006</v>
      </c>
      <c r="K52" s="41">
        <f t="shared" si="10"/>
        <v>56178</v>
      </c>
      <c r="L52" s="40">
        <f t="shared" si="10"/>
        <v>67413.600000000006</v>
      </c>
    </row>
    <row r="53" spans="1:12" ht="18.75" customHeight="1" x14ac:dyDescent="0.25">
      <c r="A53" s="35" t="s">
        <v>77</v>
      </c>
      <c r="B53" s="36" t="s">
        <v>78</v>
      </c>
      <c r="C53" s="37" t="s">
        <v>19</v>
      </c>
      <c r="D53" s="38">
        <v>36</v>
      </c>
      <c r="E53" s="39"/>
      <c r="F53" s="40"/>
      <c r="G53" s="40"/>
      <c r="H53" s="40">
        <v>915.24</v>
      </c>
      <c r="I53" s="40">
        <f>ROUND(H53*D53,2)</f>
        <v>32948.639999999999</v>
      </c>
      <c r="J53" s="40">
        <f>ROUND(I53*1.2,2)</f>
        <v>39538.370000000003</v>
      </c>
      <c r="K53" s="41">
        <f t="shared" si="10"/>
        <v>32948.639999999999</v>
      </c>
      <c r="L53" s="40">
        <f t="shared" si="10"/>
        <v>39538.370000000003</v>
      </c>
    </row>
    <row r="54" spans="1:12" ht="18.75" customHeight="1" x14ac:dyDescent="0.25">
      <c r="A54" s="35" t="s">
        <v>79</v>
      </c>
      <c r="B54" s="36" t="s">
        <v>80</v>
      </c>
      <c r="C54" s="37" t="s">
        <v>19</v>
      </c>
      <c r="D54" s="38">
        <v>158</v>
      </c>
      <c r="E54" s="39"/>
      <c r="F54" s="40"/>
      <c r="G54" s="40"/>
      <c r="H54" s="40">
        <v>2.2200000000000002</v>
      </c>
      <c r="I54" s="40">
        <f>ROUND(H54*D54,2)</f>
        <v>350.76</v>
      </c>
      <c r="J54" s="40">
        <f>ROUND(I54*1.2,2)</f>
        <v>420.91</v>
      </c>
      <c r="K54" s="41">
        <f t="shared" si="10"/>
        <v>350.76</v>
      </c>
      <c r="L54" s="40">
        <f t="shared" si="10"/>
        <v>420.91</v>
      </c>
    </row>
    <row r="55" spans="1:12" ht="18.75" customHeight="1" x14ac:dyDescent="0.25">
      <c r="A55" s="35" t="s">
        <v>81</v>
      </c>
      <c r="B55" s="36" t="s">
        <v>82</v>
      </c>
      <c r="C55" s="37" t="s">
        <v>19</v>
      </c>
      <c r="D55" s="38">
        <v>158</v>
      </c>
      <c r="E55" s="39"/>
      <c r="F55" s="40"/>
      <c r="G55" s="40"/>
      <c r="H55" s="40">
        <v>2.04</v>
      </c>
      <c r="I55" s="40">
        <f>ROUND(H55*D55,2)</f>
        <v>322.32</v>
      </c>
      <c r="J55" s="40">
        <f>ROUND(I55*1.2,2)</f>
        <v>386.78</v>
      </c>
      <c r="K55" s="41">
        <f t="shared" si="10"/>
        <v>322.32</v>
      </c>
      <c r="L55" s="40">
        <f t="shared" si="10"/>
        <v>386.78</v>
      </c>
    </row>
    <row r="56" spans="1:12" ht="28.5" customHeight="1" x14ac:dyDescent="0.25">
      <c r="A56" s="24">
        <f>A51+1</f>
        <v>23</v>
      </c>
      <c r="B56" s="42" t="s">
        <v>33</v>
      </c>
      <c r="C56" s="24" t="s">
        <v>16</v>
      </c>
      <c r="D56" s="43">
        <v>2</v>
      </c>
      <c r="E56" s="31">
        <v>3911.3</v>
      </c>
      <c r="F56" s="34">
        <f>ROUND(E56*D56,2)</f>
        <v>7822.6</v>
      </c>
      <c r="G56" s="34">
        <f>ROUND(F56*1.2,2)</f>
        <v>9387.1200000000008</v>
      </c>
      <c r="H56" s="30"/>
      <c r="I56" s="29"/>
      <c r="J56" s="29"/>
      <c r="K56" s="31">
        <f t="shared" si="10"/>
        <v>7822.6</v>
      </c>
      <c r="L56" s="29">
        <f t="shared" si="10"/>
        <v>9387.1200000000008</v>
      </c>
    </row>
    <row r="57" spans="1:12" ht="28.5" customHeight="1" x14ac:dyDescent="0.25">
      <c r="A57" s="24">
        <f>A56+1</f>
        <v>24</v>
      </c>
      <c r="B57" s="42" t="s">
        <v>34</v>
      </c>
      <c r="C57" s="24" t="s">
        <v>16</v>
      </c>
      <c r="D57" s="43">
        <v>2</v>
      </c>
      <c r="E57" s="31">
        <v>4574.8500000000004</v>
      </c>
      <c r="F57" s="34">
        <f t="shared" ref="F57" si="11">ROUND(E57*D57,2)</f>
        <v>9149.7000000000007</v>
      </c>
      <c r="G57" s="34">
        <f t="shared" ref="G57" si="12">ROUND(F57*1.2,2)</f>
        <v>10979.64</v>
      </c>
      <c r="H57" s="30"/>
      <c r="I57" s="29"/>
      <c r="J57" s="29"/>
      <c r="K57" s="31">
        <f t="shared" si="10"/>
        <v>9149.7000000000007</v>
      </c>
      <c r="L57" s="29">
        <f t="shared" si="10"/>
        <v>10979.64</v>
      </c>
    </row>
    <row r="58" spans="1:12" ht="18.75" customHeight="1" x14ac:dyDescent="0.25">
      <c r="A58" s="35" t="s">
        <v>83</v>
      </c>
      <c r="B58" s="36" t="s">
        <v>36</v>
      </c>
      <c r="C58" s="37" t="s">
        <v>37</v>
      </c>
      <c r="D58" s="44">
        <v>0.8</v>
      </c>
      <c r="E58" s="39"/>
      <c r="F58" s="40"/>
      <c r="G58" s="40"/>
      <c r="H58" s="40">
        <v>173.94</v>
      </c>
      <c r="I58" s="40">
        <f>ROUND(H58*D58,2)</f>
        <v>139.15</v>
      </c>
      <c r="J58" s="40">
        <f>ROUND(I58*1.2,2)</f>
        <v>166.98</v>
      </c>
      <c r="K58" s="41">
        <f t="shared" si="10"/>
        <v>139.15</v>
      </c>
      <c r="L58" s="40">
        <f t="shared" si="10"/>
        <v>166.98</v>
      </c>
    </row>
    <row r="59" spans="1:12" ht="28.5" customHeight="1" x14ac:dyDescent="0.25">
      <c r="A59" s="24">
        <f>A57+1</f>
        <v>25</v>
      </c>
      <c r="B59" s="32" t="s">
        <v>38</v>
      </c>
      <c r="C59" s="26" t="s">
        <v>28</v>
      </c>
      <c r="D59" s="33">
        <v>10</v>
      </c>
      <c r="E59" s="64">
        <v>620</v>
      </c>
      <c r="F59" s="34">
        <f>ROUND(E59*D59,2)</f>
        <v>6200</v>
      </c>
      <c r="G59" s="34">
        <f>ROUND(F59*1.2,2)</f>
        <v>7440</v>
      </c>
      <c r="H59" s="30"/>
      <c r="I59" s="29"/>
      <c r="J59" s="29"/>
      <c r="K59" s="31">
        <f t="shared" si="10"/>
        <v>6200</v>
      </c>
      <c r="L59" s="29">
        <f t="shared" si="10"/>
        <v>7440</v>
      </c>
    </row>
    <row r="60" spans="1:12" ht="18.75" customHeight="1" x14ac:dyDescent="0.25">
      <c r="A60" s="35" t="s">
        <v>84</v>
      </c>
      <c r="B60" s="36" t="s">
        <v>40</v>
      </c>
      <c r="C60" s="37" t="s">
        <v>19</v>
      </c>
      <c r="D60" s="44">
        <v>3.3</v>
      </c>
      <c r="E60" s="39"/>
      <c r="F60" s="40"/>
      <c r="G60" s="40"/>
      <c r="H60" s="40">
        <v>2267.5300000000002</v>
      </c>
      <c r="I60" s="40">
        <f>ROUND(H60*D60,2)</f>
        <v>7482.85</v>
      </c>
      <c r="J60" s="40">
        <f>ROUND(I60*1.2,2)</f>
        <v>8979.42</v>
      </c>
      <c r="K60" s="41">
        <f t="shared" si="10"/>
        <v>7482.85</v>
      </c>
      <c r="L60" s="40">
        <f t="shared" si="10"/>
        <v>8979.42</v>
      </c>
    </row>
    <row r="61" spans="1:12" ht="30.75" customHeight="1" x14ac:dyDescent="0.25">
      <c r="A61" s="24">
        <f>A59+1</f>
        <v>26</v>
      </c>
      <c r="B61" s="32" t="s">
        <v>41</v>
      </c>
      <c r="C61" s="26" t="s">
        <v>16</v>
      </c>
      <c r="D61" s="33">
        <v>21</v>
      </c>
      <c r="E61" s="31">
        <v>688.06</v>
      </c>
      <c r="F61" s="34">
        <f>ROUND(E61*D61,2)</f>
        <v>14449.26</v>
      </c>
      <c r="G61" s="34">
        <f>ROUND(F61*1.2,2)</f>
        <v>17339.11</v>
      </c>
      <c r="H61" s="30"/>
      <c r="I61" s="29"/>
      <c r="J61" s="29"/>
      <c r="K61" s="31">
        <f t="shared" si="10"/>
        <v>14449.26</v>
      </c>
      <c r="L61" s="29">
        <f t="shared" si="10"/>
        <v>17339.11</v>
      </c>
    </row>
    <row r="62" spans="1:12" ht="18.75" customHeight="1" x14ac:dyDescent="0.25">
      <c r="A62" s="35" t="s">
        <v>85</v>
      </c>
      <c r="B62" s="36" t="s">
        <v>43</v>
      </c>
      <c r="C62" s="37" t="s">
        <v>19</v>
      </c>
      <c r="D62" s="38">
        <v>21</v>
      </c>
      <c r="E62" s="39"/>
      <c r="F62" s="40"/>
      <c r="G62" s="40"/>
      <c r="H62" s="40">
        <v>227.23</v>
      </c>
      <c r="I62" s="40">
        <f>ROUND(H62*D62,2)</f>
        <v>4771.83</v>
      </c>
      <c r="J62" s="40">
        <f>ROUND(I62*1.2,2)</f>
        <v>5726.2</v>
      </c>
      <c r="K62" s="41">
        <f t="shared" si="10"/>
        <v>4771.83</v>
      </c>
      <c r="L62" s="40">
        <f t="shared" si="10"/>
        <v>5726.2</v>
      </c>
    </row>
    <row r="63" spans="1:12" ht="18.75" customHeight="1" x14ac:dyDescent="0.25">
      <c r="A63" s="24"/>
      <c r="B63" s="25" t="s">
        <v>44</v>
      </c>
      <c r="C63" s="26"/>
      <c r="D63" s="27"/>
      <c r="E63" s="28"/>
      <c r="F63" s="29"/>
      <c r="G63" s="29"/>
      <c r="H63" s="30"/>
      <c r="I63" s="29"/>
      <c r="J63" s="29"/>
      <c r="K63" s="31"/>
      <c r="L63" s="29"/>
    </row>
    <row r="64" spans="1:12" ht="18.75" customHeight="1" outlineLevel="1" x14ac:dyDescent="0.25">
      <c r="A64" s="24">
        <f>A61+1</f>
        <v>27</v>
      </c>
      <c r="B64" s="32" t="s">
        <v>45</v>
      </c>
      <c r="C64" s="26" t="s">
        <v>16</v>
      </c>
      <c r="D64" s="33">
        <v>4</v>
      </c>
      <c r="E64" s="31">
        <v>17160</v>
      </c>
      <c r="F64" s="34">
        <f t="shared" ref="F64:F78" si="13">ROUND(E64*D64,2)</f>
        <v>68640</v>
      </c>
      <c r="G64" s="34">
        <f t="shared" ref="G64:G78" si="14">ROUND(F64*1.2,2)</f>
        <v>82368</v>
      </c>
      <c r="H64" s="30"/>
      <c r="I64" s="29"/>
      <c r="J64" s="29"/>
      <c r="K64" s="31">
        <f t="shared" ref="K64:L78" si="15">F64+I64</f>
        <v>68640</v>
      </c>
      <c r="L64" s="29">
        <f t="shared" si="15"/>
        <v>82368</v>
      </c>
    </row>
    <row r="65" spans="1:12" ht="18.75" customHeight="1" outlineLevel="1" x14ac:dyDescent="0.25">
      <c r="A65" s="35" t="s">
        <v>86</v>
      </c>
      <c r="B65" s="36" t="s">
        <v>47</v>
      </c>
      <c r="C65" s="37" t="s">
        <v>19</v>
      </c>
      <c r="D65" s="38">
        <v>4</v>
      </c>
      <c r="E65" s="39"/>
      <c r="F65" s="40"/>
      <c r="G65" s="40"/>
      <c r="H65" s="40">
        <v>3578.75</v>
      </c>
      <c r="I65" s="40">
        <f>ROUND(H65*D65,2)</f>
        <v>14315</v>
      </c>
      <c r="J65" s="40">
        <f>ROUND(I65*1.2,2)</f>
        <v>17178</v>
      </c>
      <c r="K65" s="41">
        <f t="shared" si="15"/>
        <v>14315</v>
      </c>
      <c r="L65" s="40">
        <f t="shared" si="15"/>
        <v>17178</v>
      </c>
    </row>
    <row r="66" spans="1:12" ht="28.5" customHeight="1" outlineLevel="1" x14ac:dyDescent="0.25">
      <c r="A66" s="24">
        <f>A64+1</f>
        <v>28</v>
      </c>
      <c r="B66" s="32" t="s">
        <v>48</v>
      </c>
      <c r="C66" s="26" t="s">
        <v>28</v>
      </c>
      <c r="D66" s="33">
        <v>30</v>
      </c>
      <c r="E66" s="58">
        <v>748.21</v>
      </c>
      <c r="F66" s="34">
        <f t="shared" si="13"/>
        <v>22446.3</v>
      </c>
      <c r="G66" s="34">
        <f t="shared" si="14"/>
        <v>26935.56</v>
      </c>
      <c r="H66" s="30"/>
      <c r="I66" s="29"/>
      <c r="J66" s="29"/>
      <c r="K66" s="31">
        <f t="shared" si="15"/>
        <v>22446.3</v>
      </c>
      <c r="L66" s="29">
        <f t="shared" si="15"/>
        <v>26935.56</v>
      </c>
    </row>
    <row r="67" spans="1:12" ht="18.75" customHeight="1" outlineLevel="1" x14ac:dyDescent="0.25">
      <c r="A67" s="35" t="s">
        <v>87</v>
      </c>
      <c r="B67" s="36" t="s">
        <v>50</v>
      </c>
      <c r="C67" s="37" t="s">
        <v>51</v>
      </c>
      <c r="D67" s="45">
        <v>30.6</v>
      </c>
      <c r="E67" s="39"/>
      <c r="F67" s="40"/>
      <c r="G67" s="40"/>
      <c r="H67" s="40">
        <v>1288.33</v>
      </c>
      <c r="I67" s="40">
        <f>ROUND(H67*D67,2)</f>
        <v>39422.9</v>
      </c>
      <c r="J67" s="40">
        <f>ROUND(I67*1.2,2)</f>
        <v>47307.48</v>
      </c>
      <c r="K67" s="41">
        <f t="shared" si="15"/>
        <v>39422.9</v>
      </c>
      <c r="L67" s="40">
        <f t="shared" si="15"/>
        <v>47307.48</v>
      </c>
    </row>
    <row r="68" spans="1:12" ht="20.25" customHeight="1" outlineLevel="1" x14ac:dyDescent="0.25">
      <c r="A68" s="24">
        <f>A66+1</f>
        <v>29</v>
      </c>
      <c r="B68" s="42" t="s">
        <v>52</v>
      </c>
      <c r="C68" s="24" t="s">
        <v>21</v>
      </c>
      <c r="D68" s="46">
        <v>4.2</v>
      </c>
      <c r="E68" s="66">
        <v>1200.08</v>
      </c>
      <c r="F68" s="34">
        <f>ROUND(E68*D68,2)</f>
        <v>5040.34</v>
      </c>
      <c r="G68" s="34">
        <f>ROUND(F68*1.2,2)</f>
        <v>6048.41</v>
      </c>
      <c r="H68" s="30"/>
      <c r="I68" s="29"/>
      <c r="J68" s="29"/>
      <c r="K68" s="31">
        <f t="shared" si="15"/>
        <v>5040.34</v>
      </c>
      <c r="L68" s="29">
        <f t="shared" si="15"/>
        <v>6048.41</v>
      </c>
    </row>
    <row r="69" spans="1:12" ht="21" customHeight="1" outlineLevel="1" x14ac:dyDescent="0.25">
      <c r="A69" s="35" t="s">
        <v>88</v>
      </c>
      <c r="B69" s="36" t="s">
        <v>54</v>
      </c>
      <c r="C69" s="37" t="s">
        <v>55</v>
      </c>
      <c r="D69" s="45">
        <v>6.3</v>
      </c>
      <c r="E69" s="39"/>
      <c r="F69" s="40"/>
      <c r="G69" s="40"/>
      <c r="H69" s="40">
        <v>1782.41</v>
      </c>
      <c r="I69" s="40">
        <f>ROUND(H69*D69,2)</f>
        <v>11229.18</v>
      </c>
      <c r="J69" s="40">
        <f>ROUND(I69*1.2,2)</f>
        <v>13475.02</v>
      </c>
      <c r="K69" s="41">
        <f t="shared" si="15"/>
        <v>11229.18</v>
      </c>
      <c r="L69" s="40">
        <f t="shared" si="15"/>
        <v>13475.02</v>
      </c>
    </row>
    <row r="70" spans="1:12" ht="28.5" customHeight="1" outlineLevel="1" x14ac:dyDescent="0.25">
      <c r="A70" s="24">
        <f>A68+1</f>
        <v>30</v>
      </c>
      <c r="B70" s="32" t="s">
        <v>56</v>
      </c>
      <c r="C70" s="26" t="s">
        <v>28</v>
      </c>
      <c r="D70" s="33">
        <v>304</v>
      </c>
      <c r="E70" s="58">
        <v>748.21</v>
      </c>
      <c r="F70" s="34">
        <f t="shared" si="13"/>
        <v>227455.84</v>
      </c>
      <c r="G70" s="34">
        <f t="shared" si="14"/>
        <v>272947.01</v>
      </c>
      <c r="H70" s="30"/>
      <c r="I70" s="29"/>
      <c r="J70" s="29"/>
      <c r="K70" s="31">
        <f t="shared" si="15"/>
        <v>227455.84</v>
      </c>
      <c r="L70" s="29">
        <f t="shared" si="15"/>
        <v>272947.01</v>
      </c>
    </row>
    <row r="71" spans="1:12" ht="18.75" customHeight="1" outlineLevel="1" x14ac:dyDescent="0.25">
      <c r="A71" s="35" t="s">
        <v>89</v>
      </c>
      <c r="B71" s="36" t="s">
        <v>50</v>
      </c>
      <c r="C71" s="37" t="s">
        <v>51</v>
      </c>
      <c r="D71" s="45">
        <v>310.08</v>
      </c>
      <c r="E71" s="39"/>
      <c r="F71" s="40"/>
      <c r="G71" s="40"/>
      <c r="H71" s="40">
        <v>1288.33</v>
      </c>
      <c r="I71" s="40">
        <f>ROUND(H71*D71,2)</f>
        <v>399485.37</v>
      </c>
      <c r="J71" s="40">
        <f>ROUND(I71*1.2,2)</f>
        <v>479382.44</v>
      </c>
      <c r="K71" s="41">
        <f>F71+I71</f>
        <v>399485.37</v>
      </c>
      <c r="L71" s="40">
        <f>G71+J71</f>
        <v>479382.44</v>
      </c>
    </row>
    <row r="72" spans="1:12" ht="28.5" customHeight="1" outlineLevel="1" x14ac:dyDescent="0.25">
      <c r="A72" s="24">
        <f>A70+1</f>
        <v>31</v>
      </c>
      <c r="B72" s="32" t="s">
        <v>90</v>
      </c>
      <c r="C72" s="26" t="s">
        <v>28</v>
      </c>
      <c r="D72" s="33">
        <v>152</v>
      </c>
      <c r="E72" s="58">
        <v>748.21</v>
      </c>
      <c r="F72" s="34">
        <f t="shared" si="13"/>
        <v>113727.92</v>
      </c>
      <c r="G72" s="34">
        <f t="shared" si="14"/>
        <v>136473.5</v>
      </c>
      <c r="H72" s="30"/>
      <c r="I72" s="29"/>
      <c r="J72" s="29"/>
      <c r="K72" s="31">
        <f t="shared" si="15"/>
        <v>113727.92</v>
      </c>
      <c r="L72" s="29">
        <f t="shared" si="15"/>
        <v>136473.5</v>
      </c>
    </row>
    <row r="73" spans="1:12" ht="18.75" customHeight="1" outlineLevel="1" x14ac:dyDescent="0.25">
      <c r="A73" s="35" t="s">
        <v>91</v>
      </c>
      <c r="B73" s="36" t="s">
        <v>50</v>
      </c>
      <c r="C73" s="37" t="s">
        <v>51</v>
      </c>
      <c r="D73" s="45">
        <v>155.04</v>
      </c>
      <c r="E73" s="39"/>
      <c r="F73" s="40"/>
      <c r="G73" s="40"/>
      <c r="H73" s="40">
        <v>1288.33</v>
      </c>
      <c r="I73" s="40">
        <f>ROUND(H73*D73,2)</f>
        <v>199742.68</v>
      </c>
      <c r="J73" s="40">
        <f>ROUND(I73*1.2,2)</f>
        <v>239691.22</v>
      </c>
      <c r="K73" s="41">
        <f t="shared" si="15"/>
        <v>199742.68</v>
      </c>
      <c r="L73" s="40">
        <f t="shared" si="15"/>
        <v>239691.22</v>
      </c>
    </row>
    <row r="74" spans="1:12" ht="28.5" customHeight="1" outlineLevel="1" x14ac:dyDescent="0.25">
      <c r="A74" s="24">
        <f>A72+1</f>
        <v>32</v>
      </c>
      <c r="B74" s="32" t="s">
        <v>92</v>
      </c>
      <c r="C74" s="26" t="s">
        <v>28</v>
      </c>
      <c r="D74" s="33">
        <v>324</v>
      </c>
      <c r="E74" s="58">
        <v>748.21</v>
      </c>
      <c r="F74" s="34">
        <f t="shared" si="13"/>
        <v>242420.04</v>
      </c>
      <c r="G74" s="34">
        <f t="shared" si="14"/>
        <v>290904.05</v>
      </c>
      <c r="H74" s="30"/>
      <c r="I74" s="29"/>
      <c r="J74" s="29"/>
      <c r="K74" s="31">
        <f t="shared" si="15"/>
        <v>242420.04</v>
      </c>
      <c r="L74" s="29">
        <f t="shared" si="15"/>
        <v>290904.05</v>
      </c>
    </row>
    <row r="75" spans="1:12" ht="18.75" customHeight="1" outlineLevel="1" x14ac:dyDescent="0.25">
      <c r="A75" s="35" t="s">
        <v>93</v>
      </c>
      <c r="B75" s="36" t="s">
        <v>50</v>
      </c>
      <c r="C75" s="37" t="s">
        <v>51</v>
      </c>
      <c r="D75" s="45">
        <v>330.48</v>
      </c>
      <c r="E75" s="39"/>
      <c r="F75" s="40"/>
      <c r="G75" s="40"/>
      <c r="H75" s="40">
        <v>1288.33</v>
      </c>
      <c r="I75" s="40">
        <f>ROUND(H75*D75,2)</f>
        <v>425767.3</v>
      </c>
      <c r="J75" s="40">
        <f>ROUND(I75*1.2,2)</f>
        <v>510920.76</v>
      </c>
      <c r="K75" s="41">
        <f>F75+I75</f>
        <v>425767.3</v>
      </c>
      <c r="L75" s="40">
        <f>G75+J75</f>
        <v>510920.76</v>
      </c>
    </row>
    <row r="76" spans="1:12" ht="28.5" customHeight="1" outlineLevel="1" x14ac:dyDescent="0.25">
      <c r="A76" s="24">
        <f>A74+1</f>
        <v>33</v>
      </c>
      <c r="B76" s="32" t="s">
        <v>62</v>
      </c>
      <c r="C76" s="26" t="s">
        <v>28</v>
      </c>
      <c r="D76" s="33">
        <v>20</v>
      </c>
      <c r="E76" s="59">
        <v>485.74</v>
      </c>
      <c r="F76" s="34">
        <f t="shared" si="13"/>
        <v>9714.7999999999993</v>
      </c>
      <c r="G76" s="34">
        <f t="shared" si="14"/>
        <v>11657.76</v>
      </c>
      <c r="H76" s="30"/>
      <c r="I76" s="29"/>
      <c r="J76" s="29"/>
      <c r="K76" s="31">
        <f t="shared" si="15"/>
        <v>9714.7999999999993</v>
      </c>
      <c r="L76" s="29">
        <f t="shared" si="15"/>
        <v>11657.76</v>
      </c>
    </row>
    <row r="77" spans="1:12" ht="18.75" customHeight="1" outlineLevel="1" x14ac:dyDescent="0.25">
      <c r="A77" s="35" t="s">
        <v>94</v>
      </c>
      <c r="B77" s="36" t="s">
        <v>50</v>
      </c>
      <c r="C77" s="37" t="s">
        <v>51</v>
      </c>
      <c r="D77" s="45">
        <v>20.399999999999999</v>
      </c>
      <c r="E77" s="39"/>
      <c r="F77" s="40"/>
      <c r="G77" s="40"/>
      <c r="H77" s="40">
        <v>1288.33</v>
      </c>
      <c r="I77" s="40">
        <f>ROUND(H77*D77,2)</f>
        <v>26281.93</v>
      </c>
      <c r="J77" s="40">
        <f>ROUND(I77*1.2,2)</f>
        <v>31538.32</v>
      </c>
      <c r="K77" s="41">
        <f t="shared" si="15"/>
        <v>26281.93</v>
      </c>
      <c r="L77" s="40">
        <f t="shared" si="15"/>
        <v>31538.32</v>
      </c>
    </row>
    <row r="78" spans="1:12" ht="28.5" customHeight="1" outlineLevel="1" x14ac:dyDescent="0.25">
      <c r="A78" s="24">
        <f>A76+1</f>
        <v>34</v>
      </c>
      <c r="B78" s="32" t="s">
        <v>95</v>
      </c>
      <c r="C78" s="26" t="s">
        <v>28</v>
      </c>
      <c r="D78" s="33">
        <v>40</v>
      </c>
      <c r="E78" s="58">
        <v>748.21</v>
      </c>
      <c r="F78" s="34">
        <f t="shared" si="13"/>
        <v>29928.400000000001</v>
      </c>
      <c r="G78" s="34">
        <f t="shared" si="14"/>
        <v>35914.080000000002</v>
      </c>
      <c r="H78" s="30"/>
      <c r="I78" s="29"/>
      <c r="J78" s="29"/>
      <c r="K78" s="31">
        <f t="shared" si="15"/>
        <v>29928.400000000001</v>
      </c>
      <c r="L78" s="29">
        <f t="shared" si="15"/>
        <v>35914.080000000002</v>
      </c>
    </row>
    <row r="79" spans="1:12" ht="18.75" customHeight="1" outlineLevel="1" x14ac:dyDescent="0.25">
      <c r="A79" s="35" t="s">
        <v>96</v>
      </c>
      <c r="B79" s="36" t="s">
        <v>50</v>
      </c>
      <c r="C79" s="37" t="s">
        <v>51</v>
      </c>
      <c r="D79" s="45">
        <v>40.799999999999997</v>
      </c>
      <c r="E79" s="39"/>
      <c r="F79" s="40"/>
      <c r="G79" s="40"/>
      <c r="H79" s="40">
        <v>1288.33</v>
      </c>
      <c r="I79" s="40">
        <f>ROUND(H79*D79,2)</f>
        <v>52563.86</v>
      </c>
      <c r="J79" s="40">
        <f>ROUND(I79*1.2,2)</f>
        <v>63076.63</v>
      </c>
      <c r="K79" s="41">
        <f>F79+I79</f>
        <v>52563.86</v>
      </c>
      <c r="L79" s="40">
        <f>G79+J79</f>
        <v>63076.63</v>
      </c>
    </row>
    <row r="80" spans="1:12" ht="32.25" customHeight="1" outlineLevel="1" x14ac:dyDescent="0.25">
      <c r="A80" s="24">
        <f>A78+1</f>
        <v>35</v>
      </c>
      <c r="B80" s="42" t="s">
        <v>97</v>
      </c>
      <c r="C80" s="24" t="s">
        <v>21</v>
      </c>
      <c r="D80" s="46">
        <v>54.3</v>
      </c>
      <c r="E80" s="66">
        <v>1200.08</v>
      </c>
      <c r="F80" s="34">
        <f>ROUND(E80*D80,2)</f>
        <v>65164.34</v>
      </c>
      <c r="G80" s="34">
        <f>ROUND(F80*1.2,2)</f>
        <v>78197.210000000006</v>
      </c>
      <c r="H80" s="30"/>
      <c r="I80" s="29"/>
      <c r="J80" s="29"/>
      <c r="K80" s="31">
        <f t="shared" ref="K80:L80" si="16">F80+I80</f>
        <v>65164.34</v>
      </c>
      <c r="L80" s="29">
        <f t="shared" si="16"/>
        <v>78197.210000000006</v>
      </c>
    </row>
    <row r="81" spans="1:13" ht="18.75" customHeight="1" outlineLevel="1" x14ac:dyDescent="0.25">
      <c r="A81" s="35" t="s">
        <v>98</v>
      </c>
      <c r="B81" s="36" t="s">
        <v>54</v>
      </c>
      <c r="C81" s="37" t="s">
        <v>55</v>
      </c>
      <c r="D81" s="45">
        <v>81.5</v>
      </c>
      <c r="E81" s="41"/>
      <c r="F81" s="40"/>
      <c r="G81" s="40"/>
      <c r="H81" s="40">
        <v>1782.41</v>
      </c>
      <c r="I81" s="40">
        <f>ROUND(H81*D81,2)</f>
        <v>145266.42000000001</v>
      </c>
      <c r="J81" s="40">
        <f>ROUND(I81*1.2,2)</f>
        <v>174319.7</v>
      </c>
      <c r="K81" s="41">
        <f>F81+I81</f>
        <v>145266.42000000001</v>
      </c>
      <c r="L81" s="40">
        <f>G81+J81</f>
        <v>174319.7</v>
      </c>
    </row>
    <row r="82" spans="1:13" ht="27" customHeight="1" x14ac:dyDescent="0.25">
      <c r="A82" s="24">
        <f>A80+1</f>
        <v>36</v>
      </c>
      <c r="B82" s="42" t="s">
        <v>68</v>
      </c>
      <c r="C82" s="24" t="s">
        <v>16</v>
      </c>
      <c r="D82" s="43">
        <v>2</v>
      </c>
      <c r="E82" s="31">
        <v>1877.26</v>
      </c>
      <c r="F82" s="34">
        <f t="shared" ref="F82" si="17">ROUND(E82*D82,2)</f>
        <v>3754.52</v>
      </c>
      <c r="G82" s="34">
        <f t="shared" ref="G82" si="18">ROUND(F82*1.2,2)</f>
        <v>4505.42</v>
      </c>
      <c r="H82" s="30"/>
      <c r="I82" s="29"/>
      <c r="J82" s="29"/>
      <c r="K82" s="31">
        <f t="shared" ref="K82:L82" si="19">F82+I82</f>
        <v>3754.52</v>
      </c>
      <c r="L82" s="29">
        <f t="shared" si="19"/>
        <v>4505.42</v>
      </c>
    </row>
    <row r="83" spans="1:13" ht="27" customHeight="1" x14ac:dyDescent="0.25">
      <c r="A83" s="35" t="s">
        <v>99</v>
      </c>
      <c r="B83" s="36" t="s">
        <v>70</v>
      </c>
      <c r="C83" s="37" t="s">
        <v>16</v>
      </c>
      <c r="D83" s="38">
        <v>2</v>
      </c>
      <c r="E83" s="41"/>
      <c r="F83" s="40"/>
      <c r="G83" s="40"/>
      <c r="H83" s="40">
        <v>8391.35</v>
      </c>
      <c r="I83" s="40">
        <f>ROUND(H83*D83,2)</f>
        <v>16782.7</v>
      </c>
      <c r="J83" s="40">
        <f>ROUND(I83*1.2,2)</f>
        <v>20139.240000000002</v>
      </c>
      <c r="K83" s="41">
        <f>F83+I83</f>
        <v>16782.7</v>
      </c>
      <c r="L83" s="40">
        <f>G83+J83</f>
        <v>20139.240000000002</v>
      </c>
      <c r="M83" s="19"/>
    </row>
    <row r="84" spans="1:13" ht="22.5" customHeight="1" x14ac:dyDescent="0.25">
      <c r="A84" s="20"/>
      <c r="B84" s="61" t="s">
        <v>100</v>
      </c>
      <c r="C84" s="62"/>
      <c r="D84" s="63"/>
      <c r="E84" s="21"/>
      <c r="F84" s="22"/>
      <c r="G84" s="23"/>
      <c r="H84" s="23"/>
      <c r="I84" s="23"/>
      <c r="J84" s="23"/>
      <c r="K84" s="23"/>
      <c r="L84" s="23"/>
    </row>
    <row r="85" spans="1:13" ht="18.75" customHeight="1" x14ac:dyDescent="0.25">
      <c r="A85" s="24"/>
      <c r="B85" s="25" t="s">
        <v>14</v>
      </c>
      <c r="C85" s="26"/>
      <c r="D85" s="27"/>
      <c r="E85" s="28"/>
      <c r="F85" s="29"/>
      <c r="G85" s="29"/>
      <c r="H85" s="30"/>
      <c r="I85" s="29"/>
      <c r="J85" s="29"/>
      <c r="K85" s="31"/>
      <c r="L85" s="29"/>
    </row>
    <row r="86" spans="1:13" ht="28.5" customHeight="1" x14ac:dyDescent="0.25">
      <c r="A86" s="24">
        <f>A82+1</f>
        <v>37</v>
      </c>
      <c r="B86" s="32" t="s">
        <v>101</v>
      </c>
      <c r="C86" s="26" t="s">
        <v>21</v>
      </c>
      <c r="D86" s="33">
        <v>45</v>
      </c>
      <c r="E86" s="31">
        <v>2242.87</v>
      </c>
      <c r="F86" s="34">
        <f>ROUND(E86*D86,2)</f>
        <v>100929.15</v>
      </c>
      <c r="G86" s="34">
        <f>ROUND(F86*1.2,2)</f>
        <v>121114.98</v>
      </c>
      <c r="H86" s="30"/>
      <c r="I86" s="29"/>
      <c r="J86" s="29"/>
      <c r="K86" s="31">
        <f t="shared" ref="K86:L122" si="20">F86+I86</f>
        <v>100929.15</v>
      </c>
      <c r="L86" s="29">
        <f t="shared" si="20"/>
        <v>121114.98</v>
      </c>
    </row>
    <row r="87" spans="1:13" ht="20.25" customHeight="1" x14ac:dyDescent="0.25">
      <c r="A87" s="24">
        <f>A86+1</f>
        <v>38</v>
      </c>
      <c r="B87" s="32" t="s">
        <v>102</v>
      </c>
      <c r="C87" s="26" t="s">
        <v>16</v>
      </c>
      <c r="D87" s="33">
        <v>5</v>
      </c>
      <c r="E87" s="31">
        <v>7920</v>
      </c>
      <c r="F87" s="34">
        <f>ROUND(E87*D87,2)</f>
        <v>39600</v>
      </c>
      <c r="G87" s="34">
        <f>ROUND(F87*1.2,2)</f>
        <v>47520</v>
      </c>
      <c r="H87" s="30"/>
      <c r="I87" s="29"/>
      <c r="J87" s="29"/>
      <c r="K87" s="31">
        <f t="shared" si="20"/>
        <v>39600</v>
      </c>
      <c r="L87" s="29">
        <f t="shared" si="20"/>
        <v>47520</v>
      </c>
    </row>
    <row r="88" spans="1:13" ht="28.5" customHeight="1" x14ac:dyDescent="0.25">
      <c r="A88" s="24">
        <f>A87+1</f>
        <v>39</v>
      </c>
      <c r="B88" s="32" t="s">
        <v>103</v>
      </c>
      <c r="C88" s="26" t="s">
        <v>28</v>
      </c>
      <c r="D88" s="33">
        <v>2.5</v>
      </c>
      <c r="E88" s="64">
        <v>620</v>
      </c>
      <c r="F88" s="34">
        <f>ROUND(E88*D88,2)</f>
        <v>1550</v>
      </c>
      <c r="G88" s="34">
        <f>ROUND(F88*1.2,2)</f>
        <v>1860</v>
      </c>
      <c r="H88" s="30"/>
      <c r="I88" s="29"/>
      <c r="J88" s="29"/>
      <c r="K88" s="31">
        <f t="shared" si="20"/>
        <v>1550</v>
      </c>
      <c r="L88" s="29">
        <f t="shared" si="20"/>
        <v>1860</v>
      </c>
    </row>
    <row r="89" spans="1:13" ht="18.75" customHeight="1" x14ac:dyDescent="0.25">
      <c r="A89" s="35" t="s">
        <v>104</v>
      </c>
      <c r="B89" s="36" t="s">
        <v>105</v>
      </c>
      <c r="C89" s="37" t="s">
        <v>19</v>
      </c>
      <c r="D89" s="44">
        <v>1</v>
      </c>
      <c r="E89" s="39"/>
      <c r="F89" s="40"/>
      <c r="G89" s="40"/>
      <c r="H89" s="40">
        <v>2596.2600000000002</v>
      </c>
      <c r="I89" s="40">
        <f>ROUND(H89*D89,2)</f>
        <v>2596.2600000000002</v>
      </c>
      <c r="J89" s="40">
        <f>ROUND(I89*1.2,2)</f>
        <v>3115.51</v>
      </c>
      <c r="K89" s="41">
        <f t="shared" si="20"/>
        <v>2596.2600000000002</v>
      </c>
      <c r="L89" s="40">
        <f t="shared" si="20"/>
        <v>3115.51</v>
      </c>
    </row>
    <row r="90" spans="1:13" ht="19.5" customHeight="1" x14ac:dyDescent="0.25">
      <c r="A90" s="24">
        <f>A88+1</f>
        <v>40</v>
      </c>
      <c r="B90" s="32" t="s">
        <v>106</v>
      </c>
      <c r="C90" s="26" t="s">
        <v>28</v>
      </c>
      <c r="D90" s="33">
        <v>5</v>
      </c>
      <c r="E90" s="64">
        <v>620</v>
      </c>
      <c r="F90" s="34">
        <f>ROUND(E90*D90,2)</f>
        <v>3100</v>
      </c>
      <c r="G90" s="34">
        <f>ROUND(F90*1.2,2)</f>
        <v>3720</v>
      </c>
      <c r="H90" s="30"/>
      <c r="I90" s="29"/>
      <c r="J90" s="29"/>
      <c r="K90" s="31">
        <f t="shared" si="20"/>
        <v>3100</v>
      </c>
      <c r="L90" s="29">
        <f t="shared" si="20"/>
        <v>3720</v>
      </c>
    </row>
    <row r="91" spans="1:13" ht="18.75" customHeight="1" x14ac:dyDescent="0.25">
      <c r="A91" s="35" t="s">
        <v>107</v>
      </c>
      <c r="B91" s="36" t="s">
        <v>105</v>
      </c>
      <c r="C91" s="37" t="s">
        <v>19</v>
      </c>
      <c r="D91" s="44">
        <v>1.7</v>
      </c>
      <c r="E91" s="39"/>
      <c r="F91" s="40"/>
      <c r="G91" s="40"/>
      <c r="H91" s="40">
        <v>2596.2600000000002</v>
      </c>
      <c r="I91" s="40">
        <f>ROUND(H91*D91,2)</f>
        <v>4413.6400000000003</v>
      </c>
      <c r="J91" s="40">
        <f>ROUND(I91*1.2,2)</f>
        <v>5296.37</v>
      </c>
      <c r="K91" s="41">
        <f>F91+I91</f>
        <v>4413.6400000000003</v>
      </c>
      <c r="L91" s="40">
        <f>G91+J91</f>
        <v>5296.37</v>
      </c>
    </row>
    <row r="92" spans="1:13" ht="28.5" customHeight="1" x14ac:dyDescent="0.25">
      <c r="A92" s="24">
        <f>A90+1</f>
        <v>41</v>
      </c>
      <c r="B92" s="32" t="s">
        <v>108</v>
      </c>
      <c r="C92" s="26" t="s">
        <v>21</v>
      </c>
      <c r="D92" s="33">
        <v>45</v>
      </c>
      <c r="E92" s="31">
        <v>2915.7309999999998</v>
      </c>
      <c r="F92" s="34">
        <f>ROUND(E92*D92,2)</f>
        <v>131207.9</v>
      </c>
      <c r="G92" s="34">
        <f>ROUND(F92*1.2,2)</f>
        <v>157449.48000000001</v>
      </c>
      <c r="H92" s="30"/>
      <c r="I92" s="29"/>
      <c r="J92" s="29"/>
      <c r="K92" s="31">
        <f t="shared" si="20"/>
        <v>131207.9</v>
      </c>
      <c r="L92" s="29">
        <f t="shared" si="20"/>
        <v>157449.48000000001</v>
      </c>
    </row>
    <row r="93" spans="1:13" ht="28.5" customHeight="1" x14ac:dyDescent="0.25">
      <c r="A93" s="24">
        <f>A92+1</f>
        <v>42</v>
      </c>
      <c r="B93" s="32" t="s">
        <v>109</v>
      </c>
      <c r="C93" s="26" t="s">
        <v>16</v>
      </c>
      <c r="D93" s="33">
        <v>6</v>
      </c>
      <c r="E93" s="65">
        <v>719.05</v>
      </c>
      <c r="F93" s="34">
        <f>ROUND(E93*D93,2)</f>
        <v>4314.3</v>
      </c>
      <c r="G93" s="34">
        <f>ROUND(F93*1.2,2)</f>
        <v>5177.16</v>
      </c>
      <c r="H93" s="30"/>
      <c r="I93" s="29"/>
      <c r="J93" s="29"/>
      <c r="K93" s="31">
        <f t="shared" si="20"/>
        <v>4314.3</v>
      </c>
      <c r="L93" s="29">
        <f t="shared" si="20"/>
        <v>5177.16</v>
      </c>
    </row>
    <row r="94" spans="1:13" ht="18.75" customHeight="1" x14ac:dyDescent="0.25">
      <c r="A94" s="35" t="s">
        <v>110</v>
      </c>
      <c r="B94" s="36" t="s">
        <v>18</v>
      </c>
      <c r="C94" s="37" t="s">
        <v>19</v>
      </c>
      <c r="D94" s="38">
        <v>6</v>
      </c>
      <c r="E94" s="39"/>
      <c r="F94" s="40"/>
      <c r="G94" s="40"/>
      <c r="H94" s="40">
        <v>376.16</v>
      </c>
      <c r="I94" s="40">
        <f>ROUND(H94*D94,2)</f>
        <v>2256.96</v>
      </c>
      <c r="J94" s="40">
        <f>ROUND(I94*1.2,2)</f>
        <v>2708.35</v>
      </c>
      <c r="K94" s="41">
        <f t="shared" si="20"/>
        <v>2256.96</v>
      </c>
      <c r="L94" s="40">
        <f t="shared" si="20"/>
        <v>2708.35</v>
      </c>
    </row>
    <row r="95" spans="1:13" ht="20.25" customHeight="1" x14ac:dyDescent="0.25">
      <c r="A95" s="24">
        <f>A93+1</f>
        <v>43</v>
      </c>
      <c r="B95" s="32" t="s">
        <v>111</v>
      </c>
      <c r="C95" s="26" t="s">
        <v>112</v>
      </c>
      <c r="D95" s="33">
        <v>8</v>
      </c>
      <c r="E95" s="64">
        <v>620</v>
      </c>
      <c r="F95" s="34">
        <f>ROUND(E95*D95,2)</f>
        <v>4960</v>
      </c>
      <c r="G95" s="34">
        <f>ROUND(F95*1.2,2)</f>
        <v>5952</v>
      </c>
      <c r="H95" s="30"/>
      <c r="I95" s="29"/>
      <c r="J95" s="29"/>
      <c r="K95" s="31">
        <f t="shared" si="20"/>
        <v>4960</v>
      </c>
      <c r="L95" s="29">
        <f t="shared" si="20"/>
        <v>5952</v>
      </c>
    </row>
    <row r="96" spans="1:13" ht="18.75" customHeight="1" x14ac:dyDescent="0.25">
      <c r="A96" s="35" t="s">
        <v>113</v>
      </c>
      <c r="B96" s="36" t="s">
        <v>105</v>
      </c>
      <c r="C96" s="37" t="s">
        <v>19</v>
      </c>
      <c r="D96" s="44">
        <v>2.7</v>
      </c>
      <c r="E96" s="39"/>
      <c r="F96" s="40"/>
      <c r="G96" s="40"/>
      <c r="H96" s="40">
        <v>2596.2600000000002</v>
      </c>
      <c r="I96" s="40">
        <f>ROUND(H96*D96,2)</f>
        <v>7009.9</v>
      </c>
      <c r="J96" s="40">
        <f>ROUND(I96*1.2,2)</f>
        <v>8411.8799999999992</v>
      </c>
      <c r="K96" s="41">
        <f t="shared" si="20"/>
        <v>7009.9</v>
      </c>
      <c r="L96" s="40">
        <f t="shared" si="20"/>
        <v>8411.8799999999992</v>
      </c>
    </row>
    <row r="97" spans="1:13" ht="19.5" customHeight="1" x14ac:dyDescent="0.25">
      <c r="A97" s="24">
        <f>A95+1</f>
        <v>44</v>
      </c>
      <c r="B97" s="32" t="s">
        <v>114</v>
      </c>
      <c r="C97" s="26" t="s">
        <v>16</v>
      </c>
      <c r="D97" s="33">
        <v>16</v>
      </c>
      <c r="E97" s="31">
        <v>5516</v>
      </c>
      <c r="F97" s="34">
        <f>ROUND(E97*D97,2)</f>
        <v>88256</v>
      </c>
      <c r="G97" s="34">
        <f>ROUND(F97*1.2,2)</f>
        <v>105907.2</v>
      </c>
      <c r="H97" s="30"/>
      <c r="I97" s="29"/>
      <c r="J97" s="29"/>
      <c r="K97" s="31">
        <f>F97+I97</f>
        <v>88256</v>
      </c>
      <c r="L97" s="29">
        <f>G97+J97</f>
        <v>105907.2</v>
      </c>
    </row>
    <row r="98" spans="1:13" ht="18.75" customHeight="1" x14ac:dyDescent="0.25">
      <c r="A98" s="35" t="s">
        <v>115</v>
      </c>
      <c r="B98" s="36" t="s">
        <v>116</v>
      </c>
      <c r="C98" s="37" t="s">
        <v>19</v>
      </c>
      <c r="D98" s="38">
        <v>16</v>
      </c>
      <c r="E98" s="39"/>
      <c r="F98" s="40"/>
      <c r="G98" s="40"/>
      <c r="H98" s="40">
        <v>1370.6</v>
      </c>
      <c r="I98" s="40">
        <f>ROUND(H98*D98,2)</f>
        <v>21929.599999999999</v>
      </c>
      <c r="J98" s="40">
        <f>ROUND(I98*1.2,2)</f>
        <v>26315.52</v>
      </c>
      <c r="K98" s="41">
        <f>F98+I98</f>
        <v>21929.599999999999</v>
      </c>
      <c r="L98" s="40">
        <f>G98+J98</f>
        <v>26315.52</v>
      </c>
    </row>
    <row r="99" spans="1:13" ht="46.5" customHeight="1" x14ac:dyDescent="0.25">
      <c r="A99" s="24">
        <f>A97+1</f>
        <v>45</v>
      </c>
      <c r="B99" s="32" t="s">
        <v>117</v>
      </c>
      <c r="C99" s="26" t="s">
        <v>28</v>
      </c>
      <c r="D99" s="33">
        <v>30</v>
      </c>
      <c r="E99" s="31">
        <v>936.1</v>
      </c>
      <c r="F99" s="34">
        <f>ROUND(E99*D99,2)</f>
        <v>28083</v>
      </c>
      <c r="G99" s="34">
        <f>ROUND(F99*1.2,2)</f>
        <v>33699.599999999999</v>
      </c>
      <c r="H99" s="30"/>
      <c r="I99" s="29"/>
      <c r="J99" s="29"/>
      <c r="K99" s="31">
        <f t="shared" si="20"/>
        <v>28083</v>
      </c>
      <c r="L99" s="29">
        <f t="shared" si="20"/>
        <v>33699.599999999999</v>
      </c>
    </row>
    <row r="100" spans="1:13" ht="18.75" customHeight="1" x14ac:dyDescent="0.25">
      <c r="A100" s="35" t="s">
        <v>118</v>
      </c>
      <c r="B100" s="36" t="s">
        <v>30</v>
      </c>
      <c r="C100" s="37" t="s">
        <v>19</v>
      </c>
      <c r="D100" s="38">
        <v>10</v>
      </c>
      <c r="E100" s="39"/>
      <c r="F100" s="40"/>
      <c r="G100" s="40"/>
      <c r="H100" s="40">
        <v>3562.06</v>
      </c>
      <c r="I100" s="40">
        <f t="shared" ref="I100:I105" si="21">ROUND(H100*D100,2)</f>
        <v>35620.6</v>
      </c>
      <c r="J100" s="40">
        <f t="shared" ref="J100:J105" si="22">ROUND(I100*1.2,2)</f>
        <v>42744.72</v>
      </c>
      <c r="K100" s="41">
        <f t="shared" si="20"/>
        <v>35620.6</v>
      </c>
      <c r="L100" s="40">
        <f t="shared" si="20"/>
        <v>42744.72</v>
      </c>
    </row>
    <row r="101" spans="1:13" ht="18.75" customHeight="1" x14ac:dyDescent="0.25">
      <c r="A101" s="35" t="s">
        <v>119</v>
      </c>
      <c r="B101" s="36" t="s">
        <v>32</v>
      </c>
      <c r="C101" s="37" t="s">
        <v>19</v>
      </c>
      <c r="D101" s="38">
        <v>10</v>
      </c>
      <c r="E101" s="39"/>
      <c r="F101" s="40"/>
      <c r="G101" s="40"/>
      <c r="H101" s="40">
        <v>1671.77</v>
      </c>
      <c r="I101" s="40">
        <f t="shared" si="21"/>
        <v>16717.7</v>
      </c>
      <c r="J101" s="40">
        <f t="shared" si="22"/>
        <v>20061.240000000002</v>
      </c>
      <c r="K101" s="41">
        <f t="shared" si="20"/>
        <v>16717.7</v>
      </c>
      <c r="L101" s="40">
        <f t="shared" si="20"/>
        <v>20061.240000000002</v>
      </c>
    </row>
    <row r="102" spans="1:13" ht="18.75" customHeight="1" x14ac:dyDescent="0.25">
      <c r="A102" s="35" t="s">
        <v>120</v>
      </c>
      <c r="B102" s="36" t="s">
        <v>121</v>
      </c>
      <c r="C102" s="37" t="s">
        <v>19</v>
      </c>
      <c r="D102" s="38">
        <v>3</v>
      </c>
      <c r="E102" s="39"/>
      <c r="F102" s="40"/>
      <c r="G102" s="40"/>
      <c r="H102" s="40">
        <v>1716.99</v>
      </c>
      <c r="I102" s="40">
        <f t="shared" si="21"/>
        <v>5150.97</v>
      </c>
      <c r="J102" s="40">
        <f t="shared" si="22"/>
        <v>6181.16</v>
      </c>
      <c r="K102" s="41">
        <f t="shared" si="20"/>
        <v>5150.97</v>
      </c>
      <c r="L102" s="40">
        <f t="shared" si="20"/>
        <v>6181.16</v>
      </c>
      <c r="M102" t="s">
        <v>122</v>
      </c>
    </row>
    <row r="103" spans="1:13" ht="18.75" customHeight="1" x14ac:dyDescent="0.25">
      <c r="A103" s="35" t="s">
        <v>123</v>
      </c>
      <c r="B103" s="36" t="s">
        <v>124</v>
      </c>
      <c r="C103" s="37" t="s">
        <v>19</v>
      </c>
      <c r="D103" s="38">
        <v>3</v>
      </c>
      <c r="E103" s="39"/>
      <c r="F103" s="40"/>
      <c r="G103" s="40"/>
      <c r="H103" s="40">
        <v>300.58999999999997</v>
      </c>
      <c r="I103" s="40">
        <f t="shared" si="21"/>
        <v>901.77</v>
      </c>
      <c r="J103" s="40">
        <f t="shared" si="22"/>
        <v>1082.1199999999999</v>
      </c>
      <c r="K103" s="41">
        <f t="shared" si="20"/>
        <v>901.77</v>
      </c>
      <c r="L103" s="40">
        <f t="shared" si="20"/>
        <v>1082.1199999999999</v>
      </c>
    </row>
    <row r="104" spans="1:13" ht="18.75" customHeight="1" x14ac:dyDescent="0.25">
      <c r="A104" s="35" t="s">
        <v>125</v>
      </c>
      <c r="B104" s="36" t="s">
        <v>126</v>
      </c>
      <c r="C104" s="37" t="s">
        <v>19</v>
      </c>
      <c r="D104" s="38">
        <v>3</v>
      </c>
      <c r="E104" s="39"/>
      <c r="F104" s="40"/>
      <c r="G104" s="40"/>
      <c r="H104" s="40">
        <v>1441.91</v>
      </c>
      <c r="I104" s="40">
        <f t="shared" si="21"/>
        <v>4325.7299999999996</v>
      </c>
      <c r="J104" s="40">
        <f t="shared" si="22"/>
        <v>5190.88</v>
      </c>
      <c r="K104" s="41">
        <f t="shared" si="20"/>
        <v>4325.7299999999996</v>
      </c>
      <c r="L104" s="40">
        <f t="shared" si="20"/>
        <v>5190.88</v>
      </c>
    </row>
    <row r="105" spans="1:13" ht="18.75" customHeight="1" x14ac:dyDescent="0.25">
      <c r="A105" s="35" t="s">
        <v>127</v>
      </c>
      <c r="B105" s="36" t="s">
        <v>128</v>
      </c>
      <c r="C105" s="37" t="s">
        <v>19</v>
      </c>
      <c r="D105" s="38">
        <v>3</v>
      </c>
      <c r="E105" s="39"/>
      <c r="F105" s="40"/>
      <c r="G105" s="40"/>
      <c r="H105" s="40">
        <v>787.5</v>
      </c>
      <c r="I105" s="40">
        <f t="shared" si="21"/>
        <v>2362.5</v>
      </c>
      <c r="J105" s="40">
        <f t="shared" si="22"/>
        <v>2835</v>
      </c>
      <c r="K105" s="41">
        <f t="shared" si="20"/>
        <v>2362.5</v>
      </c>
      <c r="L105" s="40">
        <f t="shared" si="20"/>
        <v>2835</v>
      </c>
    </row>
    <row r="106" spans="1:13" ht="28.5" customHeight="1" x14ac:dyDescent="0.25">
      <c r="A106" s="24">
        <f>A99+1</f>
        <v>46</v>
      </c>
      <c r="B106" s="32" t="s">
        <v>129</v>
      </c>
      <c r="C106" s="26" t="s">
        <v>16</v>
      </c>
      <c r="D106" s="33">
        <v>90</v>
      </c>
      <c r="E106" s="65">
        <v>719.05</v>
      </c>
      <c r="F106" s="34">
        <f>ROUND(E106*D106,2)</f>
        <v>64714.5</v>
      </c>
      <c r="G106" s="34">
        <f>ROUND(F106*1.2,2)</f>
        <v>77657.399999999994</v>
      </c>
      <c r="H106" s="30"/>
      <c r="I106" s="29"/>
      <c r="J106" s="29"/>
      <c r="K106" s="31">
        <f t="shared" si="20"/>
        <v>64714.5</v>
      </c>
      <c r="L106" s="29">
        <f t="shared" si="20"/>
        <v>77657.399999999994</v>
      </c>
    </row>
    <row r="107" spans="1:13" ht="18.75" customHeight="1" x14ac:dyDescent="0.25">
      <c r="A107" s="35" t="s">
        <v>130</v>
      </c>
      <c r="B107" s="36" t="s">
        <v>18</v>
      </c>
      <c r="C107" s="37" t="s">
        <v>19</v>
      </c>
      <c r="D107" s="38">
        <v>90</v>
      </c>
      <c r="E107" s="39"/>
      <c r="F107" s="40"/>
      <c r="G107" s="40"/>
      <c r="H107" s="40">
        <v>376.16</v>
      </c>
      <c r="I107" s="40">
        <f>ROUND(H107*D107,2)</f>
        <v>33854.400000000001</v>
      </c>
      <c r="J107" s="40">
        <f>ROUND(I107*1.2,2)</f>
        <v>40625.279999999999</v>
      </c>
      <c r="K107" s="41">
        <f t="shared" si="20"/>
        <v>33854.400000000001</v>
      </c>
      <c r="L107" s="40">
        <f t="shared" si="20"/>
        <v>40625.279999999999</v>
      </c>
    </row>
    <row r="108" spans="1:13" ht="20.25" customHeight="1" x14ac:dyDescent="0.25">
      <c r="A108" s="24">
        <f>A106+1</f>
        <v>47</v>
      </c>
      <c r="B108" s="32" t="s">
        <v>131</v>
      </c>
      <c r="C108" s="26" t="s">
        <v>16</v>
      </c>
      <c r="D108" s="33">
        <v>600</v>
      </c>
      <c r="E108" s="31">
        <v>700.68</v>
      </c>
      <c r="F108" s="34">
        <f>ROUND(E108*D108,2)</f>
        <v>420408</v>
      </c>
      <c r="G108" s="34">
        <f>ROUND(F108*1.2,2)</f>
        <v>504489.6</v>
      </c>
      <c r="H108" s="30"/>
      <c r="I108" s="29"/>
      <c r="J108" s="29"/>
      <c r="K108" s="31">
        <f t="shared" si="20"/>
        <v>420408</v>
      </c>
      <c r="L108" s="29">
        <f t="shared" si="20"/>
        <v>504489.6</v>
      </c>
    </row>
    <row r="109" spans="1:13" ht="20.25" customHeight="1" x14ac:dyDescent="0.25">
      <c r="A109" s="24">
        <f>A108+1</f>
        <v>48</v>
      </c>
      <c r="B109" s="32" t="s">
        <v>132</v>
      </c>
      <c r="C109" s="26" t="s">
        <v>16</v>
      </c>
      <c r="D109" s="33">
        <v>600</v>
      </c>
      <c r="E109" s="31">
        <v>226.65</v>
      </c>
      <c r="F109" s="34">
        <f>ROUND(E109*D109,2)</f>
        <v>135990</v>
      </c>
      <c r="G109" s="34">
        <f>ROUND(F109*1.2,2)</f>
        <v>163188</v>
      </c>
      <c r="H109" s="30"/>
      <c r="I109" s="29"/>
      <c r="J109" s="29"/>
      <c r="K109" s="31">
        <f t="shared" si="20"/>
        <v>135990</v>
      </c>
      <c r="L109" s="29">
        <f t="shared" si="20"/>
        <v>163188</v>
      </c>
    </row>
    <row r="110" spans="1:13" ht="18.75" customHeight="1" x14ac:dyDescent="0.25">
      <c r="A110" s="35" t="s">
        <v>133</v>
      </c>
      <c r="B110" s="36" t="s">
        <v>134</v>
      </c>
      <c r="C110" s="37" t="s">
        <v>19</v>
      </c>
      <c r="D110" s="38">
        <v>600</v>
      </c>
      <c r="E110" s="39"/>
      <c r="F110" s="40"/>
      <c r="G110" s="40"/>
      <c r="H110" s="40">
        <v>29.32</v>
      </c>
      <c r="I110" s="40">
        <f>ROUND(H110*D110,2)</f>
        <v>17592</v>
      </c>
      <c r="J110" s="40">
        <f>ROUND(I110*1.2,2)</f>
        <v>21110.400000000001</v>
      </c>
      <c r="K110" s="41">
        <f t="shared" si="20"/>
        <v>17592</v>
      </c>
      <c r="L110" s="40">
        <f t="shared" si="20"/>
        <v>21110.400000000001</v>
      </c>
    </row>
    <row r="111" spans="1:13" ht="20.25" customHeight="1" x14ac:dyDescent="0.25">
      <c r="A111" s="24">
        <f>A109+1</f>
        <v>49</v>
      </c>
      <c r="B111" s="32" t="s">
        <v>135</v>
      </c>
      <c r="C111" s="26" t="s">
        <v>16</v>
      </c>
      <c r="D111" s="33">
        <v>600</v>
      </c>
      <c r="E111" s="31">
        <v>100.05</v>
      </c>
      <c r="F111" s="34">
        <f>ROUND(E111*D111,2)</f>
        <v>60030</v>
      </c>
      <c r="G111" s="34">
        <f>ROUND(F111*1.2,2)</f>
        <v>72036</v>
      </c>
      <c r="H111" s="30"/>
      <c r="I111" s="29"/>
      <c r="J111" s="29"/>
      <c r="K111" s="31">
        <f t="shared" si="20"/>
        <v>60030</v>
      </c>
      <c r="L111" s="29">
        <f t="shared" si="20"/>
        <v>72036</v>
      </c>
    </row>
    <row r="112" spans="1:13" ht="18.75" customHeight="1" x14ac:dyDescent="0.25">
      <c r="A112" s="35" t="s">
        <v>136</v>
      </c>
      <c r="B112" s="36" t="s">
        <v>137</v>
      </c>
      <c r="C112" s="37" t="s">
        <v>19</v>
      </c>
      <c r="D112" s="38">
        <v>5</v>
      </c>
      <c r="E112" s="39"/>
      <c r="F112" s="40"/>
      <c r="G112" s="40"/>
      <c r="H112" s="40">
        <v>690.71</v>
      </c>
      <c r="I112" s="40">
        <f>ROUND(H112*D112,2)</f>
        <v>3453.55</v>
      </c>
      <c r="J112" s="40">
        <f>ROUND(I112*1.2,2)</f>
        <v>4144.26</v>
      </c>
      <c r="K112" s="41">
        <f t="shared" si="20"/>
        <v>3453.55</v>
      </c>
      <c r="L112" s="40">
        <f t="shared" si="20"/>
        <v>4144.26</v>
      </c>
    </row>
    <row r="113" spans="1:12" ht="20.25" customHeight="1" x14ac:dyDescent="0.25">
      <c r="A113" s="24">
        <f>A111+1</f>
        <v>50</v>
      </c>
      <c r="B113" s="32" t="s">
        <v>138</v>
      </c>
      <c r="C113" s="26" t="s">
        <v>28</v>
      </c>
      <c r="D113" s="33">
        <v>180</v>
      </c>
      <c r="E113" s="64">
        <v>620</v>
      </c>
      <c r="F113" s="34">
        <f>ROUND(E113*D113,2)</f>
        <v>111600</v>
      </c>
      <c r="G113" s="34">
        <f>ROUND(F113*1.2,2)</f>
        <v>133920</v>
      </c>
      <c r="H113" s="30"/>
      <c r="I113" s="29"/>
      <c r="J113" s="29"/>
      <c r="K113" s="31">
        <f t="shared" si="20"/>
        <v>111600</v>
      </c>
      <c r="L113" s="29">
        <f t="shared" si="20"/>
        <v>133920</v>
      </c>
    </row>
    <row r="114" spans="1:12" ht="18.75" customHeight="1" x14ac:dyDescent="0.25">
      <c r="A114" s="35" t="s">
        <v>139</v>
      </c>
      <c r="B114" s="36" t="s">
        <v>105</v>
      </c>
      <c r="C114" s="37" t="s">
        <v>19</v>
      </c>
      <c r="D114" s="38">
        <v>60</v>
      </c>
      <c r="E114" s="39"/>
      <c r="F114" s="40"/>
      <c r="G114" s="40"/>
      <c r="H114" s="40">
        <v>2596.2600000000002</v>
      </c>
      <c r="I114" s="40">
        <f t="shared" ref="I114:I116" si="23">ROUND(H114*D114,2)</f>
        <v>155775.6</v>
      </c>
      <c r="J114" s="40">
        <f>ROUND(I114*1.2,2)</f>
        <v>186930.72</v>
      </c>
      <c r="K114" s="41">
        <f t="shared" si="20"/>
        <v>155775.6</v>
      </c>
      <c r="L114" s="40">
        <f t="shared" si="20"/>
        <v>186930.72</v>
      </c>
    </row>
    <row r="115" spans="1:12" ht="18.75" customHeight="1" x14ac:dyDescent="0.25">
      <c r="A115" s="35" t="s">
        <v>140</v>
      </c>
      <c r="B115" s="36" t="s">
        <v>80</v>
      </c>
      <c r="C115" s="37" t="s">
        <v>19</v>
      </c>
      <c r="D115" s="38">
        <v>158</v>
      </c>
      <c r="E115" s="39"/>
      <c r="F115" s="40"/>
      <c r="G115" s="40"/>
      <c r="H115" s="40">
        <v>2.2200000000000002</v>
      </c>
      <c r="I115" s="40">
        <f t="shared" si="23"/>
        <v>350.76</v>
      </c>
      <c r="J115" s="40">
        <f>ROUND(I115*1.2,2)</f>
        <v>420.91</v>
      </c>
      <c r="K115" s="41">
        <f t="shared" si="20"/>
        <v>350.76</v>
      </c>
      <c r="L115" s="40">
        <f t="shared" si="20"/>
        <v>420.91</v>
      </c>
    </row>
    <row r="116" spans="1:12" ht="18.75" customHeight="1" x14ac:dyDescent="0.25">
      <c r="A116" s="35" t="s">
        <v>141</v>
      </c>
      <c r="B116" s="36" t="s">
        <v>82</v>
      </c>
      <c r="C116" s="37" t="s">
        <v>19</v>
      </c>
      <c r="D116" s="38">
        <v>158</v>
      </c>
      <c r="E116" s="39"/>
      <c r="F116" s="40"/>
      <c r="G116" s="40"/>
      <c r="H116" s="40">
        <v>2.04</v>
      </c>
      <c r="I116" s="40">
        <f t="shared" si="23"/>
        <v>322.32</v>
      </c>
      <c r="J116" s="40">
        <f>ROUND(I116*1.2,2)</f>
        <v>386.78</v>
      </c>
      <c r="K116" s="41">
        <f t="shared" si="20"/>
        <v>322.32</v>
      </c>
      <c r="L116" s="40">
        <f t="shared" si="20"/>
        <v>386.78</v>
      </c>
    </row>
    <row r="117" spans="1:12" ht="28.5" customHeight="1" x14ac:dyDescent="0.25">
      <c r="A117" s="24">
        <f>A113+1</f>
        <v>51</v>
      </c>
      <c r="B117" s="32" t="s">
        <v>142</v>
      </c>
      <c r="C117" s="26" t="s">
        <v>16</v>
      </c>
      <c r="D117" s="33">
        <v>8</v>
      </c>
      <c r="E117" s="65">
        <v>719.05</v>
      </c>
      <c r="F117" s="34">
        <f>ROUND(E117*D117,2)</f>
        <v>5752.4</v>
      </c>
      <c r="G117" s="34">
        <f>ROUND(F117*1.2,2)</f>
        <v>6902.88</v>
      </c>
      <c r="H117" s="30"/>
      <c r="I117" s="29"/>
      <c r="J117" s="29"/>
      <c r="K117" s="31">
        <f t="shared" si="20"/>
        <v>5752.4</v>
      </c>
      <c r="L117" s="29">
        <f t="shared" si="20"/>
        <v>6902.88</v>
      </c>
    </row>
    <row r="118" spans="1:12" ht="18.75" customHeight="1" x14ac:dyDescent="0.25">
      <c r="A118" s="35" t="s">
        <v>143</v>
      </c>
      <c r="B118" s="36" t="s">
        <v>43</v>
      </c>
      <c r="C118" s="37" t="s">
        <v>19</v>
      </c>
      <c r="D118" s="38">
        <v>8</v>
      </c>
      <c r="E118" s="39"/>
      <c r="F118" s="40"/>
      <c r="G118" s="40"/>
      <c r="H118" s="40">
        <v>227.23</v>
      </c>
      <c r="I118" s="40">
        <f>ROUND(H118*D118,2)</f>
        <v>1817.84</v>
      </c>
      <c r="J118" s="40">
        <f>ROUND(I118*1.2,2)</f>
        <v>2181.41</v>
      </c>
      <c r="K118" s="41">
        <f t="shared" si="20"/>
        <v>1817.84</v>
      </c>
      <c r="L118" s="40">
        <f t="shared" si="20"/>
        <v>2181.41</v>
      </c>
    </row>
    <row r="119" spans="1:12" ht="21.75" customHeight="1" x14ac:dyDescent="0.25">
      <c r="A119" s="24">
        <f>A117+1</f>
        <v>52</v>
      </c>
      <c r="B119" s="32" t="s">
        <v>144</v>
      </c>
      <c r="C119" s="26" t="s">
        <v>28</v>
      </c>
      <c r="D119" s="33">
        <v>12</v>
      </c>
      <c r="E119" s="64">
        <v>620</v>
      </c>
      <c r="F119" s="34">
        <f>ROUND(E119*D119,2)</f>
        <v>7440</v>
      </c>
      <c r="G119" s="34">
        <f>ROUND(F119*1.2,2)</f>
        <v>8928</v>
      </c>
      <c r="H119" s="30"/>
      <c r="I119" s="29"/>
      <c r="J119" s="29"/>
      <c r="K119" s="31">
        <f t="shared" si="20"/>
        <v>7440</v>
      </c>
      <c r="L119" s="29">
        <f t="shared" si="20"/>
        <v>8928</v>
      </c>
    </row>
    <row r="120" spans="1:12" ht="18.75" customHeight="1" x14ac:dyDescent="0.25">
      <c r="A120" s="35" t="s">
        <v>145</v>
      </c>
      <c r="B120" s="36" t="s">
        <v>40</v>
      </c>
      <c r="C120" s="37" t="s">
        <v>19</v>
      </c>
      <c r="D120" s="38">
        <v>4</v>
      </c>
      <c r="E120" s="39"/>
      <c r="F120" s="40"/>
      <c r="G120" s="40"/>
      <c r="H120" s="40">
        <v>2267.5300000000002</v>
      </c>
      <c r="I120" s="40">
        <f>ROUND(H120*D120,2)</f>
        <v>9070.1200000000008</v>
      </c>
      <c r="J120" s="40">
        <f>ROUND(I120*1.2,2)</f>
        <v>10884.14</v>
      </c>
      <c r="K120" s="41">
        <f t="shared" si="20"/>
        <v>9070.1200000000008</v>
      </c>
      <c r="L120" s="40">
        <f t="shared" si="20"/>
        <v>10884.14</v>
      </c>
    </row>
    <row r="121" spans="1:12" ht="28.5" customHeight="1" x14ac:dyDescent="0.25">
      <c r="A121" s="24">
        <f>A119+1</f>
        <v>53</v>
      </c>
      <c r="B121" s="32" t="s">
        <v>146</v>
      </c>
      <c r="C121" s="26" t="s">
        <v>28</v>
      </c>
      <c r="D121" s="33">
        <v>8</v>
      </c>
      <c r="E121" s="64">
        <v>620</v>
      </c>
      <c r="F121" s="34">
        <f>ROUND(E121*D121,2)</f>
        <v>4960</v>
      </c>
      <c r="G121" s="34">
        <f>ROUND(F121*1.2,2)</f>
        <v>5952</v>
      </c>
      <c r="H121" s="30"/>
      <c r="I121" s="29"/>
      <c r="J121" s="29"/>
      <c r="K121" s="31">
        <f t="shared" si="20"/>
        <v>4960</v>
      </c>
      <c r="L121" s="29">
        <f t="shared" si="20"/>
        <v>5952</v>
      </c>
    </row>
    <row r="122" spans="1:12" ht="18.75" customHeight="1" x14ac:dyDescent="0.25">
      <c r="A122" s="35" t="s">
        <v>147</v>
      </c>
      <c r="B122" s="36" t="s">
        <v>40</v>
      </c>
      <c r="C122" s="37" t="s">
        <v>19</v>
      </c>
      <c r="D122" s="44">
        <v>2.7</v>
      </c>
      <c r="E122" s="39"/>
      <c r="F122" s="40"/>
      <c r="G122" s="40"/>
      <c r="H122" s="40">
        <v>2267.5300000000002</v>
      </c>
      <c r="I122" s="40">
        <f>ROUND(H122*D122,2)</f>
        <v>6122.33</v>
      </c>
      <c r="J122" s="40">
        <f>ROUND(I122*1.2,2)</f>
        <v>7346.8</v>
      </c>
      <c r="K122" s="41">
        <f t="shared" si="20"/>
        <v>6122.33</v>
      </c>
      <c r="L122" s="40">
        <f t="shared" si="20"/>
        <v>7346.8</v>
      </c>
    </row>
    <row r="123" spans="1:12" ht="18.75" customHeight="1" x14ac:dyDescent="0.25">
      <c r="A123" s="24"/>
      <c r="B123" s="25" t="s">
        <v>44</v>
      </c>
      <c r="C123" s="26"/>
      <c r="D123" s="27"/>
      <c r="E123" s="28"/>
      <c r="F123" s="29"/>
      <c r="G123" s="29"/>
      <c r="H123" s="30"/>
      <c r="I123" s="29"/>
      <c r="J123" s="29"/>
      <c r="K123" s="31"/>
      <c r="L123" s="29"/>
    </row>
    <row r="124" spans="1:12" ht="21.75" customHeight="1" x14ac:dyDescent="0.25">
      <c r="A124" s="24">
        <f>A121+1</f>
        <v>54</v>
      </c>
      <c r="B124" s="32" t="s">
        <v>45</v>
      </c>
      <c r="C124" s="26" t="s">
        <v>16</v>
      </c>
      <c r="D124" s="33">
        <v>4</v>
      </c>
      <c r="E124" s="31">
        <v>17160</v>
      </c>
      <c r="F124" s="34">
        <f t="shared" ref="F124:F142" si="24">ROUND(E124*D124,2)</f>
        <v>68640</v>
      </c>
      <c r="G124" s="34">
        <f t="shared" ref="G124:G142" si="25">ROUND(F124*1.2,2)</f>
        <v>82368</v>
      </c>
      <c r="H124" s="30"/>
      <c r="I124" s="29"/>
      <c r="J124" s="29"/>
      <c r="K124" s="31">
        <f t="shared" ref="K124:L142" si="26">F124+I124</f>
        <v>68640</v>
      </c>
      <c r="L124" s="29">
        <f t="shared" si="26"/>
        <v>82368</v>
      </c>
    </row>
    <row r="125" spans="1:12" ht="18.75" customHeight="1" x14ac:dyDescent="0.25">
      <c r="A125" s="35" t="s">
        <v>148</v>
      </c>
      <c r="B125" s="36" t="s">
        <v>47</v>
      </c>
      <c r="C125" s="37" t="s">
        <v>19</v>
      </c>
      <c r="D125" s="38">
        <v>4</v>
      </c>
      <c r="E125" s="39"/>
      <c r="F125" s="40"/>
      <c r="G125" s="40"/>
      <c r="H125" s="40">
        <v>3578.75</v>
      </c>
      <c r="I125" s="40">
        <f>ROUND(H125*D125,2)</f>
        <v>14315</v>
      </c>
      <c r="J125" s="40">
        <f>ROUND(I125*1.2,2)</f>
        <v>17178</v>
      </c>
      <c r="K125" s="41">
        <f t="shared" si="26"/>
        <v>14315</v>
      </c>
      <c r="L125" s="40">
        <f t="shared" si="26"/>
        <v>17178</v>
      </c>
    </row>
    <row r="126" spans="1:12" ht="32.25" customHeight="1" x14ac:dyDescent="0.25">
      <c r="A126" s="24">
        <f>A124+1</f>
        <v>55</v>
      </c>
      <c r="B126" s="32" t="s">
        <v>48</v>
      </c>
      <c r="C126" s="26" t="s">
        <v>28</v>
      </c>
      <c r="D126" s="33">
        <v>30</v>
      </c>
      <c r="E126" s="58">
        <v>748.21</v>
      </c>
      <c r="F126" s="34">
        <f t="shared" si="24"/>
        <v>22446.3</v>
      </c>
      <c r="G126" s="34">
        <f t="shared" si="25"/>
        <v>26935.56</v>
      </c>
      <c r="H126" s="30"/>
      <c r="I126" s="29"/>
      <c r="J126" s="29"/>
      <c r="K126" s="31">
        <f t="shared" si="26"/>
        <v>22446.3</v>
      </c>
      <c r="L126" s="29">
        <f t="shared" si="26"/>
        <v>26935.56</v>
      </c>
    </row>
    <row r="127" spans="1:12" ht="18.75" customHeight="1" x14ac:dyDescent="0.25">
      <c r="A127" s="35" t="s">
        <v>149</v>
      </c>
      <c r="B127" s="36" t="s">
        <v>50</v>
      </c>
      <c r="C127" s="37" t="s">
        <v>51</v>
      </c>
      <c r="D127" s="45">
        <v>30.6</v>
      </c>
      <c r="E127" s="39"/>
      <c r="F127" s="40"/>
      <c r="G127" s="40"/>
      <c r="H127" s="40">
        <v>1288.33</v>
      </c>
      <c r="I127" s="40">
        <f>ROUND(H127*D127,2)</f>
        <v>39422.9</v>
      </c>
      <c r="J127" s="40">
        <f>ROUND(I127*1.2,2)</f>
        <v>47307.48</v>
      </c>
      <c r="K127" s="41">
        <f t="shared" si="26"/>
        <v>39422.9</v>
      </c>
      <c r="L127" s="40">
        <f t="shared" si="26"/>
        <v>47307.48</v>
      </c>
    </row>
    <row r="128" spans="1:12" ht="21.75" customHeight="1" x14ac:dyDescent="0.25">
      <c r="A128" s="24">
        <f>A126+1</f>
        <v>56</v>
      </c>
      <c r="B128" s="42" t="s">
        <v>52</v>
      </c>
      <c r="C128" s="24" t="s">
        <v>21</v>
      </c>
      <c r="D128" s="46">
        <v>4.2</v>
      </c>
      <c r="E128" s="66">
        <v>1200.08</v>
      </c>
      <c r="F128" s="34">
        <f>ROUND(E128*D128,2)</f>
        <v>5040.34</v>
      </c>
      <c r="G128" s="34">
        <f>ROUND(F128*1.2,2)</f>
        <v>6048.41</v>
      </c>
      <c r="H128" s="30"/>
      <c r="I128" s="29"/>
      <c r="J128" s="29"/>
      <c r="K128" s="31">
        <f t="shared" si="26"/>
        <v>5040.34</v>
      </c>
      <c r="L128" s="29">
        <f t="shared" si="26"/>
        <v>6048.41</v>
      </c>
    </row>
    <row r="129" spans="1:12" ht="22.5" customHeight="1" x14ac:dyDescent="0.25">
      <c r="A129" s="35" t="s">
        <v>150</v>
      </c>
      <c r="B129" s="36" t="s">
        <v>54</v>
      </c>
      <c r="C129" s="37" t="s">
        <v>55</v>
      </c>
      <c r="D129" s="45">
        <v>6.3</v>
      </c>
      <c r="E129" s="41"/>
      <c r="F129" s="40"/>
      <c r="G129" s="40"/>
      <c r="H129" s="40">
        <v>1782.41</v>
      </c>
      <c r="I129" s="40">
        <f>ROUND(H129*D129,2)</f>
        <v>11229.18</v>
      </c>
      <c r="J129" s="40">
        <f>ROUND(I129*1.2,2)</f>
        <v>13475.02</v>
      </c>
      <c r="K129" s="41">
        <f t="shared" si="26"/>
        <v>11229.18</v>
      </c>
      <c r="L129" s="40">
        <f t="shared" si="26"/>
        <v>13475.02</v>
      </c>
    </row>
    <row r="130" spans="1:12" ht="30.75" customHeight="1" x14ac:dyDescent="0.25">
      <c r="A130" s="24">
        <f>A126+1</f>
        <v>56</v>
      </c>
      <c r="B130" s="32" t="s">
        <v>56</v>
      </c>
      <c r="C130" s="26" t="s">
        <v>28</v>
      </c>
      <c r="D130" s="33">
        <v>216</v>
      </c>
      <c r="E130" s="58">
        <v>748.21</v>
      </c>
      <c r="F130" s="34">
        <f t="shared" si="24"/>
        <v>161613.35999999999</v>
      </c>
      <c r="G130" s="34">
        <f t="shared" si="25"/>
        <v>193936.03</v>
      </c>
      <c r="H130" s="30"/>
      <c r="I130" s="29"/>
      <c r="J130" s="29"/>
      <c r="K130" s="31">
        <f t="shared" si="26"/>
        <v>161613.35999999999</v>
      </c>
      <c r="L130" s="29">
        <f t="shared" si="26"/>
        <v>193936.03</v>
      </c>
    </row>
    <row r="131" spans="1:12" ht="18.75" customHeight="1" x14ac:dyDescent="0.25">
      <c r="A131" s="35" t="s">
        <v>150</v>
      </c>
      <c r="B131" s="36" t="s">
        <v>50</v>
      </c>
      <c r="C131" s="37" t="s">
        <v>51</v>
      </c>
      <c r="D131" s="45">
        <v>220.32</v>
      </c>
      <c r="E131" s="39"/>
      <c r="F131" s="40"/>
      <c r="G131" s="40"/>
      <c r="H131" s="40">
        <v>1288.33</v>
      </c>
      <c r="I131" s="40">
        <f>ROUND(H131*D131,2)</f>
        <v>283844.87</v>
      </c>
      <c r="J131" s="40">
        <f>ROUND(I131*1.2,2)</f>
        <v>340613.84</v>
      </c>
      <c r="K131" s="41">
        <f>F131+I131</f>
        <v>283844.87</v>
      </c>
      <c r="L131" s="40">
        <f>G131+J131</f>
        <v>340613.84</v>
      </c>
    </row>
    <row r="132" spans="1:12" ht="30.75" customHeight="1" x14ac:dyDescent="0.25">
      <c r="A132" s="24">
        <f>A130+1</f>
        <v>57</v>
      </c>
      <c r="B132" s="32" t="s">
        <v>151</v>
      </c>
      <c r="C132" s="26" t="s">
        <v>28</v>
      </c>
      <c r="D132" s="33">
        <v>5</v>
      </c>
      <c r="E132" s="59">
        <v>485.74</v>
      </c>
      <c r="F132" s="34">
        <f t="shared" si="24"/>
        <v>2428.6999999999998</v>
      </c>
      <c r="G132" s="34">
        <f t="shared" si="25"/>
        <v>2914.44</v>
      </c>
      <c r="H132" s="30"/>
      <c r="I132" s="29"/>
      <c r="J132" s="29"/>
      <c r="K132" s="31">
        <f t="shared" si="26"/>
        <v>2428.6999999999998</v>
      </c>
      <c r="L132" s="29">
        <f t="shared" si="26"/>
        <v>2914.44</v>
      </c>
    </row>
    <row r="133" spans="1:12" ht="18.75" customHeight="1" x14ac:dyDescent="0.25">
      <c r="A133" s="35" t="s">
        <v>152</v>
      </c>
      <c r="B133" s="36" t="s">
        <v>50</v>
      </c>
      <c r="C133" s="37" t="s">
        <v>51</v>
      </c>
      <c r="D133" s="45">
        <v>5.0999999999999996</v>
      </c>
      <c r="E133" s="39"/>
      <c r="F133" s="40"/>
      <c r="G133" s="40"/>
      <c r="H133" s="40">
        <v>1288.33</v>
      </c>
      <c r="I133" s="40">
        <f>ROUND(H133*D133,2)</f>
        <v>6570.48</v>
      </c>
      <c r="J133" s="40">
        <f>ROUND(I133*1.2,2)</f>
        <v>7884.58</v>
      </c>
      <c r="K133" s="41">
        <f t="shared" si="26"/>
        <v>6570.48</v>
      </c>
      <c r="L133" s="40">
        <f t="shared" si="26"/>
        <v>7884.58</v>
      </c>
    </row>
    <row r="134" spans="1:12" ht="32.25" customHeight="1" x14ac:dyDescent="0.25">
      <c r="A134" s="24">
        <f>A132+1</f>
        <v>58</v>
      </c>
      <c r="B134" s="32" t="s">
        <v>153</v>
      </c>
      <c r="C134" s="26" t="s">
        <v>28</v>
      </c>
      <c r="D134" s="33">
        <v>10</v>
      </c>
      <c r="E134" s="59">
        <v>485.74</v>
      </c>
      <c r="F134" s="34">
        <f t="shared" si="24"/>
        <v>4857.3999999999996</v>
      </c>
      <c r="G134" s="34">
        <f t="shared" si="25"/>
        <v>5828.88</v>
      </c>
      <c r="H134" s="30"/>
      <c r="I134" s="29"/>
      <c r="J134" s="29"/>
      <c r="K134" s="31">
        <f t="shared" si="26"/>
        <v>4857.3999999999996</v>
      </c>
      <c r="L134" s="29">
        <f t="shared" si="26"/>
        <v>5828.88</v>
      </c>
    </row>
    <row r="135" spans="1:12" ht="18.75" customHeight="1" x14ac:dyDescent="0.25">
      <c r="A135" s="35" t="s">
        <v>154</v>
      </c>
      <c r="B135" s="36" t="s">
        <v>50</v>
      </c>
      <c r="C135" s="37" t="s">
        <v>51</v>
      </c>
      <c r="D135" s="45">
        <v>10.199999999999999</v>
      </c>
      <c r="E135" s="39"/>
      <c r="F135" s="40"/>
      <c r="G135" s="40"/>
      <c r="H135" s="40">
        <v>1288.33</v>
      </c>
      <c r="I135" s="40">
        <f>ROUND(H135*D135,2)</f>
        <v>13140.97</v>
      </c>
      <c r="J135" s="40">
        <f>ROUND(I135*1.2,2)</f>
        <v>15769.16</v>
      </c>
      <c r="K135" s="41">
        <f>F135+I135</f>
        <v>13140.97</v>
      </c>
      <c r="L135" s="40">
        <f>G135+J135</f>
        <v>15769.16</v>
      </c>
    </row>
    <row r="136" spans="1:12" ht="33" customHeight="1" x14ac:dyDescent="0.25">
      <c r="A136" s="24">
        <f>A134+1</f>
        <v>59</v>
      </c>
      <c r="B136" s="32" t="s">
        <v>155</v>
      </c>
      <c r="C136" s="26" t="s">
        <v>28</v>
      </c>
      <c r="D136" s="33">
        <v>16</v>
      </c>
      <c r="E136" s="59">
        <v>485.74</v>
      </c>
      <c r="F136" s="34">
        <f t="shared" si="24"/>
        <v>7771.84</v>
      </c>
      <c r="G136" s="34">
        <f t="shared" si="25"/>
        <v>9326.2099999999991</v>
      </c>
      <c r="H136" s="30"/>
      <c r="I136" s="29"/>
      <c r="J136" s="29"/>
      <c r="K136" s="31">
        <f t="shared" si="26"/>
        <v>7771.84</v>
      </c>
      <c r="L136" s="29">
        <f t="shared" si="26"/>
        <v>9326.2099999999991</v>
      </c>
    </row>
    <row r="137" spans="1:12" ht="18.75" customHeight="1" x14ac:dyDescent="0.25">
      <c r="A137" s="35" t="s">
        <v>156</v>
      </c>
      <c r="B137" s="36" t="s">
        <v>50</v>
      </c>
      <c r="C137" s="37" t="s">
        <v>51</v>
      </c>
      <c r="D137" s="45">
        <v>16.32</v>
      </c>
      <c r="E137" s="39"/>
      <c r="F137" s="40"/>
      <c r="G137" s="40"/>
      <c r="H137" s="40">
        <v>1288.33</v>
      </c>
      <c r="I137" s="40">
        <f>ROUND(H137*D137,2)</f>
        <v>21025.55</v>
      </c>
      <c r="J137" s="40">
        <f>ROUND(I137*1.2,2)</f>
        <v>25230.66</v>
      </c>
      <c r="K137" s="41">
        <f t="shared" si="26"/>
        <v>21025.55</v>
      </c>
      <c r="L137" s="40">
        <f t="shared" si="26"/>
        <v>25230.66</v>
      </c>
    </row>
    <row r="138" spans="1:12" ht="27.75" customHeight="1" x14ac:dyDescent="0.25">
      <c r="A138" s="24">
        <f>A136+1</f>
        <v>60</v>
      </c>
      <c r="B138" s="32" t="s">
        <v>157</v>
      </c>
      <c r="C138" s="26" t="s">
        <v>28</v>
      </c>
      <c r="D138" s="33">
        <v>60</v>
      </c>
      <c r="E138" s="59">
        <v>485.74</v>
      </c>
      <c r="F138" s="34">
        <f t="shared" si="24"/>
        <v>29144.400000000001</v>
      </c>
      <c r="G138" s="34">
        <f t="shared" si="25"/>
        <v>34973.279999999999</v>
      </c>
      <c r="H138" s="30"/>
      <c r="I138" s="29"/>
      <c r="J138" s="29"/>
      <c r="K138" s="31">
        <f t="shared" si="26"/>
        <v>29144.400000000001</v>
      </c>
      <c r="L138" s="29">
        <f t="shared" si="26"/>
        <v>34973.279999999999</v>
      </c>
    </row>
    <row r="139" spans="1:12" ht="18.75" customHeight="1" x14ac:dyDescent="0.25">
      <c r="A139" s="35" t="s">
        <v>158</v>
      </c>
      <c r="B139" s="36" t="s">
        <v>50</v>
      </c>
      <c r="C139" s="37" t="s">
        <v>51</v>
      </c>
      <c r="D139" s="45">
        <v>61.2</v>
      </c>
      <c r="E139" s="39"/>
      <c r="F139" s="40"/>
      <c r="G139" s="40"/>
      <c r="H139" s="40">
        <v>1288.33</v>
      </c>
      <c r="I139" s="40">
        <f>ROUND(H139*D139,2)</f>
        <v>78845.8</v>
      </c>
      <c r="J139" s="40">
        <f>ROUND(I139*1.2,2)</f>
        <v>94614.96</v>
      </c>
      <c r="K139" s="41">
        <f>F139+I139</f>
        <v>78845.8</v>
      </c>
      <c r="L139" s="40">
        <f>G139+J139</f>
        <v>94614.96</v>
      </c>
    </row>
    <row r="140" spans="1:12" ht="33" customHeight="1" x14ac:dyDescent="0.25">
      <c r="A140" s="24">
        <f>A138+1</f>
        <v>61</v>
      </c>
      <c r="B140" s="32" t="s">
        <v>159</v>
      </c>
      <c r="C140" s="26" t="s">
        <v>28</v>
      </c>
      <c r="D140" s="33">
        <v>360</v>
      </c>
      <c r="E140" s="59">
        <v>485.74</v>
      </c>
      <c r="F140" s="34">
        <f t="shared" si="24"/>
        <v>174866.4</v>
      </c>
      <c r="G140" s="34">
        <f t="shared" si="25"/>
        <v>209839.68</v>
      </c>
      <c r="H140" s="30"/>
      <c r="I140" s="29"/>
      <c r="J140" s="29"/>
      <c r="K140" s="31">
        <f t="shared" si="26"/>
        <v>174866.4</v>
      </c>
      <c r="L140" s="29">
        <f t="shared" si="26"/>
        <v>209839.68</v>
      </c>
    </row>
    <row r="141" spans="1:12" ht="18.75" customHeight="1" x14ac:dyDescent="0.25">
      <c r="A141" s="35" t="s">
        <v>160</v>
      </c>
      <c r="B141" s="36" t="s">
        <v>50</v>
      </c>
      <c r="C141" s="37" t="s">
        <v>51</v>
      </c>
      <c r="D141" s="45">
        <v>367.2</v>
      </c>
      <c r="E141" s="39"/>
      <c r="F141" s="40"/>
      <c r="G141" s="40"/>
      <c r="H141" s="40">
        <v>1288.33</v>
      </c>
      <c r="I141" s="40">
        <f>ROUND(H141*D141,2)</f>
        <v>473074.78</v>
      </c>
      <c r="J141" s="40">
        <f>ROUND(I141*1.2,2)</f>
        <v>567689.74</v>
      </c>
      <c r="K141" s="41">
        <f t="shared" si="26"/>
        <v>473074.78</v>
      </c>
      <c r="L141" s="40">
        <f t="shared" si="26"/>
        <v>567689.74</v>
      </c>
    </row>
    <row r="142" spans="1:12" ht="31.5" customHeight="1" x14ac:dyDescent="0.25">
      <c r="A142" s="24">
        <f>A140+1</f>
        <v>62</v>
      </c>
      <c r="B142" s="32" t="s">
        <v>161</v>
      </c>
      <c r="C142" s="26" t="s">
        <v>28</v>
      </c>
      <c r="D142" s="33">
        <v>24</v>
      </c>
      <c r="E142" s="59">
        <v>485.74</v>
      </c>
      <c r="F142" s="34">
        <f t="shared" si="24"/>
        <v>11657.76</v>
      </c>
      <c r="G142" s="34">
        <f t="shared" si="25"/>
        <v>13989.31</v>
      </c>
      <c r="H142" s="30"/>
      <c r="I142" s="29"/>
      <c r="J142" s="29"/>
      <c r="K142" s="31">
        <f t="shared" si="26"/>
        <v>11657.76</v>
      </c>
      <c r="L142" s="29">
        <f t="shared" si="26"/>
        <v>13989.31</v>
      </c>
    </row>
    <row r="143" spans="1:12" ht="18.75" customHeight="1" x14ac:dyDescent="0.25">
      <c r="A143" s="35" t="s">
        <v>162</v>
      </c>
      <c r="B143" s="36" t="s">
        <v>50</v>
      </c>
      <c r="C143" s="37" t="s">
        <v>51</v>
      </c>
      <c r="D143" s="45">
        <v>24.48</v>
      </c>
      <c r="E143" s="39"/>
      <c r="F143" s="40"/>
      <c r="G143" s="40"/>
      <c r="H143" s="40">
        <v>1288.33</v>
      </c>
      <c r="I143" s="40">
        <f>ROUND(H143*D143,2)</f>
        <v>31538.32</v>
      </c>
      <c r="J143" s="40">
        <f>ROUND(I143*1.2,2)</f>
        <v>37845.980000000003</v>
      </c>
      <c r="K143" s="41">
        <f>F143+I143</f>
        <v>31538.32</v>
      </c>
      <c r="L143" s="40">
        <f>G143+J143</f>
        <v>37845.980000000003</v>
      </c>
    </row>
    <row r="144" spans="1:12" ht="30.75" customHeight="1" x14ac:dyDescent="0.25">
      <c r="A144" s="24">
        <f>A142+1</f>
        <v>63</v>
      </c>
      <c r="B144" s="32" t="s">
        <v>163</v>
      </c>
      <c r="C144" s="26" t="s">
        <v>28</v>
      </c>
      <c r="D144" s="33">
        <v>16</v>
      </c>
      <c r="E144" s="59">
        <v>485.74</v>
      </c>
      <c r="F144" s="34"/>
      <c r="G144" s="34"/>
      <c r="H144" s="30"/>
      <c r="I144" s="29"/>
      <c r="J144" s="29"/>
      <c r="K144" s="31"/>
      <c r="L144" s="29"/>
    </row>
    <row r="145" spans="1:12" ht="18.75" customHeight="1" x14ac:dyDescent="0.25">
      <c r="A145" s="35" t="s">
        <v>164</v>
      </c>
      <c r="B145" s="36" t="s">
        <v>50</v>
      </c>
      <c r="C145" s="37" t="s">
        <v>51</v>
      </c>
      <c r="D145" s="45">
        <v>16.32</v>
      </c>
      <c r="E145" s="39"/>
      <c r="F145" s="40"/>
      <c r="G145" s="40"/>
      <c r="H145" s="40">
        <v>1288.33</v>
      </c>
      <c r="I145" s="40">
        <f>ROUND(H145*D145,2)</f>
        <v>21025.55</v>
      </c>
      <c r="J145" s="40">
        <f>ROUND(I145*1.2,2)</f>
        <v>25230.66</v>
      </c>
      <c r="K145" s="41">
        <f>F145+I145</f>
        <v>21025.55</v>
      </c>
      <c r="L145" s="40">
        <f>G145+J145</f>
        <v>25230.66</v>
      </c>
    </row>
    <row r="146" spans="1:12" ht="22.5" customHeight="1" x14ac:dyDescent="0.25">
      <c r="A146" s="20"/>
      <c r="B146" s="61" t="s">
        <v>165</v>
      </c>
      <c r="C146" s="62"/>
      <c r="D146" s="63"/>
      <c r="E146" s="21"/>
      <c r="F146" s="22"/>
      <c r="G146" s="23"/>
      <c r="H146" s="23"/>
      <c r="I146" s="23"/>
      <c r="J146" s="23"/>
      <c r="K146" s="23"/>
      <c r="L146" s="23"/>
    </row>
    <row r="147" spans="1:12" ht="18.75" customHeight="1" x14ac:dyDescent="0.25">
      <c r="A147" s="24"/>
      <c r="B147" s="25" t="s">
        <v>14</v>
      </c>
      <c r="C147" s="26"/>
      <c r="D147" s="27"/>
      <c r="E147" s="28"/>
      <c r="F147" s="29"/>
      <c r="G147" s="29"/>
      <c r="H147" s="30"/>
      <c r="I147" s="29"/>
      <c r="J147" s="29"/>
      <c r="K147" s="31"/>
      <c r="L147" s="29"/>
    </row>
    <row r="148" spans="1:12" ht="30" customHeight="1" x14ac:dyDescent="0.25">
      <c r="A148" s="24">
        <f>A144+1</f>
        <v>64</v>
      </c>
      <c r="B148" s="32" t="s">
        <v>166</v>
      </c>
      <c r="C148" s="26" t="s">
        <v>16</v>
      </c>
      <c r="D148" s="33">
        <v>33</v>
      </c>
      <c r="E148" s="65">
        <v>719.05</v>
      </c>
      <c r="F148" s="34">
        <f>ROUND(E148*D148,2)</f>
        <v>23728.65</v>
      </c>
      <c r="G148" s="34">
        <f>ROUND(F148*1.2,2)</f>
        <v>28474.38</v>
      </c>
      <c r="H148" s="30"/>
      <c r="I148" s="29"/>
      <c r="J148" s="29"/>
      <c r="K148" s="31">
        <f t="shared" ref="K148:L179" si="27">F148+I148</f>
        <v>23728.65</v>
      </c>
      <c r="L148" s="29">
        <f t="shared" si="27"/>
        <v>28474.38</v>
      </c>
    </row>
    <row r="149" spans="1:12" ht="18.75" customHeight="1" x14ac:dyDescent="0.25">
      <c r="A149" s="35" t="s">
        <v>167</v>
      </c>
      <c r="B149" s="36" t="s">
        <v>43</v>
      </c>
      <c r="C149" s="37" t="s">
        <v>19</v>
      </c>
      <c r="D149" s="38">
        <v>12</v>
      </c>
      <c r="E149" s="39"/>
      <c r="F149" s="40"/>
      <c r="G149" s="40"/>
      <c r="H149" s="40">
        <v>227.23</v>
      </c>
      <c r="I149" s="40">
        <f>ROUND(H149*D149,2)</f>
        <v>2726.76</v>
      </c>
      <c r="J149" s="40">
        <f>ROUND(I149*1.2,2)</f>
        <v>3272.11</v>
      </c>
      <c r="K149" s="41">
        <f>F149+I149</f>
        <v>2726.76</v>
      </c>
      <c r="L149" s="40">
        <f>G149+J149</f>
        <v>3272.11</v>
      </c>
    </row>
    <row r="150" spans="1:12" ht="21.75" customHeight="1" x14ac:dyDescent="0.25">
      <c r="A150" s="24">
        <f>A148+1</f>
        <v>65</v>
      </c>
      <c r="B150" s="32" t="s">
        <v>168</v>
      </c>
      <c r="C150" s="26" t="s">
        <v>28</v>
      </c>
      <c r="D150" s="33">
        <v>50</v>
      </c>
      <c r="E150" s="64">
        <v>620</v>
      </c>
      <c r="F150" s="34">
        <f>ROUND(E150*D150,2)</f>
        <v>31000</v>
      </c>
      <c r="G150" s="34">
        <f>ROUND(F150*1.2,2)</f>
        <v>37200</v>
      </c>
      <c r="H150" s="30"/>
      <c r="I150" s="29"/>
      <c r="J150" s="29"/>
      <c r="K150" s="31">
        <f t="shared" si="27"/>
        <v>31000</v>
      </c>
      <c r="L150" s="29">
        <f t="shared" si="27"/>
        <v>37200</v>
      </c>
    </row>
    <row r="151" spans="1:12" ht="18.75" customHeight="1" x14ac:dyDescent="0.25">
      <c r="A151" s="35" t="s">
        <v>169</v>
      </c>
      <c r="B151" s="36" t="s">
        <v>40</v>
      </c>
      <c r="C151" s="37" t="s">
        <v>19</v>
      </c>
      <c r="D151" s="44">
        <v>16.7</v>
      </c>
      <c r="E151" s="39"/>
      <c r="F151" s="40"/>
      <c r="G151" s="40"/>
      <c r="H151" s="40">
        <v>2267.5300000000002</v>
      </c>
      <c r="I151" s="40">
        <f>ROUND(H151*D151,2)</f>
        <v>37867.75</v>
      </c>
      <c r="J151" s="40">
        <f>ROUND(I151*1.2,2)</f>
        <v>45441.3</v>
      </c>
      <c r="K151" s="41">
        <f t="shared" si="27"/>
        <v>37867.75</v>
      </c>
      <c r="L151" s="40">
        <f t="shared" si="27"/>
        <v>45441.3</v>
      </c>
    </row>
    <row r="152" spans="1:12" ht="21.75" customHeight="1" x14ac:dyDescent="0.25">
      <c r="A152" s="24">
        <f>A150+1</f>
        <v>66</v>
      </c>
      <c r="B152" s="32" t="s">
        <v>170</v>
      </c>
      <c r="C152" s="26" t="s">
        <v>16</v>
      </c>
      <c r="D152" s="33">
        <v>12</v>
      </c>
      <c r="E152" s="65">
        <v>719.05</v>
      </c>
      <c r="F152" s="34">
        <f>ROUND(E152*D152,2)</f>
        <v>8628.6</v>
      </c>
      <c r="G152" s="34">
        <f>ROUND(F152*1.2,2)</f>
        <v>10354.32</v>
      </c>
      <c r="H152" s="30"/>
      <c r="I152" s="29"/>
      <c r="J152" s="29"/>
      <c r="K152" s="31">
        <f t="shared" si="27"/>
        <v>8628.6</v>
      </c>
      <c r="L152" s="29">
        <f t="shared" si="27"/>
        <v>10354.32</v>
      </c>
    </row>
    <row r="153" spans="1:12" ht="18.75" customHeight="1" x14ac:dyDescent="0.25">
      <c r="A153" s="35" t="s">
        <v>171</v>
      </c>
      <c r="B153" s="36" t="s">
        <v>43</v>
      </c>
      <c r="C153" s="37" t="s">
        <v>19</v>
      </c>
      <c r="D153" s="38">
        <v>12</v>
      </c>
      <c r="E153" s="39"/>
      <c r="F153" s="40"/>
      <c r="G153" s="40"/>
      <c r="H153" s="40">
        <v>227.23</v>
      </c>
      <c r="I153" s="40">
        <f>ROUND(H153*D153,2)</f>
        <v>2726.76</v>
      </c>
      <c r="J153" s="40">
        <f>ROUND(I153*1.2,2)</f>
        <v>3272.11</v>
      </c>
      <c r="K153" s="41">
        <f t="shared" si="27"/>
        <v>2726.76</v>
      </c>
      <c r="L153" s="40">
        <f t="shared" si="27"/>
        <v>3272.11</v>
      </c>
    </row>
    <row r="154" spans="1:12" ht="18.75" customHeight="1" x14ac:dyDescent="0.25">
      <c r="A154" s="24"/>
      <c r="B154" s="25" t="s">
        <v>44</v>
      </c>
      <c r="C154" s="26"/>
      <c r="D154" s="27"/>
      <c r="E154" s="28"/>
      <c r="F154" s="29"/>
      <c r="G154" s="29"/>
      <c r="H154" s="30"/>
      <c r="I154" s="29"/>
      <c r="J154" s="29"/>
      <c r="K154" s="31"/>
      <c r="L154" s="29"/>
    </row>
    <row r="155" spans="1:12" ht="21.75" customHeight="1" x14ac:dyDescent="0.25">
      <c r="A155" s="24">
        <f>A152+1</f>
        <v>67</v>
      </c>
      <c r="B155" s="32" t="s">
        <v>45</v>
      </c>
      <c r="C155" s="26" t="s">
        <v>16</v>
      </c>
      <c r="D155" s="33">
        <v>4</v>
      </c>
      <c r="E155" s="31">
        <v>17160</v>
      </c>
      <c r="F155" s="34">
        <f>ROUND(E155*D155,2)</f>
        <v>68640</v>
      </c>
      <c r="G155" s="34">
        <f>ROUND(F155*1.2,2)</f>
        <v>82368</v>
      </c>
      <c r="H155" s="30"/>
      <c r="I155" s="29"/>
      <c r="J155" s="29"/>
      <c r="K155" s="31">
        <f t="shared" si="27"/>
        <v>68640</v>
      </c>
      <c r="L155" s="29">
        <f t="shared" si="27"/>
        <v>82368</v>
      </c>
    </row>
    <row r="156" spans="1:12" ht="18.75" customHeight="1" x14ac:dyDescent="0.25">
      <c r="A156" s="35" t="s">
        <v>172</v>
      </c>
      <c r="B156" s="36" t="s">
        <v>47</v>
      </c>
      <c r="C156" s="37" t="s">
        <v>19</v>
      </c>
      <c r="D156" s="38">
        <v>4</v>
      </c>
      <c r="E156" s="39"/>
      <c r="F156" s="40"/>
      <c r="G156" s="40"/>
      <c r="H156" s="40">
        <v>3578.75</v>
      </c>
      <c r="I156" s="40">
        <f>ROUND(H156*D156,2)</f>
        <v>14315</v>
      </c>
      <c r="J156" s="40">
        <f>ROUND(I156*1.2,2)</f>
        <v>17178</v>
      </c>
      <c r="K156" s="41">
        <f t="shared" si="27"/>
        <v>14315</v>
      </c>
      <c r="L156" s="40">
        <f t="shared" si="27"/>
        <v>17178</v>
      </c>
    </row>
    <row r="157" spans="1:12" ht="21.75" customHeight="1" x14ac:dyDescent="0.25">
      <c r="A157" s="24">
        <f>A155+1</f>
        <v>68</v>
      </c>
      <c r="B157" s="32" t="s">
        <v>173</v>
      </c>
      <c r="C157" s="26" t="s">
        <v>16</v>
      </c>
      <c r="D157" s="33">
        <v>2</v>
      </c>
      <c r="E157" s="31">
        <v>18931</v>
      </c>
      <c r="F157" s="34">
        <f>ROUND(E157*D157,2)</f>
        <v>37862</v>
      </c>
      <c r="G157" s="34">
        <f>ROUND(F157*1.2,2)</f>
        <v>45434.400000000001</v>
      </c>
      <c r="H157" s="30"/>
      <c r="I157" s="29"/>
      <c r="J157" s="29"/>
      <c r="K157" s="31">
        <f>F157+I157</f>
        <v>37862</v>
      </c>
      <c r="L157" s="29">
        <f>G157+J157</f>
        <v>45434.400000000001</v>
      </c>
    </row>
    <row r="158" spans="1:12" ht="18.75" customHeight="1" x14ac:dyDescent="0.25">
      <c r="A158" s="35" t="s">
        <v>174</v>
      </c>
      <c r="B158" s="36" t="s">
        <v>175</v>
      </c>
      <c r="C158" s="37" t="s">
        <v>19</v>
      </c>
      <c r="D158" s="38">
        <v>2</v>
      </c>
      <c r="E158" s="39"/>
      <c r="F158" s="40"/>
      <c r="G158" s="40"/>
      <c r="H158" s="40">
        <v>9578.75</v>
      </c>
      <c r="I158" s="40">
        <f>ROUND(H158*D158,2)</f>
        <v>19157.5</v>
      </c>
      <c r="J158" s="40">
        <f>ROUND(I158*1.2,2)</f>
        <v>22989</v>
      </c>
      <c r="K158" s="41">
        <f>F158+I158</f>
        <v>19157.5</v>
      </c>
      <c r="L158" s="40">
        <f>G158+J158</f>
        <v>22989</v>
      </c>
    </row>
    <row r="159" spans="1:12" ht="28.5" customHeight="1" x14ac:dyDescent="0.25">
      <c r="A159" s="24">
        <f>A157+1</f>
        <v>69</v>
      </c>
      <c r="B159" s="32" t="s">
        <v>48</v>
      </c>
      <c r="C159" s="26" t="s">
        <v>28</v>
      </c>
      <c r="D159" s="33">
        <v>30</v>
      </c>
      <c r="E159" s="58">
        <v>748.21</v>
      </c>
      <c r="F159" s="34">
        <f>ROUND(E159*D159,2)</f>
        <v>22446.3</v>
      </c>
      <c r="G159" s="34">
        <f>ROUND(F159*1.2,2)</f>
        <v>26935.56</v>
      </c>
      <c r="H159" s="30"/>
      <c r="I159" s="29"/>
      <c r="J159" s="29"/>
      <c r="K159" s="31">
        <f t="shared" si="27"/>
        <v>22446.3</v>
      </c>
      <c r="L159" s="29">
        <f t="shared" si="27"/>
        <v>26935.56</v>
      </c>
    </row>
    <row r="160" spans="1:12" ht="18.75" customHeight="1" x14ac:dyDescent="0.25">
      <c r="A160" s="35" t="s">
        <v>176</v>
      </c>
      <c r="B160" s="36" t="s">
        <v>50</v>
      </c>
      <c r="C160" s="37" t="s">
        <v>51</v>
      </c>
      <c r="D160" s="45">
        <v>30.6</v>
      </c>
      <c r="E160" s="39"/>
      <c r="F160" s="40"/>
      <c r="G160" s="40"/>
      <c r="H160" s="40">
        <v>1288.33</v>
      </c>
      <c r="I160" s="40">
        <f>ROUND(H160*D160,2)</f>
        <v>39422.9</v>
      </c>
      <c r="J160" s="40">
        <f>ROUND(I160*1.2,2)</f>
        <v>47307.48</v>
      </c>
      <c r="K160" s="41">
        <f t="shared" si="27"/>
        <v>39422.9</v>
      </c>
      <c r="L160" s="40">
        <f t="shared" si="27"/>
        <v>47307.48</v>
      </c>
    </row>
    <row r="161" spans="1:13" ht="27.75" customHeight="1" x14ac:dyDescent="0.25">
      <c r="A161" s="24">
        <f>A159+1</f>
        <v>70</v>
      </c>
      <c r="B161" s="42" t="s">
        <v>52</v>
      </c>
      <c r="C161" s="24" t="s">
        <v>21</v>
      </c>
      <c r="D161" s="46">
        <v>4.2</v>
      </c>
      <c r="E161" s="66">
        <v>1200.08</v>
      </c>
      <c r="F161" s="34">
        <f>ROUND(E161*D161,2)</f>
        <v>5040.34</v>
      </c>
      <c r="G161" s="34">
        <f>ROUND(F161*1.2,2)</f>
        <v>6048.41</v>
      </c>
      <c r="H161" s="30"/>
      <c r="I161" s="29"/>
      <c r="J161" s="29"/>
      <c r="K161" s="31">
        <f t="shared" si="27"/>
        <v>5040.34</v>
      </c>
      <c r="L161" s="29">
        <f t="shared" si="27"/>
        <v>6048.41</v>
      </c>
    </row>
    <row r="162" spans="1:13" ht="18" customHeight="1" x14ac:dyDescent="0.25">
      <c r="A162" s="35" t="s">
        <v>177</v>
      </c>
      <c r="B162" s="36" t="s">
        <v>54</v>
      </c>
      <c r="C162" s="37" t="s">
        <v>55</v>
      </c>
      <c r="D162" s="45">
        <v>6.3</v>
      </c>
      <c r="E162" s="41"/>
      <c r="F162" s="40"/>
      <c r="G162" s="40"/>
      <c r="H162" s="40">
        <v>1782.41</v>
      </c>
      <c r="I162" s="40">
        <f>ROUND(H162*D162,2)</f>
        <v>11229.18</v>
      </c>
      <c r="J162" s="40">
        <f>ROUND(I162*1.2,2)</f>
        <v>13475.02</v>
      </c>
      <c r="K162" s="41">
        <f t="shared" si="27"/>
        <v>11229.18</v>
      </c>
      <c r="L162" s="40">
        <f t="shared" si="27"/>
        <v>13475.02</v>
      </c>
    </row>
    <row r="163" spans="1:13" ht="28.5" customHeight="1" x14ac:dyDescent="0.25">
      <c r="A163" s="24">
        <f>A161+1</f>
        <v>71</v>
      </c>
      <c r="B163" s="32" t="s">
        <v>56</v>
      </c>
      <c r="C163" s="26" t="s">
        <v>28</v>
      </c>
      <c r="D163" s="33">
        <v>216</v>
      </c>
      <c r="E163" s="58">
        <v>748.21</v>
      </c>
      <c r="F163" s="34">
        <f>ROUND(E163*D163,2)</f>
        <v>161613.35999999999</v>
      </c>
      <c r="G163" s="34">
        <f>ROUND(F163*1.2,2)</f>
        <v>193936.03</v>
      </c>
      <c r="H163" s="30"/>
      <c r="I163" s="29"/>
      <c r="J163" s="29"/>
      <c r="K163" s="31">
        <f t="shared" si="27"/>
        <v>161613.35999999999</v>
      </c>
      <c r="L163" s="29">
        <f t="shared" si="27"/>
        <v>193936.03</v>
      </c>
    </row>
    <row r="164" spans="1:13" ht="18.75" customHeight="1" x14ac:dyDescent="0.25">
      <c r="A164" s="35" t="s">
        <v>178</v>
      </c>
      <c r="B164" s="36" t="s">
        <v>50</v>
      </c>
      <c r="C164" s="37" t="s">
        <v>51</v>
      </c>
      <c r="D164" s="45">
        <v>220.32</v>
      </c>
      <c r="E164" s="39"/>
      <c r="F164" s="40"/>
      <c r="G164" s="40"/>
      <c r="H164" s="40">
        <v>1288.33</v>
      </c>
      <c r="I164" s="40">
        <f>ROUND(H164*D164,2)</f>
        <v>283844.87</v>
      </c>
      <c r="J164" s="40">
        <f>ROUND(I164*1.2,2)</f>
        <v>340613.84</v>
      </c>
      <c r="K164" s="41">
        <f>F164+I164</f>
        <v>283844.87</v>
      </c>
      <c r="L164" s="40">
        <f>G164+J164</f>
        <v>340613.84</v>
      </c>
    </row>
    <row r="165" spans="1:13" ht="28.5" customHeight="1" x14ac:dyDescent="0.25">
      <c r="A165" s="24">
        <f>A163+1</f>
        <v>72</v>
      </c>
      <c r="B165" s="32" t="s">
        <v>151</v>
      </c>
      <c r="C165" s="26" t="s">
        <v>28</v>
      </c>
      <c r="D165" s="33">
        <v>5</v>
      </c>
      <c r="E165" s="59">
        <v>485.74</v>
      </c>
      <c r="F165" s="34">
        <f>ROUND(E165*D165,2)</f>
        <v>2428.6999999999998</v>
      </c>
      <c r="G165" s="34">
        <f>ROUND(F165*1.2,2)</f>
        <v>2914.44</v>
      </c>
      <c r="H165" s="30"/>
      <c r="I165" s="29"/>
      <c r="J165" s="29"/>
      <c r="K165" s="31">
        <f t="shared" si="27"/>
        <v>2428.6999999999998</v>
      </c>
      <c r="L165" s="29">
        <f t="shared" si="27"/>
        <v>2914.44</v>
      </c>
    </row>
    <row r="166" spans="1:13" ht="18.75" customHeight="1" x14ac:dyDescent="0.25">
      <c r="A166" s="35" t="s">
        <v>179</v>
      </c>
      <c r="B166" s="36" t="s">
        <v>50</v>
      </c>
      <c r="C166" s="37" t="s">
        <v>51</v>
      </c>
      <c r="D166" s="45">
        <v>5.0999999999999996</v>
      </c>
      <c r="E166" s="39"/>
      <c r="F166" s="40"/>
      <c r="G166" s="40"/>
      <c r="H166" s="40">
        <v>1288.33</v>
      </c>
      <c r="I166" s="40">
        <f>ROUND(H166*D166,2)</f>
        <v>6570.48</v>
      </c>
      <c r="J166" s="40">
        <f>ROUND(I166*1.2,2)</f>
        <v>7884.58</v>
      </c>
      <c r="K166" s="41">
        <f t="shared" si="27"/>
        <v>6570.48</v>
      </c>
      <c r="L166" s="40">
        <f t="shared" si="27"/>
        <v>7884.58</v>
      </c>
      <c r="M166" s="94">
        <f>H166*1.2</f>
        <v>1545.9959999999999</v>
      </c>
    </row>
    <row r="167" spans="1:13" ht="28.5" customHeight="1" x14ac:dyDescent="0.25">
      <c r="A167" s="24">
        <f>A165+1</f>
        <v>73</v>
      </c>
      <c r="B167" s="32" t="s">
        <v>153</v>
      </c>
      <c r="C167" s="26" t="s">
        <v>28</v>
      </c>
      <c r="D167" s="33">
        <v>10</v>
      </c>
      <c r="E167" s="59">
        <v>485.74</v>
      </c>
      <c r="F167" s="34">
        <f>ROUND(E167*D167,2)</f>
        <v>4857.3999999999996</v>
      </c>
      <c r="G167" s="34">
        <f>ROUND(F167*1.2,2)</f>
        <v>5828.88</v>
      </c>
      <c r="H167" s="30"/>
      <c r="I167" s="29"/>
      <c r="J167" s="29"/>
      <c r="K167" s="31">
        <f t="shared" si="27"/>
        <v>4857.3999999999996</v>
      </c>
      <c r="L167" s="29">
        <f t="shared" si="27"/>
        <v>5828.88</v>
      </c>
    </row>
    <row r="168" spans="1:13" ht="18.75" customHeight="1" x14ac:dyDescent="0.25">
      <c r="A168" s="35" t="s">
        <v>180</v>
      </c>
      <c r="B168" s="36" t="s">
        <v>50</v>
      </c>
      <c r="C168" s="37" t="s">
        <v>51</v>
      </c>
      <c r="D168" s="45">
        <v>10.199999999999999</v>
      </c>
      <c r="E168" s="39"/>
      <c r="F168" s="40"/>
      <c r="G168" s="40"/>
      <c r="H168" s="40">
        <v>1288.33</v>
      </c>
      <c r="I168" s="40">
        <f>ROUND(H168*D168,2)</f>
        <v>13140.97</v>
      </c>
      <c r="J168" s="40">
        <f>ROUND(I168*1.2,2)</f>
        <v>15769.16</v>
      </c>
      <c r="K168" s="41">
        <f>F168+I168</f>
        <v>13140.97</v>
      </c>
      <c r="L168" s="40">
        <f>G168+J168</f>
        <v>15769.16</v>
      </c>
    </row>
    <row r="169" spans="1:13" ht="28.5" customHeight="1" x14ac:dyDescent="0.25">
      <c r="A169" s="24">
        <f>A167+1</f>
        <v>74</v>
      </c>
      <c r="B169" s="32" t="s">
        <v>155</v>
      </c>
      <c r="C169" s="26" t="s">
        <v>28</v>
      </c>
      <c r="D169" s="33">
        <v>16</v>
      </c>
      <c r="E169" s="59">
        <v>485.74</v>
      </c>
      <c r="F169" s="34">
        <f>ROUND(E169*D169,2)</f>
        <v>7771.84</v>
      </c>
      <c r="G169" s="34">
        <f>ROUND(F169*1.2,2)</f>
        <v>9326.2099999999991</v>
      </c>
      <c r="H169" s="30"/>
      <c r="I169" s="29"/>
      <c r="J169" s="29"/>
      <c r="K169" s="31">
        <f t="shared" si="27"/>
        <v>7771.84</v>
      </c>
      <c r="L169" s="29">
        <f t="shared" si="27"/>
        <v>9326.2099999999991</v>
      </c>
    </row>
    <row r="170" spans="1:13" ht="18.75" customHeight="1" x14ac:dyDescent="0.25">
      <c r="A170" s="35" t="s">
        <v>181</v>
      </c>
      <c r="B170" s="36" t="s">
        <v>50</v>
      </c>
      <c r="C170" s="37" t="s">
        <v>51</v>
      </c>
      <c r="D170" s="45">
        <v>16.32</v>
      </c>
      <c r="E170" s="39"/>
      <c r="F170" s="40"/>
      <c r="G170" s="40"/>
      <c r="H170" s="40">
        <v>1288.33</v>
      </c>
      <c r="I170" s="40">
        <f>ROUND(H170*D170,2)</f>
        <v>21025.55</v>
      </c>
      <c r="J170" s="40">
        <f>ROUND(I170*1.2,2)</f>
        <v>25230.66</v>
      </c>
      <c r="K170" s="41">
        <f t="shared" si="27"/>
        <v>21025.55</v>
      </c>
      <c r="L170" s="40">
        <f t="shared" si="27"/>
        <v>25230.66</v>
      </c>
    </row>
    <row r="171" spans="1:13" ht="28.5" customHeight="1" x14ac:dyDescent="0.25">
      <c r="A171" s="24">
        <f>A169+1</f>
        <v>75</v>
      </c>
      <c r="B171" s="32" t="s">
        <v>157</v>
      </c>
      <c r="C171" s="26" t="s">
        <v>28</v>
      </c>
      <c r="D171" s="33">
        <v>60</v>
      </c>
      <c r="E171" s="59">
        <v>485.74</v>
      </c>
      <c r="F171" s="34">
        <f>ROUND(E171*D171,2)</f>
        <v>29144.400000000001</v>
      </c>
      <c r="G171" s="34">
        <f>ROUND(F171*1.2,2)</f>
        <v>34973.279999999999</v>
      </c>
      <c r="H171" s="30"/>
      <c r="I171" s="29"/>
      <c r="J171" s="29"/>
      <c r="K171" s="31">
        <f t="shared" si="27"/>
        <v>29144.400000000001</v>
      </c>
      <c r="L171" s="29">
        <f t="shared" si="27"/>
        <v>34973.279999999999</v>
      </c>
    </row>
    <row r="172" spans="1:13" ht="18.75" customHeight="1" x14ac:dyDescent="0.25">
      <c r="A172" s="35" t="s">
        <v>182</v>
      </c>
      <c r="B172" s="36" t="s">
        <v>50</v>
      </c>
      <c r="C172" s="37" t="s">
        <v>51</v>
      </c>
      <c r="D172" s="45">
        <v>61.2</v>
      </c>
      <c r="E172" s="39"/>
      <c r="F172" s="40"/>
      <c r="G172" s="40"/>
      <c r="H172" s="40">
        <v>1288.33</v>
      </c>
      <c r="I172" s="40">
        <f>ROUND(H172*D172,2)</f>
        <v>78845.8</v>
      </c>
      <c r="J172" s="40">
        <f>ROUND(I172*1.2,2)</f>
        <v>94614.96</v>
      </c>
      <c r="K172" s="41">
        <f>F172+I172</f>
        <v>78845.8</v>
      </c>
      <c r="L172" s="40">
        <f>G172+J172</f>
        <v>94614.96</v>
      </c>
    </row>
    <row r="173" spans="1:13" ht="28.5" customHeight="1" x14ac:dyDescent="0.25">
      <c r="A173" s="24">
        <f>A171+1</f>
        <v>76</v>
      </c>
      <c r="B173" s="32" t="s">
        <v>159</v>
      </c>
      <c r="C173" s="26" t="s">
        <v>28</v>
      </c>
      <c r="D173" s="33">
        <v>360</v>
      </c>
      <c r="E173" s="59">
        <v>485.74</v>
      </c>
      <c r="F173" s="34">
        <f>ROUND(E173*D173,2)</f>
        <v>174866.4</v>
      </c>
      <c r="G173" s="34">
        <f>ROUND(F173*1.2,2)</f>
        <v>209839.68</v>
      </c>
      <c r="H173" s="30"/>
      <c r="I173" s="29"/>
      <c r="J173" s="29"/>
      <c r="K173" s="31">
        <f t="shared" si="27"/>
        <v>174866.4</v>
      </c>
      <c r="L173" s="29">
        <f t="shared" si="27"/>
        <v>209839.68</v>
      </c>
    </row>
    <row r="174" spans="1:13" ht="18.75" customHeight="1" x14ac:dyDescent="0.25">
      <c r="A174" s="35" t="s">
        <v>183</v>
      </c>
      <c r="B174" s="36" t="s">
        <v>50</v>
      </c>
      <c r="C174" s="37" t="s">
        <v>51</v>
      </c>
      <c r="D174" s="45">
        <v>367.2</v>
      </c>
      <c r="E174" s="39"/>
      <c r="F174" s="40"/>
      <c r="G174" s="40"/>
      <c r="H174" s="40">
        <v>1288.33</v>
      </c>
      <c r="I174" s="40">
        <f>ROUND(H174*D174,2)</f>
        <v>473074.78</v>
      </c>
      <c r="J174" s="40">
        <f>ROUND(I174*1.2,2)</f>
        <v>567689.74</v>
      </c>
      <c r="K174" s="41">
        <f t="shared" si="27"/>
        <v>473074.78</v>
      </c>
      <c r="L174" s="40">
        <f t="shared" si="27"/>
        <v>567689.74</v>
      </c>
    </row>
    <row r="175" spans="1:13" ht="28.5" customHeight="1" x14ac:dyDescent="0.25">
      <c r="A175" s="24">
        <f>A173+1</f>
        <v>77</v>
      </c>
      <c r="B175" s="32" t="s">
        <v>184</v>
      </c>
      <c r="C175" s="26" t="s">
        <v>28</v>
      </c>
      <c r="D175" s="33">
        <v>100</v>
      </c>
      <c r="E175" s="59">
        <v>485.74</v>
      </c>
      <c r="F175" s="34">
        <f>ROUND(E175*D175,2)</f>
        <v>48574</v>
      </c>
      <c r="G175" s="34">
        <f>ROUND(F175*1.2,2)</f>
        <v>58288.800000000003</v>
      </c>
      <c r="H175" s="30"/>
      <c r="I175" s="29"/>
      <c r="J175" s="29"/>
      <c r="K175" s="31">
        <f t="shared" si="27"/>
        <v>48574</v>
      </c>
      <c r="L175" s="29">
        <f t="shared" si="27"/>
        <v>58288.800000000003</v>
      </c>
    </row>
    <row r="176" spans="1:13" ht="18.75" customHeight="1" x14ac:dyDescent="0.25">
      <c r="A176" s="35" t="s">
        <v>185</v>
      </c>
      <c r="B176" s="36" t="s">
        <v>50</v>
      </c>
      <c r="C176" s="37" t="s">
        <v>51</v>
      </c>
      <c r="D176" s="45">
        <v>102</v>
      </c>
      <c r="E176" s="39"/>
      <c r="F176" s="40"/>
      <c r="G176" s="40"/>
      <c r="H176" s="40">
        <v>1288.33</v>
      </c>
      <c r="I176" s="40">
        <f>ROUND(H176*D176,2)</f>
        <v>131409.66</v>
      </c>
      <c r="J176" s="40">
        <f>ROUND(I176*1.2,2)</f>
        <v>157691.59</v>
      </c>
      <c r="K176" s="41">
        <f>F176+I176</f>
        <v>131409.66</v>
      </c>
      <c r="L176" s="40">
        <f>G176+J176</f>
        <v>157691.59</v>
      </c>
    </row>
    <row r="177" spans="1:12" ht="28.5" customHeight="1" x14ac:dyDescent="0.25">
      <c r="A177" s="24">
        <f>A175+1</f>
        <v>78</v>
      </c>
      <c r="B177" s="32" t="s">
        <v>186</v>
      </c>
      <c r="C177" s="26" t="s">
        <v>28</v>
      </c>
      <c r="D177" s="33">
        <v>86</v>
      </c>
      <c r="E177" s="58">
        <v>748.21</v>
      </c>
      <c r="F177" s="34">
        <f>ROUND(E177*D177,2)</f>
        <v>64346.06</v>
      </c>
      <c r="G177" s="34">
        <f>ROUND(F177*1.2,2)</f>
        <v>77215.27</v>
      </c>
      <c r="H177" s="30"/>
      <c r="I177" s="29"/>
      <c r="J177" s="29"/>
      <c r="K177" s="31">
        <f t="shared" si="27"/>
        <v>64346.06</v>
      </c>
      <c r="L177" s="29">
        <f t="shared" si="27"/>
        <v>77215.27</v>
      </c>
    </row>
    <row r="178" spans="1:12" ht="18.75" customHeight="1" x14ac:dyDescent="0.25">
      <c r="A178" s="35" t="s">
        <v>187</v>
      </c>
      <c r="B178" s="36" t="s">
        <v>50</v>
      </c>
      <c r="C178" s="37" t="s">
        <v>51</v>
      </c>
      <c r="D178" s="45">
        <v>87.72</v>
      </c>
      <c r="E178" s="39"/>
      <c r="F178" s="40"/>
      <c r="G178" s="40"/>
      <c r="H178" s="40">
        <v>1288.33</v>
      </c>
      <c r="I178" s="40">
        <f>ROUND(H178*D178,2)</f>
        <v>113012.31</v>
      </c>
      <c r="J178" s="40">
        <f>ROUND(I178*1.2,2)</f>
        <v>135614.76999999999</v>
      </c>
      <c r="K178" s="41">
        <f t="shared" si="27"/>
        <v>113012.31</v>
      </c>
      <c r="L178" s="40">
        <f t="shared" si="27"/>
        <v>135614.76999999999</v>
      </c>
    </row>
    <row r="179" spans="1:12" ht="28.5" customHeight="1" x14ac:dyDescent="0.25">
      <c r="A179" s="24">
        <f>A177+1</f>
        <v>79</v>
      </c>
      <c r="B179" s="32" t="s">
        <v>188</v>
      </c>
      <c r="C179" s="26" t="s">
        <v>28</v>
      </c>
      <c r="D179" s="33">
        <v>148</v>
      </c>
      <c r="E179" s="58">
        <v>748.21</v>
      </c>
      <c r="F179" s="34">
        <f>ROUND(E179*D179,2)</f>
        <v>110735.08</v>
      </c>
      <c r="G179" s="34">
        <f>ROUND(F179*1.2,2)</f>
        <v>132882.1</v>
      </c>
      <c r="H179" s="30"/>
      <c r="I179" s="29"/>
      <c r="J179" s="29"/>
      <c r="K179" s="31">
        <f t="shared" si="27"/>
        <v>110735.08</v>
      </c>
      <c r="L179" s="29">
        <f t="shared" si="27"/>
        <v>132882.1</v>
      </c>
    </row>
    <row r="180" spans="1:12" ht="18.75" customHeight="1" x14ac:dyDescent="0.25">
      <c r="A180" s="35" t="s">
        <v>189</v>
      </c>
      <c r="B180" s="36" t="s">
        <v>50</v>
      </c>
      <c r="C180" s="37" t="s">
        <v>51</v>
      </c>
      <c r="D180" s="45">
        <v>150.96</v>
      </c>
      <c r="E180" s="39"/>
      <c r="F180" s="40"/>
      <c r="G180" s="40"/>
      <c r="H180" s="40">
        <v>1288.33</v>
      </c>
      <c r="I180" s="40">
        <f>ROUND(H180*D180,2)</f>
        <v>194486.3</v>
      </c>
      <c r="J180" s="40">
        <f>ROUND(I180*1.2,2)</f>
        <v>233383.56</v>
      </c>
      <c r="K180" s="41">
        <f>F180+I180</f>
        <v>194486.3</v>
      </c>
      <c r="L180" s="40">
        <f>G180+J180</f>
        <v>233383.56</v>
      </c>
    </row>
    <row r="181" spans="1:12" ht="28.5" customHeight="1" x14ac:dyDescent="0.25">
      <c r="A181" s="24">
        <f>A179+1</f>
        <v>80</v>
      </c>
      <c r="B181" s="42" t="s">
        <v>190</v>
      </c>
      <c r="C181" s="24" t="s">
        <v>28</v>
      </c>
      <c r="D181" s="43">
        <v>20</v>
      </c>
      <c r="E181" s="58">
        <v>748.21</v>
      </c>
      <c r="F181" s="34">
        <f>ROUND(E181*D181,2)</f>
        <v>14964.2</v>
      </c>
      <c r="G181" s="34">
        <f>ROUND(F181*1.2,2)</f>
        <v>17957.04</v>
      </c>
      <c r="H181" s="30"/>
      <c r="I181" s="29"/>
      <c r="J181" s="29"/>
      <c r="K181" s="31">
        <f t="shared" ref="K181:L181" si="28">F181+I181</f>
        <v>14964.2</v>
      </c>
      <c r="L181" s="29">
        <f t="shared" si="28"/>
        <v>17957.04</v>
      </c>
    </row>
    <row r="182" spans="1:12" ht="18.75" customHeight="1" x14ac:dyDescent="0.25">
      <c r="A182" s="35" t="s">
        <v>191</v>
      </c>
      <c r="B182" s="36" t="s">
        <v>50</v>
      </c>
      <c r="C182" s="37" t="s">
        <v>51</v>
      </c>
      <c r="D182" s="45">
        <v>20.399999999999999</v>
      </c>
      <c r="E182" s="39"/>
      <c r="F182" s="40"/>
      <c r="G182" s="40"/>
      <c r="H182" s="40">
        <v>1288.33</v>
      </c>
      <c r="I182" s="40">
        <f>ROUND(H182*D182,2)</f>
        <v>26281.93</v>
      </c>
      <c r="J182" s="40">
        <f>ROUND(I182*1.2,2)</f>
        <v>31538.32</v>
      </c>
      <c r="K182" s="41">
        <f>F182+I182</f>
        <v>26281.93</v>
      </c>
      <c r="L182" s="40">
        <f>G182+J182</f>
        <v>31538.32</v>
      </c>
    </row>
    <row r="183" spans="1:12" ht="28.5" customHeight="1" x14ac:dyDescent="0.25">
      <c r="A183" s="24">
        <f>A181+1</f>
        <v>81</v>
      </c>
      <c r="B183" s="42" t="s">
        <v>192</v>
      </c>
      <c r="C183" s="24" t="s">
        <v>21</v>
      </c>
      <c r="D183" s="46">
        <v>2.8</v>
      </c>
      <c r="E183" s="66">
        <v>1200.08</v>
      </c>
      <c r="F183" s="34">
        <f>ROUND(E183*D183,2)</f>
        <v>3360.22</v>
      </c>
      <c r="G183" s="34">
        <f>ROUND(F183*1.2,2)</f>
        <v>4032.26</v>
      </c>
      <c r="H183" s="30"/>
      <c r="I183" s="29"/>
      <c r="J183" s="29"/>
      <c r="K183" s="31">
        <f t="shared" ref="K183:L183" si="29">F183+I183</f>
        <v>3360.22</v>
      </c>
      <c r="L183" s="29">
        <f t="shared" si="29"/>
        <v>4032.26</v>
      </c>
    </row>
    <row r="184" spans="1:12" ht="20.25" customHeight="1" x14ac:dyDescent="0.25">
      <c r="A184" s="35" t="s">
        <v>193</v>
      </c>
      <c r="B184" s="36" t="s">
        <v>54</v>
      </c>
      <c r="C184" s="37" t="s">
        <v>55</v>
      </c>
      <c r="D184" s="45">
        <v>4.2</v>
      </c>
      <c r="E184" s="41"/>
      <c r="F184" s="40"/>
      <c r="G184" s="40"/>
      <c r="H184" s="40">
        <v>1782.41</v>
      </c>
      <c r="I184" s="40">
        <f>ROUND(H184*D184,2)</f>
        <v>7486.12</v>
      </c>
      <c r="J184" s="40">
        <f>ROUND(I184*1.2,2)</f>
        <v>8983.34</v>
      </c>
      <c r="K184" s="41">
        <f>F184+I184</f>
        <v>7486.12</v>
      </c>
      <c r="L184" s="40">
        <f>G184+J184</f>
        <v>8983.34</v>
      </c>
    </row>
    <row r="185" spans="1:12" ht="27.75" customHeight="1" x14ac:dyDescent="0.25">
      <c r="A185" s="24">
        <f>A183+1</f>
        <v>82</v>
      </c>
      <c r="B185" s="42" t="s">
        <v>194</v>
      </c>
      <c r="C185" s="24" t="s">
        <v>195</v>
      </c>
      <c r="D185" s="47">
        <v>17.5</v>
      </c>
      <c r="E185" s="31">
        <v>9337.11</v>
      </c>
      <c r="F185" s="34">
        <f>ROUND(E185*D185,2)</f>
        <v>163399.43</v>
      </c>
      <c r="G185" s="34">
        <f>ROUND(F185*1.2,2)</f>
        <v>196079.32</v>
      </c>
      <c r="H185" s="30"/>
      <c r="I185" s="29"/>
      <c r="J185" s="29"/>
      <c r="K185" s="31">
        <f t="shared" ref="K185:L185" si="30">F185+I185</f>
        <v>163399.43</v>
      </c>
      <c r="L185" s="29">
        <f t="shared" si="30"/>
        <v>196079.32</v>
      </c>
    </row>
    <row r="186" spans="1:12" ht="18.75" customHeight="1" x14ac:dyDescent="0.25">
      <c r="A186" s="24"/>
      <c r="B186" s="25" t="s">
        <v>196</v>
      </c>
      <c r="C186" s="26"/>
      <c r="D186" s="27"/>
      <c r="E186" s="28"/>
      <c r="F186" s="29"/>
      <c r="G186" s="29"/>
      <c r="H186" s="30"/>
      <c r="I186" s="29"/>
      <c r="J186" s="29"/>
      <c r="K186" s="31"/>
      <c r="L186" s="29"/>
    </row>
    <row r="187" spans="1:12" ht="27.75" customHeight="1" x14ac:dyDescent="0.25">
      <c r="A187" s="24">
        <f>A185+1</f>
        <v>83</v>
      </c>
      <c r="B187" s="32" t="s">
        <v>197</v>
      </c>
      <c r="C187" s="26" t="s">
        <v>198</v>
      </c>
      <c r="D187" s="48">
        <v>8</v>
      </c>
      <c r="E187" s="31">
        <v>15000</v>
      </c>
      <c r="F187" s="29">
        <f>ROUND(E187*D187,2)</f>
        <v>120000</v>
      </c>
      <c r="G187" s="29">
        <f>ROUND(F187*1.2,2)</f>
        <v>144000</v>
      </c>
      <c r="H187" s="30"/>
      <c r="I187" s="29"/>
      <c r="J187" s="29"/>
      <c r="K187" s="31">
        <f t="shared" ref="K187:L189" si="31">F187+I187</f>
        <v>120000</v>
      </c>
      <c r="L187" s="29">
        <f t="shared" si="31"/>
        <v>144000</v>
      </c>
    </row>
    <row r="188" spans="1:12" ht="34.5" customHeight="1" x14ac:dyDescent="0.25">
      <c r="A188" s="24">
        <f>A187+1</f>
        <v>84</v>
      </c>
      <c r="B188" s="42" t="s">
        <v>199</v>
      </c>
      <c r="C188" s="24" t="s">
        <v>198</v>
      </c>
      <c r="D188" s="49">
        <v>8</v>
      </c>
      <c r="E188" s="31">
        <v>15000</v>
      </c>
      <c r="F188" s="29">
        <f>ROUND(E188*D188,2)</f>
        <v>120000</v>
      </c>
      <c r="G188" s="29">
        <f>ROUND(F188*1.2,2)</f>
        <v>144000</v>
      </c>
      <c r="H188" s="30"/>
      <c r="I188" s="29"/>
      <c r="J188" s="29"/>
      <c r="K188" s="31">
        <f t="shared" si="31"/>
        <v>120000</v>
      </c>
      <c r="L188" s="29">
        <f t="shared" si="31"/>
        <v>144000</v>
      </c>
    </row>
    <row r="189" spans="1:12" ht="30" customHeight="1" x14ac:dyDescent="0.25">
      <c r="A189" s="24">
        <f>A188+1</f>
        <v>85</v>
      </c>
      <c r="B189" s="42" t="s">
        <v>200</v>
      </c>
      <c r="C189" s="24" t="s">
        <v>201</v>
      </c>
      <c r="D189" s="49">
        <v>24</v>
      </c>
      <c r="E189" s="31">
        <v>5950.86</v>
      </c>
      <c r="F189" s="29">
        <f>ROUND(E189*D189,2)</f>
        <v>142820.64000000001</v>
      </c>
      <c r="G189" s="29">
        <f>ROUND(F189*1.2,2)</f>
        <v>171384.77</v>
      </c>
      <c r="H189" s="30"/>
      <c r="I189" s="29"/>
      <c r="J189" s="29"/>
      <c r="K189" s="31">
        <f t="shared" si="31"/>
        <v>142820.64000000001</v>
      </c>
      <c r="L189" s="29">
        <f t="shared" si="31"/>
        <v>171384.77</v>
      </c>
    </row>
    <row r="190" spans="1:12" s="55" customFormat="1" ht="23.25" customHeight="1" x14ac:dyDescent="0.3">
      <c r="A190" s="50" t="s">
        <v>202</v>
      </c>
      <c r="B190" s="51"/>
      <c r="C190" s="51"/>
      <c r="D190" s="51"/>
      <c r="E190" s="52"/>
      <c r="F190" s="53">
        <f>SUM(F8:F189)</f>
        <v>5291122.9599999981</v>
      </c>
      <c r="G190" s="53">
        <f>ROUND(F190*1.2,2)</f>
        <v>6349347.5499999998</v>
      </c>
      <c r="H190" s="54"/>
      <c r="I190" s="53">
        <f>SUM(I8:I189)</f>
        <v>5354785.5399999982</v>
      </c>
      <c r="J190" s="53">
        <f>ROUND(I190*1.2,2)</f>
        <v>6425742.6500000004</v>
      </c>
      <c r="K190" s="53">
        <f>SUM(K8:K189)</f>
        <v>10645908.500000002</v>
      </c>
      <c r="L190" s="53">
        <f>ROUND(K190*1.2,2)</f>
        <v>12775090.199999999</v>
      </c>
    </row>
  </sheetData>
  <autoFilter ref="A3:M190" xr:uid="{92884325-6BD6-4865-B072-503D6A055FC6}"/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5</vt:i4>
      </vt:variant>
    </vt:vector>
  </HeadingPairs>
  <TitlesOfParts>
    <vt:vector size="14" baseType="lpstr">
      <vt:lpstr>Замеры СС+ЮА</vt:lpstr>
      <vt:lpstr>СС табл</vt:lpstr>
      <vt:lpstr>СМФЕРВЫПР</vt:lpstr>
      <vt:lpstr>!!!!!! Прокладка КЛ от ПС-106 _</vt:lpstr>
      <vt:lpstr>СС</vt:lpstr>
      <vt:lpstr>Кабельные линии</vt:lpstr>
      <vt:lpstr>Коммерция смета</vt:lpstr>
      <vt:lpstr>Свод</vt:lpstr>
      <vt:lpstr>СМР</vt:lpstr>
      <vt:lpstr>'!!!!!! Прокладка КЛ от ПС-106 _'!Заголовки_для_печати</vt:lpstr>
      <vt:lpstr>СМФЕРВЫПР!Заголовки_для_печати</vt:lpstr>
      <vt:lpstr>'!!!!!! Прокладка КЛ от ПС-106 _'!Область_печати</vt:lpstr>
      <vt:lpstr>СМР!Область_печати</vt:lpstr>
      <vt:lpstr>СМФЕРВЫПР!Область_печати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2024-07-29T08:05:28Z</dcterms:created>
  <dcterms:modified xsi:type="dcterms:W3CDTF">2025-01-22T14:39:43Z</dcterms:modified>
</cp:coreProperties>
</file>