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531240EA-F74F-4090-BD6F-6745E74BDD01}" xr6:coauthVersionLast="45" xr6:coauthVersionMax="45" xr10:uidLastSave="{00000000-0000-0000-0000-000000000000}"/>
  <bookViews>
    <workbookView xWindow="-120" yWindow="-120" windowWidth="29040" windowHeight="15840" activeTab="2" xr2:uid="{6261AD04-00E5-4FFD-94CF-8514AC1339EB}"/>
  </bookViews>
  <sheets>
    <sheet name="Свод ГП1" sheetId="3" r:id="rId1"/>
    <sheet name="ГП1" sheetId="1" r:id="rId2"/>
    <sheet name="ГП1_1" sheetId="4" r:id="rId3"/>
    <sheet name="ГП1 арх" sheetId="2" state="hidden" r:id="rId4"/>
  </sheets>
  <definedNames>
    <definedName name="_xlnm.Print_Area" localSheetId="1">ГП1!$A$1:$L$49</definedName>
    <definedName name="_xlnm.Print_Area" localSheetId="3">'ГП1 арх'!$A$1:$L$60</definedName>
    <definedName name="_xlnm.Print_Area" localSheetId="2">ГП1_1!$A$1:$L$25</definedName>
    <definedName name="_xlnm.Print_Area" localSheetId="0">'Свод ГП1'!$A$1:$H$5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7" i="1" l="1"/>
  <c r="K37" i="1" s="1"/>
  <c r="G37" i="1" l="1"/>
  <c r="L37" i="1" s="1"/>
  <c r="D21" i="4" l="1"/>
  <c r="I21" i="4" s="1"/>
  <c r="K21" i="4" s="1"/>
  <c r="F20" i="4"/>
  <c r="G20" i="4" s="1"/>
  <c r="L20" i="4" s="1"/>
  <c r="D19" i="4"/>
  <c r="I19" i="4" s="1"/>
  <c r="F18" i="4"/>
  <c r="K18" i="4" s="1"/>
  <c r="D17" i="4"/>
  <c r="I17" i="4" s="1"/>
  <c r="F16" i="4"/>
  <c r="K16" i="4" s="1"/>
  <c r="D15" i="4"/>
  <c r="I15" i="4" s="1"/>
  <c r="K15" i="4" s="1"/>
  <c r="F14" i="4"/>
  <c r="G14" i="4" s="1"/>
  <c r="L14" i="4" s="1"/>
  <c r="F12" i="4"/>
  <c r="K12" i="4" s="1"/>
  <c r="F10" i="4"/>
  <c r="K10" i="4" s="1"/>
  <c r="E9" i="4"/>
  <c r="F9" i="4" s="1"/>
  <c r="G9" i="4" s="1"/>
  <c r="L9" i="4" s="1"/>
  <c r="A9" i="4"/>
  <c r="A10" i="4" s="1"/>
  <c r="A12" i="4" s="1"/>
  <c r="F8" i="4"/>
  <c r="G8" i="4" s="1"/>
  <c r="L8" i="4" s="1"/>
  <c r="A4" i="3"/>
  <c r="D41" i="1"/>
  <c r="I41" i="1" s="1"/>
  <c r="F40" i="1"/>
  <c r="K40" i="1" s="1"/>
  <c r="D36" i="1"/>
  <c r="I36" i="1" s="1"/>
  <c r="F35" i="1"/>
  <c r="K35" i="1" s="1"/>
  <c r="F22" i="4" l="1"/>
  <c r="C4" i="3" s="1"/>
  <c r="A14" i="4"/>
  <c r="A16" i="4" s="1"/>
  <c r="A18" i="4" s="1"/>
  <c r="A20" i="4" s="1"/>
  <c r="G16" i="4"/>
  <c r="L16" i="4" s="1"/>
  <c r="G10" i="4"/>
  <c r="L10" i="4" s="1"/>
  <c r="K9" i="4"/>
  <c r="K8" i="4"/>
  <c r="K19" i="4"/>
  <c r="J19" i="4"/>
  <c r="L19" i="4" s="1"/>
  <c r="I22" i="4"/>
  <c r="J17" i="4"/>
  <c r="L17" i="4" s="1"/>
  <c r="K17" i="4"/>
  <c r="K14" i="4"/>
  <c r="K20" i="4"/>
  <c r="G12" i="4"/>
  <c r="L12" i="4" s="1"/>
  <c r="G18" i="4"/>
  <c r="L18" i="4" s="1"/>
  <c r="J15" i="4"/>
  <c r="L15" i="4" s="1"/>
  <c r="J21" i="4"/>
  <c r="L21" i="4" s="1"/>
  <c r="K41" i="1"/>
  <c r="J41" i="1"/>
  <c r="L41" i="1" s="1"/>
  <c r="G40" i="1"/>
  <c r="L40" i="1" s="1"/>
  <c r="K36" i="1"/>
  <c r="J36" i="1"/>
  <c r="L36" i="1" s="1"/>
  <c r="G35" i="1"/>
  <c r="L35" i="1" s="1"/>
  <c r="J22" i="4" l="1"/>
  <c r="G4" i="3" s="1"/>
  <c r="D4" i="3"/>
  <c r="E4" i="3"/>
  <c r="G22" i="4"/>
  <c r="F4" i="3" s="1"/>
  <c r="K22" i="4"/>
  <c r="L22" i="4" s="1"/>
  <c r="H4" i="3" l="1"/>
  <c r="I59" i="2"/>
  <c r="K59" i="2" s="1"/>
  <c r="K58" i="2"/>
  <c r="J58" i="2"/>
  <c r="L58" i="2" s="1"/>
  <c r="I58" i="2"/>
  <c r="I57" i="2"/>
  <c r="J57" i="2" s="1"/>
  <c r="L57" i="2" s="1"/>
  <c r="I56" i="2"/>
  <c r="K56" i="2" s="1"/>
  <c r="D55" i="2"/>
  <c r="F55" i="2" s="1"/>
  <c r="K53" i="2"/>
  <c r="F53" i="2"/>
  <c r="G53" i="2" s="1"/>
  <c r="L53" i="2" s="1"/>
  <c r="F51" i="2"/>
  <c r="K51" i="2" s="1"/>
  <c r="F50" i="2"/>
  <c r="K50" i="2" s="1"/>
  <c r="F49" i="2"/>
  <c r="K49" i="2" s="1"/>
  <c r="I47" i="2"/>
  <c r="K47" i="2" s="1"/>
  <c r="K46" i="2"/>
  <c r="J46" i="2"/>
  <c r="L46" i="2" s="1"/>
  <c r="I46" i="2"/>
  <c r="I45" i="2"/>
  <c r="K45" i="2" s="1"/>
  <c r="F44" i="2"/>
  <c r="K44" i="2" s="1"/>
  <c r="D42" i="2"/>
  <c r="F42" i="2" s="1"/>
  <c r="D40" i="2"/>
  <c r="D41" i="2" s="1"/>
  <c r="I41" i="2" s="1"/>
  <c r="D38" i="2"/>
  <c r="I38" i="2" s="1"/>
  <c r="J38" i="2" s="1"/>
  <c r="L38" i="2" s="1"/>
  <c r="F37" i="2"/>
  <c r="G37" i="2" s="1"/>
  <c r="L37" i="2" s="1"/>
  <c r="D36" i="2"/>
  <c r="I36" i="2" s="1"/>
  <c r="F35" i="2"/>
  <c r="K35" i="2" s="1"/>
  <c r="I33" i="2"/>
  <c r="K33" i="2" s="1"/>
  <c r="F32" i="2"/>
  <c r="K32" i="2" s="1"/>
  <c r="D31" i="2"/>
  <c r="I31" i="2" s="1"/>
  <c r="F30" i="2"/>
  <c r="K30" i="2" s="1"/>
  <c r="D29" i="2"/>
  <c r="I29" i="2" s="1"/>
  <c r="K28" i="2"/>
  <c r="F28" i="2"/>
  <c r="G28" i="2" s="1"/>
  <c r="L28" i="2" s="1"/>
  <c r="D27" i="2"/>
  <c r="I27" i="2" s="1"/>
  <c r="F26" i="2"/>
  <c r="K26" i="2" s="1"/>
  <c r="D25" i="2"/>
  <c r="I25" i="2" s="1"/>
  <c r="F24" i="2"/>
  <c r="K24" i="2" s="1"/>
  <c r="D23" i="2"/>
  <c r="I23" i="2" s="1"/>
  <c r="F22" i="2"/>
  <c r="G22" i="2" s="1"/>
  <c r="L22" i="2" s="1"/>
  <c r="D21" i="2"/>
  <c r="I21" i="2" s="1"/>
  <c r="F20" i="2"/>
  <c r="K20" i="2" s="1"/>
  <c r="F18" i="2"/>
  <c r="K18" i="2" s="1"/>
  <c r="F16" i="2"/>
  <c r="K16" i="2" s="1"/>
  <c r="F15" i="2"/>
  <c r="K15" i="2" s="1"/>
  <c r="F13" i="2"/>
  <c r="G13" i="2" s="1"/>
  <c r="L13" i="2" s="1"/>
  <c r="K11" i="2"/>
  <c r="F11" i="2"/>
  <c r="G11" i="2" s="1"/>
  <c r="L11" i="2" s="1"/>
  <c r="E10" i="2"/>
  <c r="F10" i="2" s="1"/>
  <c r="K10" i="2" s="1"/>
  <c r="F9" i="2"/>
  <c r="G9" i="2" s="1"/>
  <c r="L9" i="2" s="1"/>
  <c r="A9" i="2"/>
  <c r="A10" i="2" s="1"/>
  <c r="A11" i="2" s="1"/>
  <c r="A13" i="2" s="1"/>
  <c r="A15" i="2" s="1"/>
  <c r="A16" i="2" s="1"/>
  <c r="A18" i="2" s="1"/>
  <c r="A20" i="2" s="1"/>
  <c r="A22" i="2" s="1"/>
  <c r="A24" i="2" s="1"/>
  <c r="A26" i="2" s="1"/>
  <c r="A28" i="2" s="1"/>
  <c r="A30" i="2" s="1"/>
  <c r="A32" i="2" s="1"/>
  <c r="A35" i="2" s="1"/>
  <c r="A37" i="2" s="1"/>
  <c r="A40" i="2" s="1"/>
  <c r="A42" i="2" s="1"/>
  <c r="A44" i="2" s="1"/>
  <c r="A49" i="2" s="1"/>
  <c r="A50" i="2" s="1"/>
  <c r="A51" i="2" s="1"/>
  <c r="A53" i="2" s="1"/>
  <c r="A55" i="2" s="1"/>
  <c r="F8" i="2"/>
  <c r="K8" i="2" s="1"/>
  <c r="K42" i="2" l="1"/>
  <c r="G42" i="2"/>
  <c r="L42" i="2" s="1"/>
  <c r="G55" i="2"/>
  <c r="L55" i="2" s="1"/>
  <c r="K55" i="2"/>
  <c r="D43" i="2"/>
  <c r="I43" i="2" s="1"/>
  <c r="K22" i="2"/>
  <c r="K13" i="2"/>
  <c r="J33" i="2"/>
  <c r="L33" i="2" s="1"/>
  <c r="F40" i="2"/>
  <c r="K40" i="2" s="1"/>
  <c r="K23" i="2"/>
  <c r="J23" i="2"/>
  <c r="L23" i="2" s="1"/>
  <c r="K29" i="2"/>
  <c r="J29" i="2"/>
  <c r="L29" i="2" s="1"/>
  <c r="K41" i="2"/>
  <c r="J41" i="2"/>
  <c r="L41" i="2" s="1"/>
  <c r="K21" i="2"/>
  <c r="J21" i="2"/>
  <c r="L21" i="2" s="1"/>
  <c r="I60" i="2"/>
  <c r="J60" i="2" s="1"/>
  <c r="J31" i="2"/>
  <c r="L31" i="2" s="1"/>
  <c r="K31" i="2"/>
  <c r="K25" i="2"/>
  <c r="J25" i="2"/>
  <c r="L25" i="2" s="1"/>
  <c r="J43" i="2"/>
  <c r="L43" i="2" s="1"/>
  <c r="K43" i="2"/>
  <c r="J27" i="2"/>
  <c r="L27" i="2" s="1"/>
  <c r="K27" i="2"/>
  <c r="K36" i="2"/>
  <c r="J36" i="2"/>
  <c r="L36" i="2" s="1"/>
  <c r="G10" i="2"/>
  <c r="L10" i="2" s="1"/>
  <c r="G20" i="2"/>
  <c r="L20" i="2" s="1"/>
  <c r="G40" i="2"/>
  <c r="L40" i="2" s="1"/>
  <c r="F60" i="2"/>
  <c r="G60" i="2" s="1"/>
  <c r="K9" i="2"/>
  <c r="G18" i="2"/>
  <c r="L18" i="2" s="1"/>
  <c r="K38" i="2"/>
  <c r="J45" i="2"/>
  <c r="L45" i="2" s="1"/>
  <c r="G50" i="2"/>
  <c r="L50" i="2" s="1"/>
  <c r="G16" i="2"/>
  <c r="L16" i="2" s="1"/>
  <c r="G24" i="2"/>
  <c r="L24" i="2" s="1"/>
  <c r="G30" i="2"/>
  <c r="L30" i="2" s="1"/>
  <c r="K37" i="2"/>
  <c r="G49" i="2"/>
  <c r="L49" i="2" s="1"/>
  <c r="K57" i="2"/>
  <c r="G26" i="2"/>
  <c r="L26" i="2" s="1"/>
  <c r="G32" i="2"/>
  <c r="L32" i="2" s="1"/>
  <c r="G15" i="2"/>
  <c r="L15" i="2" s="1"/>
  <c r="G35" i="2"/>
  <c r="L35" i="2" s="1"/>
  <c r="G44" i="2"/>
  <c r="L44" i="2" s="1"/>
  <c r="J47" i="2"/>
  <c r="L47" i="2" s="1"/>
  <c r="J56" i="2"/>
  <c r="L56" i="2" s="1"/>
  <c r="J59" i="2"/>
  <c r="L59" i="2" s="1"/>
  <c r="G51" i="2"/>
  <c r="L51" i="2" s="1"/>
  <c r="G8" i="2"/>
  <c r="L8" i="2" s="1"/>
  <c r="I45" i="1"/>
  <c r="J45" i="1" s="1"/>
  <c r="L45" i="1" s="1"/>
  <c r="I44" i="1"/>
  <c r="J44" i="1" s="1"/>
  <c r="L44" i="1" s="1"/>
  <c r="I43" i="1"/>
  <c r="K43" i="1" s="1"/>
  <c r="F42" i="1"/>
  <c r="G42" i="1" s="1"/>
  <c r="L42" i="1" s="1"/>
  <c r="D39" i="1"/>
  <c r="I39" i="1" s="1"/>
  <c r="F38" i="1"/>
  <c r="G38" i="1" s="1"/>
  <c r="L38" i="1" s="1"/>
  <c r="I33" i="1"/>
  <c r="J33" i="1" s="1"/>
  <c r="L33" i="1" s="1"/>
  <c r="F32" i="1"/>
  <c r="K32" i="1" s="1"/>
  <c r="D31" i="1"/>
  <c r="I31" i="1" s="1"/>
  <c r="K31" i="1" s="1"/>
  <c r="F30" i="1"/>
  <c r="K30" i="1" s="1"/>
  <c r="D29" i="1"/>
  <c r="I29" i="1" s="1"/>
  <c r="J29" i="1" s="1"/>
  <c r="L29" i="1" s="1"/>
  <c r="F28" i="1"/>
  <c r="G28" i="1" s="1"/>
  <c r="L28" i="1" s="1"/>
  <c r="D27" i="1"/>
  <c r="I27" i="1" s="1"/>
  <c r="J27" i="1" s="1"/>
  <c r="L27" i="1" s="1"/>
  <c r="F26" i="1"/>
  <c r="K26" i="1" s="1"/>
  <c r="D25" i="1"/>
  <c r="I25" i="1" s="1"/>
  <c r="K25" i="1" s="1"/>
  <c r="F24" i="1"/>
  <c r="K24" i="1" s="1"/>
  <c r="D23" i="1"/>
  <c r="I23" i="1" s="1"/>
  <c r="J23" i="1" s="1"/>
  <c r="L23" i="1" s="1"/>
  <c r="F22" i="1"/>
  <c r="K22" i="1" s="1"/>
  <c r="D21" i="1"/>
  <c r="I21" i="1" s="1"/>
  <c r="F20" i="1"/>
  <c r="G20" i="1" s="1"/>
  <c r="L20" i="1" s="1"/>
  <c r="F18" i="1"/>
  <c r="K18" i="1" s="1"/>
  <c r="F16" i="1"/>
  <c r="K16" i="1" s="1"/>
  <c r="F15" i="1"/>
  <c r="K15" i="1" s="1"/>
  <c r="F13" i="1"/>
  <c r="G13" i="1" s="1"/>
  <c r="L13" i="1" s="1"/>
  <c r="F11" i="1"/>
  <c r="G11" i="1" s="1"/>
  <c r="L11" i="1" s="1"/>
  <c r="E10" i="1"/>
  <c r="F10" i="1" s="1"/>
  <c r="F9" i="1"/>
  <c r="G9" i="1" s="1"/>
  <c r="L9" i="1" s="1"/>
  <c r="A9" i="1"/>
  <c r="A10" i="1" s="1"/>
  <c r="A11" i="1" s="1"/>
  <c r="A13" i="1" s="1"/>
  <c r="A15" i="1" s="1"/>
  <c r="A16" i="1" s="1"/>
  <c r="A18" i="1" s="1"/>
  <c r="A20" i="1" s="1"/>
  <c r="A22" i="1" s="1"/>
  <c r="A24" i="1" s="1"/>
  <c r="A26" i="1" s="1"/>
  <c r="A28" i="1" s="1"/>
  <c r="A30" i="1" s="1"/>
  <c r="A32" i="1" s="1"/>
  <c r="F8" i="1"/>
  <c r="K60" i="2" l="1"/>
  <c r="L60" i="2" s="1"/>
  <c r="K33" i="1"/>
  <c r="K8" i="1"/>
  <c r="F46" i="1"/>
  <c r="C3" i="3" s="1"/>
  <c r="G26" i="1"/>
  <c r="L26" i="1" s="1"/>
  <c r="K20" i="1"/>
  <c r="K28" i="1"/>
  <c r="A35" i="1"/>
  <c r="G22" i="1"/>
  <c r="L22" i="1" s="1"/>
  <c r="K45" i="1"/>
  <c r="G32" i="1"/>
  <c r="L32" i="1" s="1"/>
  <c r="K42" i="1"/>
  <c r="K27" i="1"/>
  <c r="G30" i="1"/>
  <c r="L30" i="1" s="1"/>
  <c r="K38" i="1"/>
  <c r="K44" i="1"/>
  <c r="K29" i="1"/>
  <c r="G24" i="1"/>
  <c r="L24" i="1" s="1"/>
  <c r="K23" i="1"/>
  <c r="J21" i="1"/>
  <c r="L21" i="1" s="1"/>
  <c r="K21" i="1"/>
  <c r="G16" i="1"/>
  <c r="L16" i="1" s="1"/>
  <c r="K13" i="1"/>
  <c r="K11" i="1"/>
  <c r="K9" i="1"/>
  <c r="K39" i="1"/>
  <c r="J39" i="1"/>
  <c r="L39" i="1" s="1"/>
  <c r="G10" i="1"/>
  <c r="L10" i="1" s="1"/>
  <c r="K10" i="1"/>
  <c r="G8" i="1"/>
  <c r="L8" i="1" s="1"/>
  <c r="G18" i="1"/>
  <c r="L18" i="1" s="1"/>
  <c r="J25" i="1"/>
  <c r="L25" i="1" s="1"/>
  <c r="J31" i="1"/>
  <c r="L31" i="1" s="1"/>
  <c r="J43" i="1"/>
  <c r="L43" i="1" s="1"/>
  <c r="G15" i="1"/>
  <c r="L15" i="1" s="1"/>
  <c r="I46" i="1"/>
  <c r="A37" i="1" l="1"/>
  <c r="A38" i="1" s="1"/>
  <c r="A40" i="1" s="1"/>
  <c r="A42" i="1" s="1"/>
  <c r="G46" i="1"/>
  <c r="F3" i="3" s="1"/>
  <c r="F5" i="3" s="1"/>
  <c r="J46" i="1"/>
  <c r="G3" i="3" s="1"/>
  <c r="G5" i="3" s="1"/>
  <c r="D3" i="3"/>
  <c r="D5" i="3" s="1"/>
  <c r="C5" i="3"/>
  <c r="K46" i="1"/>
  <c r="L46" i="1" s="1"/>
  <c r="E3" i="3" l="1"/>
  <c r="E5" i="3" s="1"/>
  <c r="H3" i="3"/>
  <c r="H5" i="3" s="1"/>
</calcChain>
</file>

<file path=xl/sharedStrings.xml><?xml version="1.0" encoding="utf-8"?>
<sst xmlns="http://schemas.openxmlformats.org/spreadsheetml/2006/main" count="324" uniqueCount="117">
  <si>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</si>
  <si>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</si>
  <si>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</si>
  <si>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</si>
  <si>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</si>
  <si>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</si>
  <si>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</si>
  <si>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</si>
  <si>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</si>
  <si>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</si>
  <si>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</si>
  <si>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</si>
  <si>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</si>
  <si>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131-23-ГП1 Генеральный план</t>
  </si>
  <si>
    <t>Разборка дорожных покрытий</t>
  </si>
  <si>
    <t>Демонтаж дорожного бордюра БР 100.30.15</t>
  </si>
  <si>
    <t>шт.</t>
  </si>
  <si>
    <t>стоимость из НВК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</si>
  <si>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</si>
  <si>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</si>
  <si>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</si>
  <si>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</si>
  <si>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</si>
  <si>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</si>
  <si>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</si>
  <si>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т</t>
  </si>
  <si>
    <t xml:space="preserve">Земляные работы </t>
  </si>
  <si>
    <t xml:space="preserve">Разработка сухого грунта механизированным способом </t>
  </si>
  <si>
    <t>Доработка грунта в траншее вручную</t>
  </si>
  <si>
    <t>Погрузка  грунта в автосамосвалы</t>
  </si>
  <si>
    <t>Устройство асфальтобетонного покрытия</t>
  </si>
  <si>
    <t>Устройство слоя из геотекстиля Дорнит</t>
  </si>
  <si>
    <t>м2</t>
  </si>
  <si>
    <t>9.1</t>
  </si>
  <si>
    <t>Геотекстиль Дорнит 500 (с учетом коэфф. 1,1 на захлест )</t>
  </si>
  <si>
    <t xml:space="preserve">Устройство слоя из песка крупного  h=0,30 </t>
  </si>
  <si>
    <t>10.1</t>
  </si>
  <si>
    <t>Песок крупный ГОСТ 8736-2014 h=0,30 с К упл.= 1,10</t>
  </si>
  <si>
    <t xml:space="preserve">Устройство слоя из щебня крупного  h=0,15 </t>
  </si>
  <si>
    <t>11.1</t>
  </si>
  <si>
    <t xml:space="preserve">Щебень крупный М600 (20-70мм) </t>
  </si>
  <si>
    <t xml:space="preserve">Устройство слоя из щебня мелкого  h=0,08 </t>
  </si>
  <si>
    <t>12.1</t>
  </si>
  <si>
    <t xml:space="preserve">Щебень крупный М600 (5-20мм) </t>
  </si>
  <si>
    <t>Укладка асфальтобетона мелкозеристого горячего на битуме   h=0,05</t>
  </si>
  <si>
    <t>13.1</t>
  </si>
  <si>
    <t xml:space="preserve">Асфальтобетон мелкозернистый, плотный горячий на битуме БНД марки 60/90, Тип Б, Марки II </t>
  </si>
  <si>
    <t>в КП 417 путь цена -  4407,05р без разделения на крупно и мелкозернистый</t>
  </si>
  <si>
    <t>Укладка асфальтобетона крупнозернистого горячего на битуме    h=0,07</t>
  </si>
  <si>
    <t>в КП 417 путь цена -  1083р/м2 за 5 см, скорректировала пропорционально</t>
  </si>
  <si>
    <t>14.1</t>
  </si>
  <si>
    <t xml:space="preserve">Асфальтобетон крупнозернистый, плотный горячий на битуме БНД марки 60/90, Тип Б, Марки II </t>
  </si>
  <si>
    <t>Устройство бортовых камней БР 100.30.15</t>
  </si>
  <si>
    <t>15.1</t>
  </si>
  <si>
    <t>Бортовые камни БР 100.30.15</t>
  </si>
  <si>
    <t>Подъем и восстановление щебеночного основания</t>
  </si>
  <si>
    <t>16.1</t>
  </si>
  <si>
    <t>17.1</t>
  </si>
  <si>
    <t>Посев многолетних трав</t>
  </si>
  <si>
    <t>Подготовка почвы для устройства газона механизированным способом с внесением растительной земли слоем 15 см (80%)</t>
  </si>
  <si>
    <t>18.1</t>
  </si>
  <si>
    <t>Земля растительная</t>
  </si>
  <si>
    <t>стоимость по ФЕР</t>
  </si>
  <si>
    <t>Подготовка почвы для устройства газона  ручным способом с внесением растительной земли слоем 15 см (20%)</t>
  </si>
  <si>
    <t>19.1</t>
  </si>
  <si>
    <t>Посев многолетних трав ручным способом</t>
  </si>
  <si>
    <t>20.1</t>
  </si>
  <si>
    <t>Кострец безостный</t>
  </si>
  <si>
    <t>кг</t>
  </si>
  <si>
    <t>20.2</t>
  </si>
  <si>
    <t>Овсянка луговая</t>
  </si>
  <si>
    <t>20.3</t>
  </si>
  <si>
    <t>Ежа сборная</t>
  </si>
  <si>
    <t>Вертикальная планировка  (земляные работы)</t>
  </si>
  <si>
    <t>Этих разделов нет в ИД, но были в проекте .Виталий говорил, что ИД еще не окончательная, поэтому оставила, если не нужны удалите</t>
  </si>
  <si>
    <t>Выемка грунта при устройстве: дорожной одежды и планировки</t>
  </si>
  <si>
    <t>Устройство планировочной насыпи из оставшегося грунта</t>
  </si>
  <si>
    <t>Уплотнение грунта прицепными катками 8 т проход по одному следу при толщине слоя: 10 см (количество проходов по одному следу 4)</t>
  </si>
  <si>
    <t>Восстановление существующих ж/б колодцев</t>
  </si>
  <si>
    <t>Устройство круглых сборных железобетонных канализационных колодцев  в мокрых грунтах</t>
  </si>
  <si>
    <t>25.1</t>
  </si>
  <si>
    <t>Плита перекрытия ПП10</t>
  </si>
  <si>
    <t>25.2</t>
  </si>
  <si>
    <t>Плита перекрытия ПП20</t>
  </si>
  <si>
    <t>25.3</t>
  </si>
  <si>
    <t>Кольцо стеновое КС7.9-1</t>
  </si>
  <si>
    <t>25.4</t>
  </si>
  <si>
    <t xml:space="preserve">Люк чугунный тяжелый </t>
  </si>
  <si>
    <t xml:space="preserve">Итого </t>
  </si>
  <si>
    <t>Песок природный  средний</t>
  </si>
  <si>
    <t>Обратная засыпка песком вручную</t>
  </si>
  <si>
    <t xml:space="preserve">Щебень мелкий М600 (5-20мм) </t>
  </si>
  <si>
    <t xml:space="preserve">Подготовка почвы для устройства газона  ручным способом с внесением растительной земли слоем 10 см </t>
  </si>
  <si>
    <t xml:space="preserve">Подготовка почвы для устройства газона  ручным способом с внесением растительной земли слоем 20 см 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</si>
  <si>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</si>
  <si>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</si>
  <si>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</si>
  <si>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</si>
  <si>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</si>
  <si>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</si>
  <si>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ГП1 Генеральный план</t>
  </si>
  <si>
    <t>131-23-ГП1/1 Генеральный план. Восстановление а/б покрытия после подъема путей</t>
  </si>
  <si>
    <t>ГП1/1 Генеральный план. Восстановление а/б покрытия после подъема путей</t>
  </si>
  <si>
    <t xml:space="preserve">Устройство слоя из щебня крупного  </t>
  </si>
  <si>
    <t xml:space="preserve">Устройство слоя из щебня мелкого  </t>
  </si>
  <si>
    <t xml:space="preserve">Щебень крупный М600 (25-65мм) </t>
  </si>
  <si>
    <t>5.1</t>
  </si>
  <si>
    <t>6.1</t>
  </si>
  <si>
    <t>7.1</t>
  </si>
  <si>
    <t>8.1</t>
  </si>
  <si>
    <t xml:space="preserve">Уплотнение </t>
  </si>
  <si>
    <t>стоимость из ВДЦ 8-го цеха (НВК)  - (ранее была 1900)</t>
  </si>
  <si>
    <t>стоимость из НВК5</t>
  </si>
  <si>
    <t>КП с дисконтом</t>
  </si>
  <si>
    <t>новые работы</t>
  </si>
  <si>
    <t>цена по счету</t>
  </si>
  <si>
    <t xml:space="preserve">стоимость из ВДЦ 8-го цеха (НВК)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</si>
</sst>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187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2" fontId="7" fillId="3" borderId="3" xfId="2" applyNumberFormat="1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43" fontId="6" fillId="3" borderId="11" xfId="1" applyFont="1" applyFill="1" applyBorder="1" applyAlignment="1">
      <alignment vertical="center"/>
    </xf>
    <xf numFmtId="0" fontId="9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" fontId="7" fillId="4" borderId="3" xfId="0" applyNumberFormat="1" applyFont="1" applyFill="1" applyBorder="1" applyAlignment="1">
      <alignment vertical="center" wrapText="1"/>
    </xf>
    <xf numFmtId="43" fontId="7" fillId="0" borderId="3" xfId="1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3" fontId="7" fillId="4" borderId="3" xfId="1" applyFont="1" applyFill="1" applyBorder="1" applyAlignment="1">
      <alignment vertical="center"/>
    </xf>
    <xf numFmtId="43" fontId="7" fillId="4" borderId="3" xfId="1" applyFont="1" applyFill="1" applyBorder="1" applyAlignment="1">
      <alignment horizontal="center" vertical="center" wrapText="1"/>
    </xf>
    <xf numFmtId="0" fontId="10" fillId="4" borderId="11" xfId="3" applyFont="1" applyFill="1" applyBorder="1" applyAlignment="1">
      <alignment horizontal="left" vertical="center" wrapText="1"/>
    </xf>
    <xf numFmtId="43" fontId="11" fillId="4" borderId="3" xfId="1" applyFont="1" applyFill="1" applyBorder="1" applyAlignment="1">
      <alignment horizontal="center" vertical="center" wrapText="1"/>
    </xf>
    <xf numFmtId="0" fontId="7" fillId="4" borderId="11" xfId="3" applyFont="1" applyFill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2" fontId="7" fillId="0" borderId="3" xfId="0" applyNumberFormat="1" applyFont="1" applyBorder="1" applyAlignment="1">
      <alignment vertical="center" wrapText="1"/>
    </xf>
    <xf numFmtId="43" fontId="12" fillId="4" borderId="3" xfId="1" applyFont="1" applyFill="1" applyBorder="1" applyAlignment="1">
      <alignment horizontal="center"/>
    </xf>
    <xf numFmtId="43" fontId="12" fillId="4" borderId="3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49" fontId="7" fillId="5" borderId="3" xfId="0" applyNumberFormat="1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left" vertical="center" wrapText="1"/>
    </xf>
    <xf numFmtId="0" fontId="7" fillId="5" borderId="3" xfId="2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right" vertical="center"/>
    </xf>
    <xf numFmtId="43" fontId="8" fillId="5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7" fillId="5" borderId="3" xfId="1" applyNumberFormat="1" applyFont="1" applyFill="1" applyBorder="1" applyAlignment="1">
      <alignment vertical="center"/>
    </xf>
    <xf numFmtId="43" fontId="6" fillId="5" borderId="3" xfId="1" applyFont="1" applyFill="1" applyBorder="1" applyAlignment="1">
      <alignment horizontal="center" vertical="center" wrapText="1"/>
    </xf>
    <xf numFmtId="43" fontId="6" fillId="5" borderId="1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11" fillId="5" borderId="3" xfId="1" applyNumberFormat="1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horizontal="right" vertical="center" wrapText="1"/>
    </xf>
    <xf numFmtId="2" fontId="6" fillId="5" borderId="3" xfId="1" applyNumberFormat="1" applyFont="1" applyFill="1" applyBorder="1" applyAlignment="1">
      <alignment horizontal="right" vertical="center"/>
    </xf>
    <xf numFmtId="43" fontId="11" fillId="0" borderId="3" xfId="1" applyFont="1" applyFill="1" applyBorder="1" applyAlignment="1">
      <alignment horizontal="center" vertical="center" wrapText="1"/>
    </xf>
    <xf numFmtId="1" fontId="7" fillId="5" borderId="3" xfId="1" applyNumberFormat="1" applyFont="1" applyFill="1" applyBorder="1" applyAlignment="1">
      <alignment horizontal="right" vertical="center"/>
    </xf>
    <xf numFmtId="0" fontId="3" fillId="3" borderId="3" xfId="3" applyFont="1" applyFill="1" applyBorder="1" applyAlignment="1">
      <alignment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5" borderId="3" xfId="3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6" fillId="5" borderId="3" xfId="0" applyNumberFormat="1" applyFont="1" applyFill="1" applyBorder="1" applyAlignment="1">
      <alignment horizontal="right" vertical="center" wrapText="1"/>
    </xf>
    <xf numFmtId="43" fontId="7" fillId="5" borderId="3" xfId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right" vertical="center" wrapText="1"/>
    </xf>
    <xf numFmtId="166" fontId="6" fillId="5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/>
    <xf numFmtId="0" fontId="11" fillId="3" borderId="3" xfId="0" applyFont="1" applyFill="1" applyBorder="1"/>
    <xf numFmtId="43" fontId="11" fillId="3" borderId="3" xfId="1" applyFont="1" applyFill="1" applyBorder="1" applyAlignment="1">
      <alignment horizontal="center" vertical="center" wrapText="1"/>
    </xf>
    <xf numFmtId="43" fontId="11" fillId="3" borderId="3" xfId="1" applyFont="1" applyFill="1" applyBorder="1" applyAlignment="1">
      <alignment vertical="center"/>
    </xf>
    <xf numFmtId="43" fontId="14" fillId="3" borderId="3" xfId="1" applyFont="1" applyFill="1" applyBorder="1" applyAlignment="1">
      <alignment horizontal="center" vertical="center" wrapText="1"/>
    </xf>
    <xf numFmtId="43" fontId="11" fillId="3" borderId="11" xfId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vertical="center" wrapText="1"/>
    </xf>
    <xf numFmtId="43" fontId="11" fillId="0" borderId="3" xfId="1" applyFont="1" applyBorder="1" applyAlignment="1">
      <alignment horizontal="center" vertical="center" wrapText="1"/>
    </xf>
    <xf numFmtId="43" fontId="11" fillId="0" borderId="3" xfId="1" applyFont="1" applyBorder="1" applyAlignment="1">
      <alignment vertical="center"/>
    </xf>
    <xf numFmtId="43" fontId="14" fillId="4" borderId="3" xfId="1" applyFont="1" applyFill="1" applyBorder="1" applyAlignment="1">
      <alignment horizontal="center" vertical="center" wrapText="1"/>
    </xf>
    <xf numFmtId="43" fontId="11" fillId="4" borderId="3" xfId="1" applyFont="1" applyFill="1" applyBorder="1" applyAlignment="1">
      <alignment vertical="center"/>
    </xf>
    <xf numFmtId="43" fontId="11" fillId="0" borderId="11" xfId="1" applyFont="1" applyBorder="1" applyAlignment="1">
      <alignment vertical="center"/>
    </xf>
    <xf numFmtId="0" fontId="15" fillId="4" borderId="11" xfId="3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4" borderId="3" xfId="0" applyNumberFormat="1" applyFont="1" applyFill="1" applyBorder="1" applyAlignment="1">
      <alignment vertical="center" wrapText="1"/>
    </xf>
    <xf numFmtId="43" fontId="11" fillId="4" borderId="11" xfId="1" applyFont="1" applyFill="1" applyBorder="1" applyAlignment="1">
      <alignment vertical="center"/>
    </xf>
    <xf numFmtId="0" fontId="11" fillId="0" borderId="3" xfId="3" applyFont="1" applyBorder="1" applyAlignment="1">
      <alignment horizontal="left" vertical="center" wrapText="1"/>
    </xf>
    <xf numFmtId="2" fontId="11" fillId="0" borderId="3" xfId="0" applyNumberFormat="1" applyFont="1" applyBorder="1" applyAlignment="1">
      <alignment vertical="center" wrapText="1"/>
    </xf>
    <xf numFmtId="43" fontId="11" fillId="4" borderId="3" xfId="1" applyFont="1" applyFill="1" applyBorder="1" applyAlignment="1">
      <alignment horizontal="center"/>
    </xf>
    <xf numFmtId="49" fontId="11" fillId="4" borderId="3" xfId="0" applyNumberFormat="1" applyFont="1" applyFill="1" applyBorder="1" applyAlignment="1">
      <alignment horizontal="center" vertical="center" wrapText="1"/>
    </xf>
    <xf numFmtId="0" fontId="11" fillId="5" borderId="11" xfId="3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1" fontId="11" fillId="5" borderId="3" xfId="0" applyNumberFormat="1" applyFont="1" applyFill="1" applyBorder="1" applyAlignment="1">
      <alignment vertical="center" wrapText="1"/>
    </xf>
    <xf numFmtId="43" fontId="11" fillId="5" borderId="3" xfId="1" applyFont="1" applyFill="1" applyBorder="1" applyAlignment="1">
      <alignment horizontal="center" vertical="center" wrapText="1"/>
    </xf>
    <xf numFmtId="43" fontId="11" fillId="5" borderId="3" xfId="1" applyFont="1" applyFill="1" applyBorder="1" applyAlignment="1">
      <alignment vertical="center"/>
    </xf>
    <xf numFmtId="43" fontId="11" fillId="5" borderId="3" xfId="1" applyFont="1" applyFill="1" applyBorder="1" applyAlignment="1">
      <alignment horizontal="center"/>
    </xf>
    <xf numFmtId="43" fontId="4" fillId="0" borderId="3" xfId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/>
    <xf numFmtId="0" fontId="13" fillId="3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2" fontId="7" fillId="5" borderId="3" xfId="0" applyNumberFormat="1" applyFont="1" applyFill="1" applyBorder="1" applyAlignment="1">
      <alignment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43" fontId="6" fillId="7" borderId="3" xfId="1" applyFont="1" applyFill="1" applyBorder="1" applyAlignment="1">
      <alignment vertical="center"/>
    </xf>
    <xf numFmtId="43" fontId="6" fillId="7" borderId="3" xfId="1" applyFont="1" applyFill="1" applyBorder="1" applyAlignment="1">
      <alignment horizontal="right" vertical="center"/>
    </xf>
    <xf numFmtId="43" fontId="4" fillId="7" borderId="3" xfId="1" applyFont="1" applyFill="1" applyBorder="1" applyAlignment="1">
      <alignment horizontal="center" vertical="center"/>
    </xf>
    <xf numFmtId="167" fontId="0" fillId="0" borderId="0" xfId="0" applyNumberFormat="1"/>
    <xf numFmtId="0" fontId="6" fillId="0" borderId="3" xfId="0" applyFont="1" applyBorder="1"/>
    <xf numFmtId="0" fontId="4" fillId="0" borderId="3" xfId="0" applyFont="1" applyBorder="1"/>
    <xf numFmtId="43" fontId="4" fillId="6" borderId="3" xfId="1" applyFont="1" applyFill="1" applyBorder="1"/>
    <xf numFmtId="43" fontId="4" fillId="7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8" borderId="3" xfId="3" applyFont="1" applyFill="1" applyBorder="1" applyAlignment="1">
      <alignment horizontal="left" vertical="center" wrapText="1"/>
    </xf>
    <xf numFmtId="43" fontId="6" fillId="8" borderId="3" xfId="1" applyFont="1" applyFill="1" applyBorder="1" applyAlignment="1">
      <alignment vertical="center"/>
    </xf>
    <xf numFmtId="43" fontId="8" fillId="8" borderId="3" xfId="1" applyFont="1" applyFill="1" applyBorder="1" applyAlignment="1">
      <alignment horizontal="center" vertical="center" wrapText="1"/>
    </xf>
    <xf numFmtId="43" fontId="6" fillId="8" borderId="3" xfId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7" fillId="9" borderId="3" xfId="3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/>
    </xf>
    <xf numFmtId="1" fontId="7" fillId="9" borderId="3" xfId="0" applyNumberFormat="1" applyFont="1" applyFill="1" applyBorder="1" applyAlignment="1">
      <alignment vertical="center" wrapText="1"/>
    </xf>
    <xf numFmtId="43" fontId="7" fillId="9" borderId="3" xfId="1" applyFont="1" applyFill="1" applyBorder="1" applyAlignment="1">
      <alignment vertical="center"/>
    </xf>
    <xf numFmtId="43" fontId="6" fillId="9" borderId="3" xfId="1" applyFont="1" applyFill="1" applyBorder="1" applyAlignment="1">
      <alignment vertical="center"/>
    </xf>
    <xf numFmtId="43" fontId="8" fillId="9" borderId="3" xfId="1" applyFont="1" applyFill="1" applyBorder="1" applyAlignment="1">
      <alignment horizontal="center" vertical="center" wrapText="1"/>
    </xf>
    <xf numFmtId="43" fontId="6" fillId="9" borderId="3" xfId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2" fontId="7" fillId="9" borderId="3" xfId="0" applyNumberFormat="1" applyFont="1" applyFill="1" applyBorder="1" applyAlignment="1">
      <alignment vertical="center" wrapText="1"/>
    </xf>
    <xf numFmtId="43" fontId="7" fillId="9" borderId="3" xfId="1" applyFont="1" applyFill="1" applyBorder="1" applyAlignment="1">
      <alignment horizontal="center" vertical="center" wrapText="1"/>
    </xf>
    <xf numFmtId="43" fontId="11" fillId="8" borderId="3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7" fillId="8" borderId="3" xfId="0" applyFont="1" applyFill="1" applyBorder="1" applyAlignment="1">
      <alignment horizontal="center" vertical="center" wrapText="1"/>
    </xf>
    <xf numFmtId="2" fontId="7" fillId="8" borderId="3" xfId="0" applyNumberFormat="1" applyFont="1" applyFill="1" applyBorder="1" applyAlignment="1">
      <alignment vertical="center" wrapText="1"/>
    </xf>
    <xf numFmtId="0" fontId="7" fillId="9" borderId="11" xfId="3" applyFont="1" applyFill="1" applyBorder="1" applyAlignment="1">
      <alignment horizontal="left" vertical="center" wrapText="1"/>
    </xf>
    <xf numFmtId="43" fontId="12" fillId="9" borderId="3" xfId="1" applyFont="1" applyFill="1" applyBorder="1" applyAlignment="1">
      <alignment horizontal="center"/>
    </xf>
    <xf numFmtId="43" fontId="12" fillId="9" borderId="3" xfId="1" applyFont="1" applyFill="1" applyBorder="1" applyAlignment="1">
      <alignment vertical="center"/>
    </xf>
    <xf numFmtId="0" fontId="9" fillId="9" borderId="0" xfId="0" applyFont="1" applyFill="1"/>
    <xf numFmtId="0" fontId="9" fillId="8" borderId="0" xfId="0" applyFont="1" applyFill="1"/>
    <xf numFmtId="0" fontId="7" fillId="8" borderId="3" xfId="3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right" vertical="center" wrapText="1"/>
    </xf>
    <xf numFmtId="43" fontId="11" fillId="8" borderId="3" xfId="1" applyFont="1" applyFill="1" applyBorder="1" applyAlignment="1">
      <alignment horizontal="center" vertical="center" wrapText="1"/>
    </xf>
    <xf numFmtId="43" fontId="6" fillId="8" borderId="11" xfId="1" applyFont="1" applyFill="1" applyBorder="1" applyAlignment="1">
      <alignment vertical="center"/>
    </xf>
    <xf numFmtId="0" fontId="7" fillId="9" borderId="3" xfId="3" applyFont="1" applyFill="1" applyBorder="1" applyAlignment="1">
      <alignment vertical="center" wrapText="1"/>
    </xf>
    <xf numFmtId="2" fontId="6" fillId="9" borderId="3" xfId="0" applyNumberFormat="1" applyFont="1" applyFill="1" applyBorder="1" applyAlignment="1">
      <alignment horizontal="right" vertical="center" wrapText="1"/>
    </xf>
    <xf numFmtId="43" fontId="11" fillId="9" borderId="3" xfId="1" applyFont="1" applyFill="1" applyBorder="1" applyAlignment="1">
      <alignment horizontal="center" vertical="center" wrapText="1"/>
    </xf>
    <xf numFmtId="43" fontId="6" fillId="9" borderId="11" xfId="1" applyFont="1" applyFill="1" applyBorder="1" applyAlignment="1">
      <alignment vertical="center"/>
    </xf>
    <xf numFmtId="0" fontId="6" fillId="9" borderId="3" xfId="0" applyNumberFormat="1" applyFont="1" applyFill="1" applyBorder="1" applyAlignment="1">
      <alignment horizontal="right" vertical="center" wrapText="1"/>
    </xf>
    <xf numFmtId="0" fontId="6" fillId="8" borderId="3" xfId="0" applyNumberFormat="1" applyFont="1" applyFill="1" applyBorder="1" applyAlignment="1">
      <alignment horizontal="right" vertical="center" wrapText="1"/>
    </xf>
    <xf numFmtId="43" fontId="7" fillId="8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3" fontId="7" fillId="8" borderId="3" xfId="1" applyFont="1" applyFill="1" applyBorder="1" applyAlignment="1">
      <alignment vertical="center"/>
    </xf>
  </cellXfs>
  <cellStyles count="4">
    <cellStyle name="ЛокСмМТСН" xfId="2" xr:uid="{AAF1D053-BAD8-4E97-9F2C-FDB9D4F1CEAF}"/>
    <cellStyle name="Обычный" xfId="0" builtinId="0"/>
    <cellStyle name="Обычный 2" xfId="3" xr:uid="{BAF4837B-FEBD-495D-B4CC-760369B436A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CF86-7B8E-4B59-A61B-8C5995C2D9D1}">
  <dimension ref="A1:I13"/>
  <sheetViews>
    <sheetView view="pageBreakPreview" zoomScaleNormal="100" zoomScaleSheetLayoutView="100" workbookViewId="0">
      <selection activeCell="B33" sqref="B33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67" t="s">
        <v>0</v>
      </c>
      <c r="B1" s="167" t="s">
        <v>94</v>
      </c>
      <c r="C1" s="168" t="s">
        <v>95</v>
      </c>
      <c r="D1" s="168"/>
      <c r="E1" s="168"/>
      <c r="F1" s="169" t="s">
        <v>12</v>
      </c>
      <c r="G1" s="169"/>
      <c r="H1" s="169"/>
    </row>
    <row r="2" spans="1:9" ht="28.5" x14ac:dyDescent="0.25">
      <c r="A2" s="167"/>
      <c r="B2" s="167"/>
      <c r="C2" s="113" t="s">
        <v>96</v>
      </c>
      <c r="D2" s="114" t="s">
        <v>97</v>
      </c>
      <c r="E2" s="114" t="s">
        <v>98</v>
      </c>
      <c r="F2" s="115" t="s">
        <v>96</v>
      </c>
      <c r="G2" s="116" t="s">
        <v>97</v>
      </c>
      <c r="H2" s="116" t="s">
        <v>98</v>
      </c>
    </row>
    <row r="3" spans="1:9" x14ac:dyDescent="0.25">
      <c r="A3" s="23">
        <v>1</v>
      </c>
      <c r="B3" s="117" t="s">
        <v>100</v>
      </c>
      <c r="C3" s="118">
        <f>ГП1!F46</f>
        <v>11079904.329999998</v>
      </c>
      <c r="D3" s="119">
        <f>ГП1!I46</f>
        <v>6346071</v>
      </c>
      <c r="E3" s="120">
        <f>C3+D3</f>
        <v>17425975.329999998</v>
      </c>
      <c r="F3" s="121">
        <f>ГП1!G46</f>
        <v>13295885.199999999</v>
      </c>
      <c r="G3" s="122">
        <f>ГП1!J46</f>
        <v>7615285.2000000002</v>
      </c>
      <c r="H3" s="123">
        <f>F3+G3</f>
        <v>20911170.399999999</v>
      </c>
      <c r="I3" s="124"/>
    </row>
    <row r="4" spans="1:9" ht="30" x14ac:dyDescent="0.25">
      <c r="A4" s="23">
        <f>A3+1</f>
        <v>2</v>
      </c>
      <c r="B4" s="130" t="s">
        <v>102</v>
      </c>
      <c r="C4" s="118">
        <f>ГП1_1!F22</f>
        <v>643029.43999999994</v>
      </c>
      <c r="D4" s="119">
        <f>ГП1_1!I22</f>
        <v>487539.72000000003</v>
      </c>
      <c r="E4" s="120">
        <f>C4+D4</f>
        <v>1130569.1599999999</v>
      </c>
      <c r="F4" s="121">
        <f>ГП1_1!G22</f>
        <v>771635.33</v>
      </c>
      <c r="G4" s="122">
        <f>ГП1_1!J22</f>
        <v>585047.66</v>
      </c>
      <c r="H4" s="123">
        <f>F4+G4</f>
        <v>1356682.99</v>
      </c>
      <c r="I4" s="124"/>
    </row>
    <row r="5" spans="1:9" x14ac:dyDescent="0.25">
      <c r="A5" s="125"/>
      <c r="B5" s="126" t="s">
        <v>99</v>
      </c>
      <c r="C5" s="127">
        <f t="shared" ref="C5:H5" si="0">SUM(C3:C4)</f>
        <v>11722933.769999998</v>
      </c>
      <c r="D5" s="127">
        <f t="shared" si="0"/>
        <v>6833610.7199999997</v>
      </c>
      <c r="E5" s="127">
        <f t="shared" si="0"/>
        <v>18556544.489999998</v>
      </c>
      <c r="F5" s="128">
        <f t="shared" si="0"/>
        <v>14067520.529999999</v>
      </c>
      <c r="G5" s="128">
        <f t="shared" si="0"/>
        <v>8200332.8600000003</v>
      </c>
      <c r="H5" s="128">
        <f t="shared" si="0"/>
        <v>22267853.389999997</v>
      </c>
      <c r="I5" s="124"/>
    </row>
    <row r="6" spans="1:9" x14ac:dyDescent="0.25">
      <c r="A6" s="129"/>
      <c r="B6" s="129"/>
      <c r="C6" s="129"/>
      <c r="D6" s="129"/>
      <c r="E6" s="129"/>
      <c r="I6" s="124"/>
    </row>
    <row r="7" spans="1:9" x14ac:dyDescent="0.25">
      <c r="A7" s="129"/>
      <c r="B7" s="129"/>
      <c r="C7" s="129"/>
      <c r="D7" s="129"/>
      <c r="E7" s="129"/>
    </row>
    <row r="8" spans="1:9" x14ac:dyDescent="0.25">
      <c r="A8" s="129"/>
      <c r="B8" s="129"/>
      <c r="C8" s="129"/>
      <c r="D8" s="129"/>
      <c r="E8" s="129"/>
    </row>
    <row r="9" spans="1:9" x14ac:dyDescent="0.25">
      <c r="A9" s="129"/>
      <c r="B9" s="129"/>
      <c r="C9" s="129"/>
      <c r="D9" s="129"/>
      <c r="E9" s="129"/>
    </row>
    <row r="10" spans="1:9" x14ac:dyDescent="0.25">
      <c r="A10" s="129"/>
      <c r="B10" s="129"/>
      <c r="C10" s="129"/>
      <c r="D10" s="129"/>
      <c r="E10" s="129"/>
    </row>
    <row r="11" spans="1:9" x14ac:dyDescent="0.25">
      <c r="A11" s="129"/>
      <c r="B11" s="129"/>
      <c r="C11" s="129"/>
      <c r="D11" s="129"/>
      <c r="E11" s="129"/>
    </row>
    <row r="12" spans="1:9" x14ac:dyDescent="0.25">
      <c r="A12" s="129"/>
      <c r="B12" s="129"/>
      <c r="C12" s="129"/>
      <c r="D12" s="129"/>
      <c r="E12" s="129"/>
    </row>
    <row r="13" spans="1:9" x14ac:dyDescent="0.25">
      <c r="A13" s="129"/>
      <c r="B13" s="129"/>
      <c r="C13" s="129"/>
      <c r="D13" s="129"/>
      <c r="E13" s="129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9E94-D55D-4998-A5D8-3C58B4D274F0}">
  <sheetPr>
    <tabColor theme="9" tint="0.59999389629810485"/>
  </sheetPr>
  <dimension ref="A1:M49"/>
  <sheetViews>
    <sheetView view="pageBreakPreview" topLeftCell="A31" zoomScale="80" zoomScaleNormal="100" zoomScaleSheetLayoutView="80" workbookViewId="0">
      <selection activeCell="B48" sqref="B48:B4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109" customWidth="1"/>
    <col min="8" max="8" width="16.140625" style="109" customWidth="1"/>
    <col min="9" max="12" width="16.140625" customWidth="1"/>
    <col min="13" max="13" width="59.85546875" customWidth="1"/>
  </cols>
  <sheetData>
    <row r="1" spans="1:13" ht="14.45" customHeight="1" x14ac:dyDescent="0.25">
      <c r="A1" s="175" t="s">
        <v>0</v>
      </c>
      <c r="B1" s="178" t="s">
        <v>1</v>
      </c>
      <c r="C1" s="181" t="s">
        <v>2</v>
      </c>
      <c r="D1" s="181" t="s">
        <v>3</v>
      </c>
      <c r="E1" s="182" t="s">
        <v>4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5</v>
      </c>
      <c r="F3" s="181"/>
      <c r="G3" s="181"/>
      <c r="H3" s="181" t="s">
        <v>6</v>
      </c>
      <c r="I3" s="181"/>
      <c r="J3" s="181"/>
      <c r="K3" s="167" t="s">
        <v>7</v>
      </c>
      <c r="L3" s="167"/>
    </row>
    <row r="4" spans="1:13" ht="56.1" customHeight="1" x14ac:dyDescent="0.25">
      <c r="A4" s="177"/>
      <c r="B4" s="180"/>
      <c r="C4" s="181"/>
      <c r="D4" s="18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170" t="s">
        <v>13</v>
      </c>
      <c r="C6" s="171"/>
      <c r="D6" s="171"/>
      <c r="E6" s="8"/>
      <c r="F6" s="9"/>
      <c r="G6" s="10"/>
      <c r="H6" s="10"/>
      <c r="I6" s="10"/>
      <c r="J6" s="10"/>
      <c r="K6" s="10"/>
      <c r="L6" s="11"/>
    </row>
    <row r="7" spans="1:13" ht="18" customHeight="1" x14ac:dyDescent="0.25">
      <c r="A7" s="12"/>
      <c r="B7" s="13" t="s">
        <v>14</v>
      </c>
      <c r="C7" s="12"/>
      <c r="D7" s="14"/>
      <c r="E7" s="15"/>
      <c r="F7" s="16"/>
      <c r="G7" s="16"/>
      <c r="H7" s="17"/>
      <c r="I7" s="16"/>
      <c r="J7" s="16"/>
      <c r="K7" s="18"/>
      <c r="L7" s="19"/>
      <c r="M7" s="20"/>
    </row>
    <row r="8" spans="1:13" ht="22.5" customHeight="1" x14ac:dyDescent="0.25">
      <c r="A8" s="136">
        <v>1</v>
      </c>
      <c r="B8" s="137" t="s">
        <v>15</v>
      </c>
      <c r="C8" s="138" t="s">
        <v>16</v>
      </c>
      <c r="D8" s="139">
        <v>84</v>
      </c>
      <c r="E8" s="140">
        <v>1055.02</v>
      </c>
      <c r="F8" s="141">
        <f t="shared" ref="F8:F11" si="0">ROUND(E8*D8,2)</f>
        <v>88621.68</v>
      </c>
      <c r="G8" s="141">
        <f t="shared" ref="G8:G11" si="1">ROUND(F8*1.2,2)</f>
        <v>106346.02</v>
      </c>
      <c r="H8" s="142"/>
      <c r="I8" s="141"/>
      <c r="J8" s="141"/>
      <c r="K8" s="143">
        <f t="shared" ref="K8:L11" si="2">F8+I8</f>
        <v>88621.68</v>
      </c>
      <c r="L8" s="141">
        <f t="shared" si="2"/>
        <v>106346.02</v>
      </c>
      <c r="M8" s="30"/>
    </row>
    <row r="9" spans="1:13" ht="22.5" customHeight="1" x14ac:dyDescent="0.25">
      <c r="A9" s="131">
        <f>A8+1</f>
        <v>2</v>
      </c>
      <c r="B9" s="132" t="s">
        <v>18</v>
      </c>
      <c r="C9" s="149" t="s">
        <v>19</v>
      </c>
      <c r="D9" s="150">
        <v>37.32</v>
      </c>
      <c r="E9" s="147">
        <v>3500</v>
      </c>
      <c r="F9" s="133">
        <f t="shared" si="0"/>
        <v>130620</v>
      </c>
      <c r="G9" s="133">
        <f t="shared" si="1"/>
        <v>156744</v>
      </c>
      <c r="H9" s="134"/>
      <c r="I9" s="133"/>
      <c r="J9" s="133"/>
      <c r="K9" s="135">
        <f t="shared" si="2"/>
        <v>130620</v>
      </c>
      <c r="L9" s="133">
        <f t="shared" si="2"/>
        <v>156744</v>
      </c>
      <c r="M9" s="148" t="s">
        <v>111</v>
      </c>
    </row>
    <row r="10" spans="1:13" ht="22.5" customHeight="1" x14ac:dyDescent="0.25">
      <c r="A10" s="136">
        <f>A9+1</f>
        <v>3</v>
      </c>
      <c r="B10" s="137" t="s">
        <v>20</v>
      </c>
      <c r="C10" s="144" t="s">
        <v>21</v>
      </c>
      <c r="D10" s="145">
        <v>266.74</v>
      </c>
      <c r="E10" s="140">
        <f>ROUND(65055.24/(297.03*0.05),2)</f>
        <v>4380.38</v>
      </c>
      <c r="F10" s="141">
        <f t="shared" si="0"/>
        <v>1168422.56</v>
      </c>
      <c r="G10" s="141">
        <f t="shared" si="1"/>
        <v>1402107.07</v>
      </c>
      <c r="H10" s="142"/>
      <c r="I10" s="141"/>
      <c r="J10" s="141"/>
      <c r="K10" s="143">
        <f t="shared" si="2"/>
        <v>1168422.56</v>
      </c>
      <c r="L10" s="141">
        <f t="shared" si="2"/>
        <v>1402107.07</v>
      </c>
      <c r="M10" s="30"/>
    </row>
    <row r="11" spans="1:13" ht="22.5" customHeight="1" x14ac:dyDescent="0.25">
      <c r="A11" s="136">
        <f t="shared" ref="A11" si="3">A10+1</f>
        <v>4</v>
      </c>
      <c r="B11" s="137" t="s">
        <v>22</v>
      </c>
      <c r="C11" s="144" t="s">
        <v>21</v>
      </c>
      <c r="D11" s="145">
        <v>421.17</v>
      </c>
      <c r="E11" s="146">
        <v>304</v>
      </c>
      <c r="F11" s="141">
        <f t="shared" si="0"/>
        <v>128035.68</v>
      </c>
      <c r="G11" s="141">
        <f t="shared" si="1"/>
        <v>153642.82</v>
      </c>
      <c r="H11" s="141"/>
      <c r="I11" s="141"/>
      <c r="J11" s="141"/>
      <c r="K11" s="143">
        <f t="shared" si="2"/>
        <v>128035.68</v>
      </c>
      <c r="L11" s="141">
        <f t="shared" si="2"/>
        <v>153642.82</v>
      </c>
      <c r="M11" s="30"/>
    </row>
    <row r="12" spans="1:13" ht="20.25" customHeight="1" x14ac:dyDescent="0.25">
      <c r="A12" s="21"/>
      <c r="B12" s="36" t="s">
        <v>23</v>
      </c>
      <c r="C12" s="31"/>
      <c r="D12" s="32"/>
      <c r="E12" s="37"/>
      <c r="F12" s="28"/>
      <c r="G12" s="28"/>
      <c r="H12" s="28"/>
      <c r="I12" s="28"/>
      <c r="J12" s="28"/>
      <c r="K12" s="29"/>
      <c r="L12" s="28"/>
      <c r="M12" s="30"/>
    </row>
    <row r="13" spans="1:13" ht="24" customHeight="1" x14ac:dyDescent="0.25">
      <c r="A13" s="136">
        <f>A11+1</f>
        <v>5</v>
      </c>
      <c r="B13" s="151" t="s">
        <v>24</v>
      </c>
      <c r="C13" s="144" t="s">
        <v>25</v>
      </c>
      <c r="D13" s="145">
        <v>1078.1400000000001</v>
      </c>
      <c r="E13" s="140">
        <v>431.37</v>
      </c>
      <c r="F13" s="141">
        <f t="shared" ref="F13" si="4">ROUND(E13*D13,2)</f>
        <v>465077.25</v>
      </c>
      <c r="G13" s="141">
        <f t="shared" ref="G13" si="5">ROUND(F13*1.2,2)</f>
        <v>558092.69999999995</v>
      </c>
      <c r="H13" s="142"/>
      <c r="I13" s="141"/>
      <c r="J13" s="141"/>
      <c r="K13" s="143">
        <f t="shared" ref="K13:L13" si="6">F13+I13</f>
        <v>465077.25</v>
      </c>
      <c r="L13" s="141">
        <f t="shared" si="6"/>
        <v>558092.69999999995</v>
      </c>
      <c r="M13" s="30" t="s">
        <v>112</v>
      </c>
    </row>
    <row r="14" spans="1:13" ht="20.25" customHeight="1" x14ac:dyDescent="0.25">
      <c r="A14" s="12"/>
      <c r="B14" s="13" t="s">
        <v>26</v>
      </c>
      <c r="C14" s="12"/>
      <c r="D14" s="14"/>
      <c r="E14" s="15"/>
      <c r="F14" s="16"/>
      <c r="G14" s="16"/>
      <c r="H14" s="17"/>
      <c r="I14" s="16"/>
      <c r="J14" s="16"/>
      <c r="K14" s="18"/>
      <c r="L14" s="19"/>
      <c r="M14" s="20"/>
    </row>
    <row r="15" spans="1:13" ht="24" customHeight="1" x14ac:dyDescent="0.25">
      <c r="A15" s="136">
        <f>A13+1</f>
        <v>6</v>
      </c>
      <c r="B15" s="137" t="s">
        <v>27</v>
      </c>
      <c r="C15" s="144" t="s">
        <v>21</v>
      </c>
      <c r="D15" s="145">
        <v>1506.74</v>
      </c>
      <c r="E15" s="146">
        <v>308.75</v>
      </c>
      <c r="F15" s="141">
        <f t="shared" ref="F15:F16" si="7">ROUND(E15*D15,2)</f>
        <v>465205.98</v>
      </c>
      <c r="G15" s="141">
        <f t="shared" ref="G15:G16" si="8">ROUND(F15*1.2,2)</f>
        <v>558247.18000000005</v>
      </c>
      <c r="H15" s="152"/>
      <c r="I15" s="153"/>
      <c r="J15" s="153"/>
      <c r="K15" s="146">
        <f t="shared" ref="K15:L16" si="9">F15+I15</f>
        <v>465205.98</v>
      </c>
      <c r="L15" s="140">
        <f t="shared" si="9"/>
        <v>558247.18000000005</v>
      </c>
      <c r="M15" s="20"/>
    </row>
    <row r="16" spans="1:13" ht="24" customHeight="1" x14ac:dyDescent="0.25">
      <c r="A16" s="136">
        <f>A15+1</f>
        <v>7</v>
      </c>
      <c r="B16" s="137" t="s">
        <v>28</v>
      </c>
      <c r="C16" s="144" t="s">
        <v>21</v>
      </c>
      <c r="D16" s="145">
        <v>18.98</v>
      </c>
      <c r="E16" s="146">
        <v>1688.15</v>
      </c>
      <c r="F16" s="141">
        <f t="shared" si="7"/>
        <v>32041.09</v>
      </c>
      <c r="G16" s="141">
        <f t="shared" si="8"/>
        <v>38449.31</v>
      </c>
      <c r="H16" s="152"/>
      <c r="I16" s="153"/>
      <c r="J16" s="153"/>
      <c r="K16" s="146">
        <f t="shared" si="9"/>
        <v>32041.09</v>
      </c>
      <c r="L16" s="140">
        <f t="shared" si="9"/>
        <v>38449.31</v>
      </c>
      <c r="M16" s="20"/>
    </row>
    <row r="17" spans="1:13" ht="24" customHeight="1" x14ac:dyDescent="0.25">
      <c r="A17" s="21"/>
      <c r="B17" s="36" t="s">
        <v>23</v>
      </c>
      <c r="C17" s="33"/>
      <c r="D17" s="32"/>
      <c r="E17" s="34"/>
      <c r="F17" s="26"/>
      <c r="G17" s="26"/>
      <c r="H17" s="27"/>
      <c r="I17" s="28"/>
      <c r="J17" s="28"/>
      <c r="K17" s="29"/>
      <c r="L17" s="43"/>
      <c r="M17" s="30"/>
    </row>
    <row r="18" spans="1:13" ht="18" customHeight="1" x14ac:dyDescent="0.25">
      <c r="A18" s="136">
        <f>A16+1</f>
        <v>8</v>
      </c>
      <c r="B18" s="137" t="s">
        <v>29</v>
      </c>
      <c r="C18" s="144" t="s">
        <v>25</v>
      </c>
      <c r="D18" s="145">
        <v>2898.87</v>
      </c>
      <c r="E18" s="142">
        <v>308.75</v>
      </c>
      <c r="F18" s="141">
        <f t="shared" ref="F18" si="10">ROUND(E18*D18,2)</f>
        <v>895026.11</v>
      </c>
      <c r="G18" s="141">
        <f t="shared" ref="G18" si="11">ROUND(F18*1.2,2)</f>
        <v>1074031.33</v>
      </c>
      <c r="H18" s="142"/>
      <c r="I18" s="140"/>
      <c r="J18" s="140"/>
      <c r="K18" s="146">
        <f t="shared" ref="K18:L18" si="12">F18+I18</f>
        <v>895026.11</v>
      </c>
      <c r="L18" s="140">
        <f t="shared" si="12"/>
        <v>1074031.33</v>
      </c>
      <c r="M18" s="30"/>
    </row>
    <row r="19" spans="1:13" ht="23.25" customHeight="1" x14ac:dyDescent="0.25">
      <c r="A19" s="12"/>
      <c r="B19" s="13" t="s">
        <v>30</v>
      </c>
      <c r="C19" s="12"/>
      <c r="D19" s="44"/>
      <c r="E19" s="15"/>
      <c r="F19" s="16"/>
      <c r="G19" s="16"/>
      <c r="H19" s="17"/>
      <c r="I19" s="16"/>
      <c r="J19" s="16"/>
      <c r="K19" s="18"/>
      <c r="L19" s="19"/>
    </row>
    <row r="20" spans="1:13" ht="20.25" customHeight="1" x14ac:dyDescent="0.25">
      <c r="A20" s="131">
        <f>A18+1</f>
        <v>9</v>
      </c>
      <c r="B20" s="156" t="s">
        <v>31</v>
      </c>
      <c r="C20" s="131" t="s">
        <v>32</v>
      </c>
      <c r="D20" s="165">
        <v>1454.19</v>
      </c>
      <c r="E20" s="166">
        <v>183.58</v>
      </c>
      <c r="F20" s="133">
        <f>ROUND(E20*D20,2)</f>
        <v>266960.2</v>
      </c>
      <c r="G20" s="133">
        <f>ROUND(F20*1.2,2)</f>
        <v>320352.24</v>
      </c>
      <c r="H20" s="134"/>
      <c r="I20" s="133"/>
      <c r="J20" s="133"/>
      <c r="K20" s="135">
        <f t="shared" ref="K20:L33" si="13">F20+I20</f>
        <v>266960.2</v>
      </c>
      <c r="L20" s="159">
        <f t="shared" si="13"/>
        <v>320352.24</v>
      </c>
    </row>
    <row r="21" spans="1:13" ht="18.75" customHeight="1" x14ac:dyDescent="0.25">
      <c r="A21" s="53" t="s">
        <v>33</v>
      </c>
      <c r="B21" s="54" t="s">
        <v>34</v>
      </c>
      <c r="C21" s="55" t="s">
        <v>32</v>
      </c>
      <c r="D21" s="56">
        <f>D20*1.1</f>
        <v>1599.6090000000002</v>
      </c>
      <c r="E21" s="57"/>
      <c r="F21" s="58"/>
      <c r="G21" s="58"/>
      <c r="H21" s="63">
        <v>153.33000000000001</v>
      </c>
      <c r="I21" s="58">
        <f>ROUND(H21*D21,2)</f>
        <v>245268.05</v>
      </c>
      <c r="J21" s="58">
        <f t="shared" ref="J21" si="14">ROUND(I21*1.2,2)</f>
        <v>294321.65999999997</v>
      </c>
      <c r="K21" s="60">
        <f t="shared" si="13"/>
        <v>245268.05</v>
      </c>
      <c r="L21" s="61">
        <f t="shared" si="13"/>
        <v>294321.65999999997</v>
      </c>
      <c r="M21" s="62" t="s">
        <v>115</v>
      </c>
    </row>
    <row r="22" spans="1:13" ht="18.75" customHeight="1" x14ac:dyDescent="0.25">
      <c r="A22" s="136">
        <f>A20+1</f>
        <v>10</v>
      </c>
      <c r="B22" s="160" t="s">
        <v>35</v>
      </c>
      <c r="C22" s="136" t="s">
        <v>21</v>
      </c>
      <c r="D22" s="164">
        <v>536.41</v>
      </c>
      <c r="E22" s="146">
        <v>1055.45</v>
      </c>
      <c r="F22" s="141">
        <f>ROUND(E22*D22,2)</f>
        <v>566153.93000000005</v>
      </c>
      <c r="G22" s="141">
        <f>ROUND(F22*1.2,2)</f>
        <v>679384.72</v>
      </c>
      <c r="H22" s="142"/>
      <c r="I22" s="141"/>
      <c r="J22" s="141"/>
      <c r="K22" s="143">
        <f t="shared" si="13"/>
        <v>566153.93000000005</v>
      </c>
      <c r="L22" s="163">
        <f t="shared" si="13"/>
        <v>679384.72</v>
      </c>
    </row>
    <row r="23" spans="1:13" ht="18.75" customHeight="1" x14ac:dyDescent="0.25">
      <c r="A23" s="53" t="s">
        <v>36</v>
      </c>
      <c r="B23" s="54" t="s">
        <v>37</v>
      </c>
      <c r="C23" s="55" t="s">
        <v>21</v>
      </c>
      <c r="D23" s="56">
        <f>D22*1.1</f>
        <v>590.05100000000004</v>
      </c>
      <c r="E23" s="57"/>
      <c r="F23" s="58"/>
      <c r="G23" s="58"/>
      <c r="H23" s="59">
        <v>1191.3</v>
      </c>
      <c r="I23" s="58">
        <f>ROUND(H23*D23,2)</f>
        <v>702927.76</v>
      </c>
      <c r="J23" s="58">
        <f t="shared" ref="J23" si="15">ROUND(I23*1.2,2)</f>
        <v>843513.31</v>
      </c>
      <c r="K23" s="60">
        <f t="shared" si="13"/>
        <v>702927.76</v>
      </c>
      <c r="L23" s="61">
        <f t="shared" si="13"/>
        <v>843513.31</v>
      </c>
      <c r="M23" s="62"/>
    </row>
    <row r="24" spans="1:13" ht="18.75" customHeight="1" x14ac:dyDescent="0.25">
      <c r="A24" s="136">
        <f>A22+1</f>
        <v>11</v>
      </c>
      <c r="B24" s="160" t="s">
        <v>38</v>
      </c>
      <c r="C24" s="136" t="s">
        <v>21</v>
      </c>
      <c r="D24" s="164">
        <v>257.77</v>
      </c>
      <c r="E24" s="146">
        <v>1582.99</v>
      </c>
      <c r="F24" s="141">
        <f>ROUND(E24*D24,2)</f>
        <v>408047.33</v>
      </c>
      <c r="G24" s="141">
        <f>ROUND(F24*1.2,2)</f>
        <v>489656.8</v>
      </c>
      <c r="H24" s="142"/>
      <c r="I24" s="141"/>
      <c r="J24" s="141"/>
      <c r="K24" s="143">
        <f t="shared" si="13"/>
        <v>408047.33</v>
      </c>
      <c r="L24" s="163">
        <f t="shared" si="13"/>
        <v>489656.8</v>
      </c>
    </row>
    <row r="25" spans="1:13" ht="18.75" customHeight="1" x14ac:dyDescent="0.25">
      <c r="A25" s="53" t="s">
        <v>39</v>
      </c>
      <c r="B25" s="54" t="s">
        <v>40</v>
      </c>
      <c r="C25" s="55" t="s">
        <v>21</v>
      </c>
      <c r="D25" s="56">
        <f>D24*1.26</f>
        <v>324.79019999999997</v>
      </c>
      <c r="E25" s="57"/>
      <c r="F25" s="58"/>
      <c r="G25" s="58"/>
      <c r="H25" s="59">
        <v>3805.7</v>
      </c>
      <c r="I25" s="58">
        <f>ROUND(H25*D25,2)</f>
        <v>1236054.06</v>
      </c>
      <c r="J25" s="58">
        <f t="shared" ref="J25" si="16">ROUND(I25*1.2,2)</f>
        <v>1483264.87</v>
      </c>
      <c r="K25" s="60">
        <f t="shared" si="13"/>
        <v>1236054.06</v>
      </c>
      <c r="L25" s="61">
        <f t="shared" si="13"/>
        <v>1483264.87</v>
      </c>
      <c r="M25" s="62"/>
    </row>
    <row r="26" spans="1:13" ht="18.75" customHeight="1" x14ac:dyDescent="0.25">
      <c r="A26" s="136">
        <f>A24+1</f>
        <v>12</v>
      </c>
      <c r="B26" s="160" t="s">
        <v>41</v>
      </c>
      <c r="C26" s="136" t="s">
        <v>21</v>
      </c>
      <c r="D26" s="164">
        <v>181.99</v>
      </c>
      <c r="E26" s="146">
        <v>1582.99</v>
      </c>
      <c r="F26" s="141">
        <f>ROUND(E26*D26,2)</f>
        <v>288088.34999999998</v>
      </c>
      <c r="G26" s="141">
        <f>ROUND(F26*1.2,2)</f>
        <v>345706.02</v>
      </c>
      <c r="H26" s="142"/>
      <c r="I26" s="141"/>
      <c r="J26" s="141"/>
      <c r="K26" s="143">
        <f t="shared" si="13"/>
        <v>288088.34999999998</v>
      </c>
      <c r="L26" s="163">
        <f t="shared" si="13"/>
        <v>345706.02</v>
      </c>
    </row>
    <row r="27" spans="1:13" ht="18.75" customHeight="1" x14ac:dyDescent="0.25">
      <c r="A27" s="53" t="s">
        <v>42</v>
      </c>
      <c r="B27" s="54" t="s">
        <v>91</v>
      </c>
      <c r="C27" s="55" t="s">
        <v>21</v>
      </c>
      <c r="D27" s="56">
        <f>D26*1.26</f>
        <v>229.3074</v>
      </c>
      <c r="E27" s="57"/>
      <c r="F27" s="58"/>
      <c r="G27" s="58"/>
      <c r="H27" s="59">
        <v>4206.1000000000004</v>
      </c>
      <c r="I27" s="58">
        <f>ROUND(H27*D27,2)</f>
        <v>964489.86</v>
      </c>
      <c r="J27" s="58">
        <f t="shared" ref="J27" si="17">ROUND(I27*1.2,2)</f>
        <v>1157387.83</v>
      </c>
      <c r="K27" s="60">
        <f t="shared" si="13"/>
        <v>964489.86</v>
      </c>
      <c r="L27" s="61">
        <f t="shared" si="13"/>
        <v>1157387.83</v>
      </c>
      <c r="M27" s="62"/>
    </row>
    <row r="28" spans="1:13" ht="23.25" customHeight="1" x14ac:dyDescent="0.25">
      <c r="A28" s="136">
        <f>A26+1</f>
        <v>13</v>
      </c>
      <c r="B28" s="160" t="s">
        <v>44</v>
      </c>
      <c r="C28" s="136" t="s">
        <v>32</v>
      </c>
      <c r="D28" s="161">
        <v>2250.37</v>
      </c>
      <c r="E28" s="146">
        <v>1083</v>
      </c>
      <c r="F28" s="141">
        <f t="shared" ref="F28" si="18">ROUND(E28*D28,2)</f>
        <v>2437150.71</v>
      </c>
      <c r="G28" s="141">
        <f t="shared" ref="G28" si="19">ROUND(F28*1.2,2)</f>
        <v>2924580.85</v>
      </c>
      <c r="H28" s="142"/>
      <c r="I28" s="141"/>
      <c r="J28" s="141"/>
      <c r="K28" s="143">
        <f t="shared" si="13"/>
        <v>2437150.71</v>
      </c>
      <c r="L28" s="163">
        <f t="shared" si="13"/>
        <v>2924580.85</v>
      </c>
    </row>
    <row r="29" spans="1:13" ht="37.5" customHeight="1" x14ac:dyDescent="0.25">
      <c r="A29" s="53" t="s">
        <v>45</v>
      </c>
      <c r="B29" s="54" t="s">
        <v>46</v>
      </c>
      <c r="C29" s="55" t="s">
        <v>25</v>
      </c>
      <c r="D29" s="65">
        <f>D28*0.05*2.48</f>
        <v>279.04588000000001</v>
      </c>
      <c r="E29" s="57"/>
      <c r="F29" s="58"/>
      <c r="G29" s="58"/>
      <c r="H29" s="59">
        <v>4406.1000000000004</v>
      </c>
      <c r="I29" s="58">
        <f>ROUND(H29*D29,2)</f>
        <v>1229504.05</v>
      </c>
      <c r="J29" s="58">
        <f t="shared" ref="J29" si="20">ROUND(I29*1.2,2)</f>
        <v>1475404.86</v>
      </c>
      <c r="K29" s="60">
        <f t="shared" si="13"/>
        <v>1229504.05</v>
      </c>
      <c r="L29" s="61">
        <f t="shared" si="13"/>
        <v>1475404.86</v>
      </c>
      <c r="M29" s="62"/>
    </row>
    <row r="30" spans="1:13" ht="30.75" customHeight="1" x14ac:dyDescent="0.25">
      <c r="A30" s="136">
        <f>A28+1</f>
        <v>14</v>
      </c>
      <c r="B30" s="160" t="s">
        <v>48</v>
      </c>
      <c r="C30" s="136" t="s">
        <v>32</v>
      </c>
      <c r="D30" s="161">
        <v>2274.9</v>
      </c>
      <c r="E30" s="162">
        <v>1516</v>
      </c>
      <c r="F30" s="141">
        <f>ROUND(E30*D30,2)</f>
        <v>3448748.4</v>
      </c>
      <c r="G30" s="141">
        <f>ROUND(F30*1.2,2)</f>
        <v>4138498.08</v>
      </c>
      <c r="H30" s="142"/>
      <c r="I30" s="141"/>
      <c r="J30" s="141"/>
      <c r="K30" s="143">
        <f t="shared" si="13"/>
        <v>3448748.4</v>
      </c>
      <c r="L30" s="163">
        <f t="shared" si="13"/>
        <v>4138498.08</v>
      </c>
      <c r="M30" s="30" t="s">
        <v>49</v>
      </c>
    </row>
    <row r="31" spans="1:13" ht="31.5" customHeight="1" x14ac:dyDescent="0.25">
      <c r="A31" s="53" t="s">
        <v>50</v>
      </c>
      <c r="B31" s="54" t="s">
        <v>51</v>
      </c>
      <c r="C31" s="55" t="s">
        <v>25</v>
      </c>
      <c r="D31" s="65">
        <f>D30*0.07*2.48</f>
        <v>394.92264000000006</v>
      </c>
      <c r="E31" s="57"/>
      <c r="F31" s="58"/>
      <c r="G31" s="58"/>
      <c r="H31" s="59">
        <v>4406.1000000000004</v>
      </c>
      <c r="I31" s="58">
        <f>ROUND(H31*D31,2)</f>
        <v>1740068.64</v>
      </c>
      <c r="J31" s="58">
        <f t="shared" ref="J31" si="21">ROUND(I31*1.2,2)</f>
        <v>2088082.37</v>
      </c>
      <c r="K31" s="60">
        <f t="shared" si="13"/>
        <v>1740068.64</v>
      </c>
      <c r="L31" s="61">
        <f t="shared" si="13"/>
        <v>2088082.37</v>
      </c>
      <c r="M31" s="84"/>
    </row>
    <row r="32" spans="1:13" ht="18.75" customHeight="1" x14ac:dyDescent="0.25">
      <c r="A32" s="136">
        <f>A30+1</f>
        <v>15</v>
      </c>
      <c r="B32" s="160" t="s">
        <v>52</v>
      </c>
      <c r="C32" s="136" t="s">
        <v>16</v>
      </c>
      <c r="D32" s="164">
        <v>59</v>
      </c>
      <c r="E32" s="146">
        <v>1555.15</v>
      </c>
      <c r="F32" s="141">
        <f>ROUND(E32*D32,2)</f>
        <v>91753.85</v>
      </c>
      <c r="G32" s="141">
        <f>ROUND(F32*1.2,2)</f>
        <v>110104.62</v>
      </c>
      <c r="H32" s="142"/>
      <c r="I32" s="141"/>
      <c r="J32" s="141"/>
      <c r="K32" s="143">
        <f t="shared" si="13"/>
        <v>91753.85</v>
      </c>
      <c r="L32" s="163">
        <f t="shared" si="13"/>
        <v>110104.62</v>
      </c>
    </row>
    <row r="33" spans="1:13" ht="18.75" customHeight="1" x14ac:dyDescent="0.25">
      <c r="A33" s="53" t="s">
        <v>53</v>
      </c>
      <c r="B33" s="54" t="s">
        <v>54</v>
      </c>
      <c r="C33" s="55" t="s">
        <v>16</v>
      </c>
      <c r="D33" s="67">
        <v>59</v>
      </c>
      <c r="E33" s="57"/>
      <c r="F33" s="58"/>
      <c r="G33" s="58"/>
      <c r="H33" s="59">
        <v>247</v>
      </c>
      <c r="I33" s="58">
        <f>ROUND(H33*D33,2)</f>
        <v>14573</v>
      </c>
      <c r="J33" s="58">
        <f t="shared" ref="J33" si="22">ROUND(I33*1.2,2)</f>
        <v>17487.599999999999</v>
      </c>
      <c r="K33" s="60">
        <f t="shared" si="13"/>
        <v>14573</v>
      </c>
      <c r="L33" s="61">
        <f t="shared" si="13"/>
        <v>17487.599999999999</v>
      </c>
      <c r="M33" s="62"/>
    </row>
    <row r="34" spans="1:13" ht="23.25" customHeight="1" x14ac:dyDescent="0.25">
      <c r="A34" s="12"/>
      <c r="B34" s="68" t="s">
        <v>58</v>
      </c>
      <c r="C34" s="12"/>
      <c r="D34" s="69"/>
      <c r="E34" s="15"/>
      <c r="F34" s="16"/>
      <c r="G34" s="16"/>
      <c r="H34" s="17"/>
      <c r="I34" s="16"/>
      <c r="J34" s="16"/>
      <c r="K34" s="18"/>
      <c r="L34" s="19"/>
    </row>
    <row r="35" spans="1:13" x14ac:dyDescent="0.25">
      <c r="A35" s="136">
        <f>A32+1</f>
        <v>16</v>
      </c>
      <c r="B35" s="151" t="s">
        <v>90</v>
      </c>
      <c r="C35" s="136" t="s">
        <v>21</v>
      </c>
      <c r="D35" s="145">
        <v>55.36</v>
      </c>
      <c r="E35" s="146">
        <v>1310.05</v>
      </c>
      <c r="F35" s="141">
        <f t="shared" ref="F35" si="23">ROUND(E35*D35,2)</f>
        <v>72524.37</v>
      </c>
      <c r="G35" s="141">
        <f t="shared" ref="G35" si="24">ROUND(F35*1.2,2)</f>
        <v>87029.24</v>
      </c>
      <c r="H35" s="141"/>
      <c r="I35" s="141"/>
      <c r="J35" s="141"/>
      <c r="K35" s="143">
        <f t="shared" ref="K35:L37" si="25">F35+I35</f>
        <v>72524.37</v>
      </c>
      <c r="L35" s="141">
        <f t="shared" si="25"/>
        <v>87029.24</v>
      </c>
      <c r="M35" s="30"/>
    </row>
    <row r="36" spans="1:13" ht="19.5" customHeight="1" x14ac:dyDescent="0.25">
      <c r="A36" s="53" t="s">
        <v>56</v>
      </c>
      <c r="B36" s="54" t="s">
        <v>89</v>
      </c>
      <c r="C36" s="111" t="s">
        <v>21</v>
      </c>
      <c r="D36" s="112">
        <f>D35*1.1</f>
        <v>60.896000000000001</v>
      </c>
      <c r="E36" s="74"/>
      <c r="F36" s="58"/>
      <c r="G36" s="58"/>
      <c r="H36" s="58">
        <v>1191.3</v>
      </c>
      <c r="I36" s="58">
        <f>ROUND(H36*D36,2)</f>
        <v>72545.399999999994</v>
      </c>
      <c r="J36" s="58">
        <f>ROUND(I36*1.2,2)</f>
        <v>87054.48</v>
      </c>
      <c r="K36" s="60">
        <f t="shared" si="25"/>
        <v>72545.399999999994</v>
      </c>
      <c r="L36" s="58">
        <f t="shared" si="25"/>
        <v>87054.48</v>
      </c>
      <c r="M36" s="30"/>
    </row>
    <row r="37" spans="1:13" ht="19.5" customHeight="1" x14ac:dyDescent="0.25">
      <c r="A37" s="136">
        <f>A35+1</f>
        <v>17</v>
      </c>
      <c r="B37" s="137" t="s">
        <v>110</v>
      </c>
      <c r="C37" s="144" t="s">
        <v>21</v>
      </c>
      <c r="D37" s="145">
        <v>55.36</v>
      </c>
      <c r="E37" s="146">
        <v>188.1</v>
      </c>
      <c r="F37" s="141">
        <f t="shared" ref="F37" si="26">ROUND(E37*D37,2)</f>
        <v>10413.219999999999</v>
      </c>
      <c r="G37" s="141">
        <f t="shared" ref="G37" si="27">ROUND(F37*1.2,2)</f>
        <v>12495.86</v>
      </c>
      <c r="H37" s="146"/>
      <c r="I37" s="141"/>
      <c r="J37" s="141"/>
      <c r="K37" s="146">
        <f t="shared" si="25"/>
        <v>10413.219999999999</v>
      </c>
      <c r="L37" s="140">
        <f t="shared" si="25"/>
        <v>12495.86</v>
      </c>
      <c r="M37" s="30"/>
    </row>
    <row r="38" spans="1:13" ht="29.25" customHeight="1" x14ac:dyDescent="0.25">
      <c r="A38" s="131">
        <f>A37+1</f>
        <v>18</v>
      </c>
      <c r="B38" s="156" t="s">
        <v>92</v>
      </c>
      <c r="C38" s="131" t="s">
        <v>21</v>
      </c>
      <c r="D38" s="157">
        <v>52.82</v>
      </c>
      <c r="E38" s="158">
        <v>304.06</v>
      </c>
      <c r="F38" s="133">
        <f t="shared" ref="F38" si="28">ROUND(E38*D38,2)</f>
        <v>16060.45</v>
      </c>
      <c r="G38" s="133">
        <f t="shared" ref="G38" si="29">ROUND(F38*1.2,2)</f>
        <v>19272.54</v>
      </c>
      <c r="H38" s="134"/>
      <c r="I38" s="133"/>
      <c r="J38" s="133"/>
      <c r="K38" s="135">
        <f t="shared" ref="K38:L45" si="30">F38+I38</f>
        <v>16060.45</v>
      </c>
      <c r="L38" s="159">
        <f t="shared" si="30"/>
        <v>19272.54</v>
      </c>
      <c r="M38" s="62" t="s">
        <v>62</v>
      </c>
    </row>
    <row r="39" spans="1:13" ht="18.75" customHeight="1" x14ac:dyDescent="0.25">
      <c r="A39" s="53" t="s">
        <v>60</v>
      </c>
      <c r="B39" s="71" t="s">
        <v>61</v>
      </c>
      <c r="C39" s="72" t="s">
        <v>21</v>
      </c>
      <c r="D39" s="73">
        <f>D38</f>
        <v>52.82</v>
      </c>
      <c r="E39" s="74"/>
      <c r="F39" s="58"/>
      <c r="G39" s="58"/>
      <c r="H39" s="63">
        <v>1262.44</v>
      </c>
      <c r="I39" s="58">
        <f>ROUND(H39*D39,2)</f>
        <v>66682.080000000002</v>
      </c>
      <c r="J39" s="58">
        <f t="shared" ref="J39" si="31">ROUND(I39*1.2,2)</f>
        <v>80018.5</v>
      </c>
      <c r="K39" s="60">
        <f t="shared" si="30"/>
        <v>66682.080000000002</v>
      </c>
      <c r="L39" s="61">
        <f t="shared" si="30"/>
        <v>80018.5</v>
      </c>
      <c r="M39" s="62" t="s">
        <v>62</v>
      </c>
    </row>
    <row r="40" spans="1:13" ht="29.25" customHeight="1" x14ac:dyDescent="0.25">
      <c r="A40" s="131">
        <f>A38+1</f>
        <v>19</v>
      </c>
      <c r="B40" s="156" t="s">
        <v>93</v>
      </c>
      <c r="C40" s="131" t="s">
        <v>21</v>
      </c>
      <c r="D40" s="157">
        <v>55.36</v>
      </c>
      <c r="E40" s="158">
        <v>304.06</v>
      </c>
      <c r="F40" s="133">
        <f t="shared" ref="F40" si="32">ROUND(E40*D40,2)</f>
        <v>16832.759999999998</v>
      </c>
      <c r="G40" s="133">
        <f t="shared" ref="G40" si="33">ROUND(F40*1.2,2)</f>
        <v>20199.310000000001</v>
      </c>
      <c r="H40" s="134"/>
      <c r="I40" s="133"/>
      <c r="J40" s="133"/>
      <c r="K40" s="135">
        <f t="shared" ref="K40:K41" si="34">F40+I40</f>
        <v>16832.759999999998</v>
      </c>
      <c r="L40" s="159">
        <f t="shared" ref="L40:L41" si="35">G40+J40</f>
        <v>20199.310000000001</v>
      </c>
      <c r="M40" s="62" t="s">
        <v>62</v>
      </c>
    </row>
    <row r="41" spans="1:13" ht="18.75" customHeight="1" x14ac:dyDescent="0.25">
      <c r="A41" s="53" t="s">
        <v>64</v>
      </c>
      <c r="B41" s="71" t="s">
        <v>61</v>
      </c>
      <c r="C41" s="72" t="s">
        <v>21</v>
      </c>
      <c r="D41" s="73">
        <f>D40</f>
        <v>55.36</v>
      </c>
      <c r="E41" s="74"/>
      <c r="F41" s="58"/>
      <c r="G41" s="58"/>
      <c r="H41" s="63">
        <v>1262.44</v>
      </c>
      <c r="I41" s="58">
        <f>ROUND(H41*D41,2)</f>
        <v>69888.679999999993</v>
      </c>
      <c r="J41" s="58">
        <f t="shared" ref="J41" si="36">ROUND(I41*1.2,2)</f>
        <v>83866.42</v>
      </c>
      <c r="K41" s="60">
        <f t="shared" si="34"/>
        <v>69888.679999999993</v>
      </c>
      <c r="L41" s="61">
        <f t="shared" si="35"/>
        <v>83866.42</v>
      </c>
      <c r="M41" s="62" t="s">
        <v>62</v>
      </c>
    </row>
    <row r="42" spans="1:13" ht="18.75" customHeight="1" x14ac:dyDescent="0.25">
      <c r="A42" s="136">
        <f>A40+1</f>
        <v>20</v>
      </c>
      <c r="B42" s="160" t="s">
        <v>65</v>
      </c>
      <c r="C42" s="136" t="s">
        <v>32</v>
      </c>
      <c r="D42" s="161">
        <v>804.98</v>
      </c>
      <c r="E42" s="146">
        <v>104.5</v>
      </c>
      <c r="F42" s="141">
        <f t="shared" ref="F42" si="37">ROUND(E42*D42,2)</f>
        <v>84120.41</v>
      </c>
      <c r="G42" s="141">
        <f t="shared" ref="G42" si="38">ROUND(F42*1.2,2)</f>
        <v>100944.49</v>
      </c>
      <c r="H42" s="142"/>
      <c r="I42" s="141"/>
      <c r="J42" s="141"/>
      <c r="K42" s="143">
        <f t="shared" si="30"/>
        <v>84120.41</v>
      </c>
      <c r="L42" s="163">
        <f t="shared" si="30"/>
        <v>100944.49</v>
      </c>
      <c r="M42" s="62"/>
    </row>
    <row r="43" spans="1:13" ht="18.75" customHeight="1" x14ac:dyDescent="0.25">
      <c r="A43" s="53" t="s">
        <v>66</v>
      </c>
      <c r="B43" s="71" t="s">
        <v>67</v>
      </c>
      <c r="C43" s="72" t="s">
        <v>68</v>
      </c>
      <c r="D43" s="73">
        <v>2.25</v>
      </c>
      <c r="E43" s="74"/>
      <c r="F43" s="58"/>
      <c r="G43" s="58"/>
      <c r="H43" s="59">
        <v>461.7</v>
      </c>
      <c r="I43" s="58">
        <f>ROUND(H43*D43,2)</f>
        <v>1038.83</v>
      </c>
      <c r="J43" s="58">
        <f t="shared" ref="J43:J45" si="39">ROUND(I43*1.2,2)</f>
        <v>1246.5999999999999</v>
      </c>
      <c r="K43" s="60">
        <f t="shared" si="30"/>
        <v>1038.83</v>
      </c>
      <c r="L43" s="61">
        <f t="shared" si="30"/>
        <v>1246.5999999999999</v>
      </c>
      <c r="M43" s="70"/>
    </row>
    <row r="44" spans="1:13" ht="18.75" customHeight="1" x14ac:dyDescent="0.25">
      <c r="A44" s="53" t="s">
        <v>69</v>
      </c>
      <c r="B44" s="71" t="s">
        <v>70</v>
      </c>
      <c r="C44" s="72" t="s">
        <v>68</v>
      </c>
      <c r="D44" s="73">
        <v>1.78</v>
      </c>
      <c r="E44" s="74"/>
      <c r="F44" s="58"/>
      <c r="G44" s="58"/>
      <c r="H44" s="59">
        <v>615.6</v>
      </c>
      <c r="I44" s="58">
        <f>ROUND(H44*D44,2)</f>
        <v>1095.77</v>
      </c>
      <c r="J44" s="58">
        <f t="shared" si="39"/>
        <v>1314.92</v>
      </c>
      <c r="K44" s="60">
        <f t="shared" si="30"/>
        <v>1095.77</v>
      </c>
      <c r="L44" s="61">
        <f t="shared" si="30"/>
        <v>1314.92</v>
      </c>
      <c r="M44" s="70"/>
    </row>
    <row r="45" spans="1:13" ht="18.75" customHeight="1" x14ac:dyDescent="0.25">
      <c r="A45" s="53" t="s">
        <v>71</v>
      </c>
      <c r="B45" s="71" t="s">
        <v>72</v>
      </c>
      <c r="C45" s="72" t="s">
        <v>68</v>
      </c>
      <c r="D45" s="73">
        <v>1.61</v>
      </c>
      <c r="E45" s="74"/>
      <c r="F45" s="58"/>
      <c r="G45" s="58"/>
      <c r="H45" s="59">
        <v>1201.75</v>
      </c>
      <c r="I45" s="58">
        <f>ROUND(H45*D45,2)</f>
        <v>1934.82</v>
      </c>
      <c r="J45" s="58">
        <f t="shared" si="39"/>
        <v>2321.7800000000002</v>
      </c>
      <c r="K45" s="60">
        <f t="shared" si="30"/>
        <v>1934.82</v>
      </c>
      <c r="L45" s="61">
        <f t="shared" si="30"/>
        <v>2321.7800000000002</v>
      </c>
      <c r="M45" s="70"/>
    </row>
    <row r="46" spans="1:13" ht="21.75" customHeight="1" x14ac:dyDescent="0.25">
      <c r="A46" s="172" t="s">
        <v>88</v>
      </c>
      <c r="B46" s="173"/>
      <c r="C46" s="173"/>
      <c r="D46" s="173"/>
      <c r="E46" s="174"/>
      <c r="F46" s="106">
        <f>SUM(F8:F45)</f>
        <v>11079904.329999998</v>
      </c>
      <c r="G46" s="107">
        <f>ROUND(F46*1.2,2)</f>
        <v>13295885.199999999</v>
      </c>
      <c r="H46" s="108"/>
      <c r="I46" s="106">
        <f>SUM(I8:I45)</f>
        <v>6346071</v>
      </c>
      <c r="J46" s="107">
        <f>ROUND(I46*1.2,2)</f>
        <v>7615285.2000000002</v>
      </c>
      <c r="K46" s="106">
        <f>SUM(K8:K45)</f>
        <v>17425975.329999998</v>
      </c>
      <c r="L46" s="107">
        <f>ROUND(K46*1.2,2)</f>
        <v>20911170.399999999</v>
      </c>
    </row>
    <row r="48" spans="1:13" x14ac:dyDescent="0.25">
      <c r="B48" s="154" t="s">
        <v>113</v>
      </c>
    </row>
    <row r="49" spans="2:2" x14ac:dyDescent="0.25">
      <c r="B49" s="155" t="s">
        <v>114</v>
      </c>
    </row>
  </sheetData>
  <mergeCells count="10">
    <mergeCell ref="B6:D6"/>
    <mergeCell ref="A46:E4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10F6-147B-4CA8-869F-4DAD1EC1B60B}">
  <sheetPr>
    <tabColor theme="9" tint="0.59999389629810485"/>
  </sheetPr>
  <dimension ref="A1:M25"/>
  <sheetViews>
    <sheetView tabSelected="1" view="pageBreakPreview" zoomScaleNormal="100" zoomScaleSheetLayoutView="100" workbookViewId="0">
      <selection activeCell="E20" sqref="E2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109" customWidth="1"/>
    <col min="8" max="8" width="16.140625" style="109" customWidth="1"/>
    <col min="9" max="12" width="16.140625" customWidth="1"/>
    <col min="13" max="13" width="59.85546875" customWidth="1"/>
  </cols>
  <sheetData>
    <row r="1" spans="1:13" ht="14.45" customHeight="1" x14ac:dyDescent="0.25">
      <c r="A1" s="175" t="s">
        <v>0</v>
      </c>
      <c r="B1" s="178" t="s">
        <v>1</v>
      </c>
      <c r="C1" s="181" t="s">
        <v>2</v>
      </c>
      <c r="D1" s="181" t="s">
        <v>3</v>
      </c>
      <c r="E1" s="182" t="s">
        <v>4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5</v>
      </c>
      <c r="F3" s="181"/>
      <c r="G3" s="181"/>
      <c r="H3" s="181" t="s">
        <v>6</v>
      </c>
      <c r="I3" s="181"/>
      <c r="J3" s="181"/>
      <c r="K3" s="167" t="s">
        <v>7</v>
      </c>
      <c r="L3" s="167"/>
    </row>
    <row r="4" spans="1:13" ht="56.1" customHeight="1" x14ac:dyDescent="0.25">
      <c r="A4" s="177"/>
      <c r="B4" s="180"/>
      <c r="C4" s="181"/>
      <c r="D4" s="18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170" t="s">
        <v>101</v>
      </c>
      <c r="C6" s="171"/>
      <c r="D6" s="171"/>
      <c r="E6" s="8"/>
      <c r="F6" s="9"/>
      <c r="G6" s="10"/>
      <c r="H6" s="10"/>
      <c r="I6" s="10"/>
      <c r="J6" s="10"/>
      <c r="K6" s="10"/>
      <c r="L6" s="11"/>
    </row>
    <row r="7" spans="1:13" ht="18" customHeight="1" x14ac:dyDescent="0.25">
      <c r="A7" s="12"/>
      <c r="B7" s="13" t="s">
        <v>14</v>
      </c>
      <c r="C7" s="12"/>
      <c r="D7" s="14"/>
      <c r="E7" s="15"/>
      <c r="F7" s="16"/>
      <c r="G7" s="16"/>
      <c r="H7" s="17"/>
      <c r="I7" s="16"/>
      <c r="J7" s="16"/>
      <c r="K7" s="18"/>
      <c r="L7" s="19"/>
      <c r="M7" s="20"/>
    </row>
    <row r="8" spans="1:13" ht="22.5" customHeight="1" x14ac:dyDescent="0.25">
      <c r="A8" s="131">
        <v>1</v>
      </c>
      <c r="B8" s="132" t="s">
        <v>18</v>
      </c>
      <c r="C8" s="149" t="s">
        <v>19</v>
      </c>
      <c r="D8" s="150">
        <v>5.95</v>
      </c>
      <c r="E8" s="186">
        <v>3500</v>
      </c>
      <c r="F8" s="133">
        <f t="shared" ref="F8:F10" si="0">ROUND(E8*D8,2)</f>
        <v>20825</v>
      </c>
      <c r="G8" s="133">
        <f t="shared" ref="G8:G10" si="1">ROUND(F8*1.2,2)</f>
        <v>24990</v>
      </c>
      <c r="H8" s="134"/>
      <c r="I8" s="133"/>
      <c r="J8" s="133"/>
      <c r="K8" s="135">
        <f t="shared" ref="K8:L10" si="2">F8+I8</f>
        <v>20825</v>
      </c>
      <c r="L8" s="133">
        <f t="shared" si="2"/>
        <v>24990</v>
      </c>
      <c r="M8" s="148" t="s">
        <v>116</v>
      </c>
    </row>
    <row r="9" spans="1:13" ht="22.5" customHeight="1" x14ac:dyDescent="0.25">
      <c r="A9" s="136">
        <f>A8+1</f>
        <v>2</v>
      </c>
      <c r="B9" s="137" t="s">
        <v>20</v>
      </c>
      <c r="C9" s="144" t="s">
        <v>21</v>
      </c>
      <c r="D9" s="145">
        <v>18.7</v>
      </c>
      <c r="E9" s="140">
        <f>ROUND(65055.24/(297.03*0.05),2)</f>
        <v>4380.38</v>
      </c>
      <c r="F9" s="141">
        <f t="shared" si="0"/>
        <v>81913.11</v>
      </c>
      <c r="G9" s="141">
        <f t="shared" si="1"/>
        <v>98295.73</v>
      </c>
      <c r="H9" s="142"/>
      <c r="I9" s="141"/>
      <c r="J9" s="141"/>
      <c r="K9" s="143">
        <f t="shared" si="2"/>
        <v>81913.11</v>
      </c>
      <c r="L9" s="141">
        <f t="shared" si="2"/>
        <v>98295.73</v>
      </c>
      <c r="M9" s="30"/>
    </row>
    <row r="10" spans="1:13" ht="22.5" customHeight="1" x14ac:dyDescent="0.25">
      <c r="A10" s="136">
        <f t="shared" ref="A10" si="3">A9+1</f>
        <v>3</v>
      </c>
      <c r="B10" s="137" t="s">
        <v>22</v>
      </c>
      <c r="C10" s="144" t="s">
        <v>21</v>
      </c>
      <c r="D10" s="145">
        <v>36.79</v>
      </c>
      <c r="E10" s="146">
        <v>304</v>
      </c>
      <c r="F10" s="141">
        <f t="shared" si="0"/>
        <v>11184.16</v>
      </c>
      <c r="G10" s="141">
        <f t="shared" si="1"/>
        <v>13420.99</v>
      </c>
      <c r="H10" s="141"/>
      <c r="I10" s="141"/>
      <c r="J10" s="141"/>
      <c r="K10" s="143">
        <f t="shared" si="2"/>
        <v>11184.16</v>
      </c>
      <c r="L10" s="141">
        <f t="shared" si="2"/>
        <v>13420.99</v>
      </c>
      <c r="M10" s="30"/>
    </row>
    <row r="11" spans="1:13" ht="20.25" customHeight="1" x14ac:dyDescent="0.25">
      <c r="A11" s="21"/>
      <c r="B11" s="36" t="s">
        <v>23</v>
      </c>
      <c r="C11" s="31"/>
      <c r="D11" s="32"/>
      <c r="E11" s="37"/>
      <c r="F11" s="28"/>
      <c r="G11" s="28"/>
      <c r="H11" s="28"/>
      <c r="I11" s="28"/>
      <c r="J11" s="28"/>
      <c r="K11" s="29"/>
      <c r="L11" s="28"/>
      <c r="M11" s="30"/>
    </row>
    <row r="12" spans="1:13" ht="24" customHeight="1" x14ac:dyDescent="0.25">
      <c r="A12" s="136">
        <f>A10+1</f>
        <v>4</v>
      </c>
      <c r="B12" s="151" t="s">
        <v>24</v>
      </c>
      <c r="C12" s="144" t="s">
        <v>25</v>
      </c>
      <c r="D12" s="145">
        <v>85.17</v>
      </c>
      <c r="E12" s="140">
        <v>431.37</v>
      </c>
      <c r="F12" s="141">
        <f t="shared" ref="F12" si="4">ROUND(E12*D12,2)</f>
        <v>36739.78</v>
      </c>
      <c r="G12" s="141">
        <f t="shared" ref="G12" si="5">ROUND(F12*1.2,2)</f>
        <v>44087.74</v>
      </c>
      <c r="H12" s="142"/>
      <c r="I12" s="141"/>
      <c r="J12" s="141"/>
      <c r="K12" s="143">
        <f t="shared" ref="K12:L12" si="6">F12+I12</f>
        <v>36739.78</v>
      </c>
      <c r="L12" s="141">
        <f t="shared" si="6"/>
        <v>44087.74</v>
      </c>
      <c r="M12" s="30" t="s">
        <v>112</v>
      </c>
    </row>
    <row r="13" spans="1:13" ht="23.25" customHeight="1" x14ac:dyDescent="0.25">
      <c r="A13" s="12"/>
      <c r="B13" s="13" t="s">
        <v>30</v>
      </c>
      <c r="C13" s="12"/>
      <c r="D13" s="44"/>
      <c r="E13" s="15"/>
      <c r="F13" s="16"/>
      <c r="G13" s="16"/>
      <c r="H13" s="17"/>
      <c r="I13" s="16"/>
      <c r="J13" s="16"/>
      <c r="K13" s="18"/>
      <c r="L13" s="19"/>
    </row>
    <row r="14" spans="1:13" ht="18.75" customHeight="1" x14ac:dyDescent="0.25">
      <c r="A14" s="136">
        <f>A12+1</f>
        <v>5</v>
      </c>
      <c r="B14" s="160" t="s">
        <v>103</v>
      </c>
      <c r="C14" s="136" t="s">
        <v>21</v>
      </c>
      <c r="D14" s="164">
        <v>18.399999999999999</v>
      </c>
      <c r="E14" s="146">
        <v>1582.99</v>
      </c>
      <c r="F14" s="141">
        <f>ROUND(E14*D14,2)</f>
        <v>29127.02</v>
      </c>
      <c r="G14" s="141">
        <f>ROUND(F14*1.2,2)</f>
        <v>34952.42</v>
      </c>
      <c r="H14" s="142"/>
      <c r="I14" s="141"/>
      <c r="J14" s="141"/>
      <c r="K14" s="143">
        <f t="shared" ref="K14:L21" si="7">F14+I14</f>
        <v>29127.02</v>
      </c>
      <c r="L14" s="163">
        <f t="shared" si="7"/>
        <v>34952.42</v>
      </c>
    </row>
    <row r="15" spans="1:13" ht="18.75" customHeight="1" x14ac:dyDescent="0.25">
      <c r="A15" s="53" t="s">
        <v>106</v>
      </c>
      <c r="B15" s="54" t="s">
        <v>105</v>
      </c>
      <c r="C15" s="55" t="s">
        <v>21</v>
      </c>
      <c r="D15" s="56">
        <f>D14*1.26</f>
        <v>23.183999999999997</v>
      </c>
      <c r="E15" s="57"/>
      <c r="F15" s="58"/>
      <c r="G15" s="58"/>
      <c r="H15" s="59">
        <v>3805.7</v>
      </c>
      <c r="I15" s="58">
        <f>ROUND(H15*D15,2)</f>
        <v>88231.35</v>
      </c>
      <c r="J15" s="58">
        <f t="shared" ref="J15" si="8">ROUND(I15*1.2,2)</f>
        <v>105877.62</v>
      </c>
      <c r="K15" s="60">
        <f t="shared" si="7"/>
        <v>88231.35</v>
      </c>
      <c r="L15" s="61">
        <f t="shared" si="7"/>
        <v>105877.62</v>
      </c>
      <c r="M15" s="62"/>
    </row>
    <row r="16" spans="1:13" ht="18.75" customHeight="1" x14ac:dyDescent="0.25">
      <c r="A16" s="136">
        <f>A14+1</f>
        <v>6</v>
      </c>
      <c r="B16" s="160" t="s">
        <v>104</v>
      </c>
      <c r="C16" s="136" t="s">
        <v>21</v>
      </c>
      <c r="D16" s="164">
        <v>36.79</v>
      </c>
      <c r="E16" s="146">
        <v>1582.99</v>
      </c>
      <c r="F16" s="141">
        <f>ROUND(E16*D16,2)</f>
        <v>58238.2</v>
      </c>
      <c r="G16" s="141">
        <f>ROUND(F16*1.2,2)</f>
        <v>69885.84</v>
      </c>
      <c r="H16" s="142"/>
      <c r="I16" s="141"/>
      <c r="J16" s="141"/>
      <c r="K16" s="143">
        <f t="shared" si="7"/>
        <v>58238.2</v>
      </c>
      <c r="L16" s="163">
        <f t="shared" si="7"/>
        <v>69885.84</v>
      </c>
    </row>
    <row r="17" spans="1:13" ht="18.75" customHeight="1" x14ac:dyDescent="0.25">
      <c r="A17" s="53" t="s">
        <v>107</v>
      </c>
      <c r="B17" s="54" t="s">
        <v>91</v>
      </c>
      <c r="C17" s="55" t="s">
        <v>21</v>
      </c>
      <c r="D17" s="56">
        <f>D16*1.26</f>
        <v>46.355399999999996</v>
      </c>
      <c r="E17" s="57"/>
      <c r="F17" s="58"/>
      <c r="G17" s="58"/>
      <c r="H17" s="59">
        <v>4206.1000000000004</v>
      </c>
      <c r="I17" s="58">
        <f>ROUND(H17*D17,2)</f>
        <v>194975.45</v>
      </c>
      <c r="J17" s="58">
        <f t="shared" ref="J17" si="9">ROUND(I17*1.2,2)</f>
        <v>233970.54</v>
      </c>
      <c r="K17" s="60">
        <f t="shared" si="7"/>
        <v>194975.45</v>
      </c>
      <c r="L17" s="61">
        <f t="shared" si="7"/>
        <v>233970.54</v>
      </c>
      <c r="M17" s="62"/>
    </row>
    <row r="18" spans="1:13" ht="23.25" customHeight="1" x14ac:dyDescent="0.25">
      <c r="A18" s="136">
        <f>A16+1</f>
        <v>7</v>
      </c>
      <c r="B18" s="160" t="s">
        <v>44</v>
      </c>
      <c r="C18" s="136" t="s">
        <v>32</v>
      </c>
      <c r="D18" s="161">
        <v>155.83000000000001</v>
      </c>
      <c r="E18" s="146">
        <v>1083</v>
      </c>
      <c r="F18" s="141">
        <f t="shared" ref="F18" si="10">ROUND(E18*D18,2)</f>
        <v>168763.89</v>
      </c>
      <c r="G18" s="141">
        <f t="shared" ref="G18" si="11">ROUND(F18*1.2,2)</f>
        <v>202516.67</v>
      </c>
      <c r="H18" s="142"/>
      <c r="I18" s="141"/>
      <c r="J18" s="141"/>
      <c r="K18" s="143">
        <f t="shared" si="7"/>
        <v>168763.89</v>
      </c>
      <c r="L18" s="163">
        <f t="shared" si="7"/>
        <v>202516.67</v>
      </c>
    </row>
    <row r="19" spans="1:13" ht="37.5" customHeight="1" x14ac:dyDescent="0.25">
      <c r="A19" s="53" t="s">
        <v>108</v>
      </c>
      <c r="B19" s="54" t="s">
        <v>46</v>
      </c>
      <c r="C19" s="55" t="s">
        <v>25</v>
      </c>
      <c r="D19" s="65">
        <f>D18*0.05*2.48</f>
        <v>19.322920000000003</v>
      </c>
      <c r="E19" s="57"/>
      <c r="F19" s="58"/>
      <c r="G19" s="58"/>
      <c r="H19" s="59">
        <v>4406.1000000000004</v>
      </c>
      <c r="I19" s="58">
        <f>ROUND(H19*D19,2)</f>
        <v>85138.72</v>
      </c>
      <c r="J19" s="58">
        <f t="shared" ref="J19" si="12">ROUND(I19*1.2,2)</f>
        <v>102166.46</v>
      </c>
      <c r="K19" s="60">
        <f t="shared" si="7"/>
        <v>85138.72</v>
      </c>
      <c r="L19" s="61">
        <f t="shared" si="7"/>
        <v>102166.46</v>
      </c>
      <c r="M19" s="62"/>
    </row>
    <row r="20" spans="1:13" ht="30.75" customHeight="1" x14ac:dyDescent="0.25">
      <c r="A20" s="136">
        <f>A18+1</f>
        <v>8</v>
      </c>
      <c r="B20" s="160" t="s">
        <v>48</v>
      </c>
      <c r="C20" s="136" t="s">
        <v>32</v>
      </c>
      <c r="D20" s="161">
        <v>155.83000000000001</v>
      </c>
      <c r="E20" s="146">
        <v>1516</v>
      </c>
      <c r="F20" s="141">
        <f>ROUND(E20*D20,2)</f>
        <v>236238.28</v>
      </c>
      <c r="G20" s="141">
        <f>ROUND(F20*1.2,2)</f>
        <v>283485.94</v>
      </c>
      <c r="H20" s="142"/>
      <c r="I20" s="141"/>
      <c r="J20" s="141"/>
      <c r="K20" s="143">
        <f t="shared" si="7"/>
        <v>236238.28</v>
      </c>
      <c r="L20" s="163">
        <f t="shared" si="7"/>
        <v>283485.94</v>
      </c>
      <c r="M20" s="30" t="s">
        <v>49</v>
      </c>
    </row>
    <row r="21" spans="1:13" ht="31.5" customHeight="1" x14ac:dyDescent="0.25">
      <c r="A21" s="53" t="s">
        <v>109</v>
      </c>
      <c r="B21" s="54" t="s">
        <v>51</v>
      </c>
      <c r="C21" s="55" t="s">
        <v>25</v>
      </c>
      <c r="D21" s="65">
        <f>D20*0.07*2.48</f>
        <v>27.052088000000008</v>
      </c>
      <c r="E21" s="57"/>
      <c r="F21" s="58"/>
      <c r="G21" s="58"/>
      <c r="H21" s="59">
        <v>4406.1000000000004</v>
      </c>
      <c r="I21" s="58">
        <f>ROUND(H21*D21,2)</f>
        <v>119194.2</v>
      </c>
      <c r="J21" s="58">
        <f t="shared" ref="J21" si="13">ROUND(I21*1.2,2)</f>
        <v>143033.04</v>
      </c>
      <c r="K21" s="60">
        <f t="shared" si="7"/>
        <v>119194.2</v>
      </c>
      <c r="L21" s="61">
        <f t="shared" si="7"/>
        <v>143033.04</v>
      </c>
      <c r="M21" s="84"/>
    </row>
    <row r="22" spans="1:13" ht="21.75" customHeight="1" x14ac:dyDescent="0.25">
      <c r="A22" s="172" t="s">
        <v>88</v>
      </c>
      <c r="B22" s="173"/>
      <c r="C22" s="173"/>
      <c r="D22" s="173"/>
      <c r="E22" s="174"/>
      <c r="F22" s="106">
        <f>SUM(F8:F21)</f>
        <v>643029.43999999994</v>
      </c>
      <c r="G22" s="107">
        <f>ROUND(F22*1.2,2)</f>
        <v>771635.33</v>
      </c>
      <c r="H22" s="108"/>
      <c r="I22" s="106">
        <f>SUM(I8:I21)</f>
        <v>487539.72000000003</v>
      </c>
      <c r="J22" s="107">
        <f>ROUND(I22*1.2,2)</f>
        <v>585047.66</v>
      </c>
      <c r="K22" s="106">
        <f>SUM(K8:K21)</f>
        <v>1130569.1599999999</v>
      </c>
      <c r="L22" s="107">
        <f>ROUND(K22*1.2,2)</f>
        <v>1356682.99</v>
      </c>
    </row>
    <row r="24" spans="1:13" x14ac:dyDescent="0.25">
      <c r="B24" s="154" t="s">
        <v>113</v>
      </c>
    </row>
    <row r="25" spans="1:13" x14ac:dyDescent="0.25">
      <c r="B25" s="155" t="s">
        <v>114</v>
      </c>
    </row>
  </sheetData>
  <mergeCells count="10">
    <mergeCell ref="B6:D6"/>
    <mergeCell ref="A22:E2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DD86-1E04-41CA-B9BC-8110B12A01D5}">
  <sheetPr>
    <tabColor theme="9" tint="0.59999389629810485"/>
  </sheetPr>
  <dimension ref="A1:M60"/>
  <sheetViews>
    <sheetView view="pageBreakPreview" topLeftCell="A7" zoomScale="80" zoomScaleNormal="100" zoomScaleSheetLayoutView="80" workbookViewId="0">
      <selection activeCell="B50" sqref="B5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109" customWidth="1"/>
    <col min="8" max="8" width="16.140625" style="109" customWidth="1"/>
    <col min="9" max="12" width="16.140625" customWidth="1"/>
    <col min="13" max="13" width="59.85546875" customWidth="1"/>
  </cols>
  <sheetData>
    <row r="1" spans="1:13" ht="14.45" customHeight="1" x14ac:dyDescent="0.25">
      <c r="A1" s="175" t="s">
        <v>0</v>
      </c>
      <c r="B1" s="178" t="s">
        <v>1</v>
      </c>
      <c r="C1" s="181" t="s">
        <v>2</v>
      </c>
      <c r="D1" s="181" t="s">
        <v>3</v>
      </c>
      <c r="E1" s="182" t="s">
        <v>4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5</v>
      </c>
      <c r="F3" s="181"/>
      <c r="G3" s="181"/>
      <c r="H3" s="181" t="s">
        <v>6</v>
      </c>
      <c r="I3" s="181"/>
      <c r="J3" s="181"/>
      <c r="K3" s="167" t="s">
        <v>7</v>
      </c>
      <c r="L3" s="167"/>
    </row>
    <row r="4" spans="1:13" ht="56.1" customHeight="1" x14ac:dyDescent="0.25">
      <c r="A4" s="177"/>
      <c r="B4" s="180"/>
      <c r="C4" s="181"/>
      <c r="D4" s="18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170" t="s">
        <v>13</v>
      </c>
      <c r="C6" s="171"/>
      <c r="D6" s="171"/>
      <c r="E6" s="8"/>
      <c r="F6" s="9"/>
      <c r="G6" s="10"/>
      <c r="H6" s="10"/>
      <c r="I6" s="10"/>
      <c r="J6" s="10"/>
      <c r="K6" s="10"/>
      <c r="L6" s="11"/>
    </row>
    <row r="7" spans="1:13" ht="18" customHeight="1" x14ac:dyDescent="0.25">
      <c r="A7" s="12"/>
      <c r="B7" s="13" t="s">
        <v>14</v>
      </c>
      <c r="C7" s="12"/>
      <c r="D7" s="14"/>
      <c r="E7" s="15"/>
      <c r="F7" s="16"/>
      <c r="G7" s="16"/>
      <c r="H7" s="17"/>
      <c r="I7" s="16"/>
      <c r="J7" s="16"/>
      <c r="K7" s="18"/>
      <c r="L7" s="19"/>
      <c r="M7" s="20"/>
    </row>
    <row r="8" spans="1:13" ht="22.5" customHeight="1" x14ac:dyDescent="0.25">
      <c r="A8" s="21">
        <v>1</v>
      </c>
      <c r="B8" s="22" t="s">
        <v>15</v>
      </c>
      <c r="C8" s="23" t="s">
        <v>16</v>
      </c>
      <c r="D8" s="24">
        <v>84</v>
      </c>
      <c r="E8" s="25">
        <v>1055.02</v>
      </c>
      <c r="F8" s="26">
        <f t="shared" ref="F8:F11" si="0">ROUND(E8*D8,2)</f>
        <v>88621.68</v>
      </c>
      <c r="G8" s="26">
        <f t="shared" ref="G8:G11" si="1">ROUND(F8*1.2,2)</f>
        <v>106346.02</v>
      </c>
      <c r="H8" s="27"/>
      <c r="I8" s="28"/>
      <c r="J8" s="28"/>
      <c r="K8" s="29">
        <f t="shared" ref="K8:L11" si="2">F8+I8</f>
        <v>88621.68</v>
      </c>
      <c r="L8" s="26">
        <f t="shared" si="2"/>
        <v>106346.02</v>
      </c>
      <c r="M8" s="30" t="s">
        <v>17</v>
      </c>
    </row>
    <row r="9" spans="1:13" ht="22.5" customHeight="1" x14ac:dyDescent="0.25">
      <c r="A9" s="21">
        <f>A8+1</f>
        <v>2</v>
      </c>
      <c r="B9" s="22" t="s">
        <v>18</v>
      </c>
      <c r="C9" s="31" t="s">
        <v>19</v>
      </c>
      <c r="D9" s="32">
        <v>43.27</v>
      </c>
      <c r="E9" s="25">
        <v>1900</v>
      </c>
      <c r="F9" s="26">
        <f t="shared" si="0"/>
        <v>82213</v>
      </c>
      <c r="G9" s="26">
        <f t="shared" si="1"/>
        <v>98655.6</v>
      </c>
      <c r="H9" s="27"/>
      <c r="I9" s="28"/>
      <c r="J9" s="28"/>
      <c r="K9" s="29">
        <f t="shared" si="2"/>
        <v>82213</v>
      </c>
      <c r="L9" s="26">
        <f t="shared" si="2"/>
        <v>98655.6</v>
      </c>
      <c r="M9" s="30" t="s">
        <v>17</v>
      </c>
    </row>
    <row r="10" spans="1:13" ht="22.5" customHeight="1" x14ac:dyDescent="0.25">
      <c r="A10" s="21">
        <f>A9+1</f>
        <v>3</v>
      </c>
      <c r="B10" s="22" t="s">
        <v>20</v>
      </c>
      <c r="C10" s="33" t="s">
        <v>21</v>
      </c>
      <c r="D10" s="32">
        <v>285.44</v>
      </c>
      <c r="E10" s="34">
        <f>ROUND(65055.24/(297.03*0.05),2)</f>
        <v>4380.38</v>
      </c>
      <c r="F10" s="26">
        <f t="shared" si="0"/>
        <v>1250335.67</v>
      </c>
      <c r="G10" s="26">
        <f t="shared" si="1"/>
        <v>1500402.8</v>
      </c>
      <c r="H10" s="27"/>
      <c r="I10" s="28"/>
      <c r="J10" s="28"/>
      <c r="K10" s="29">
        <f t="shared" si="2"/>
        <v>1250335.67</v>
      </c>
      <c r="L10" s="26">
        <f t="shared" si="2"/>
        <v>1500402.8</v>
      </c>
      <c r="M10" s="30" t="s">
        <v>17</v>
      </c>
    </row>
    <row r="11" spans="1:13" ht="22.5" customHeight="1" x14ac:dyDescent="0.25">
      <c r="A11" s="21">
        <f t="shared" ref="A11" si="3">A10+1</f>
        <v>4</v>
      </c>
      <c r="B11" s="22" t="s">
        <v>22</v>
      </c>
      <c r="C11" s="33" t="s">
        <v>21</v>
      </c>
      <c r="D11" s="32">
        <v>457.95</v>
      </c>
      <c r="E11" s="35">
        <v>1440.5229999999999</v>
      </c>
      <c r="F11" s="26">
        <f t="shared" si="0"/>
        <v>659687.51</v>
      </c>
      <c r="G11" s="26">
        <f t="shared" si="1"/>
        <v>791625.01</v>
      </c>
      <c r="H11" s="28"/>
      <c r="I11" s="28"/>
      <c r="J11" s="28"/>
      <c r="K11" s="29">
        <f t="shared" si="2"/>
        <v>659687.51</v>
      </c>
      <c r="L11" s="28">
        <f t="shared" si="2"/>
        <v>791625.01</v>
      </c>
      <c r="M11" s="30" t="s">
        <v>17</v>
      </c>
    </row>
    <row r="12" spans="1:13" ht="20.25" customHeight="1" x14ac:dyDescent="0.25">
      <c r="A12" s="21"/>
      <c r="B12" s="36" t="s">
        <v>23</v>
      </c>
      <c r="C12" s="31"/>
      <c r="D12" s="32"/>
      <c r="E12" s="37"/>
      <c r="F12" s="28"/>
      <c r="G12" s="28"/>
      <c r="H12" s="28"/>
      <c r="I12" s="28"/>
      <c r="J12" s="28"/>
      <c r="K12" s="29"/>
      <c r="L12" s="28"/>
      <c r="M12" s="30"/>
    </row>
    <row r="13" spans="1:13" ht="24" customHeight="1" x14ac:dyDescent="0.25">
      <c r="A13" s="21">
        <f>A11+1</f>
        <v>5</v>
      </c>
      <c r="B13" s="38" t="s">
        <v>24</v>
      </c>
      <c r="C13" s="33" t="s">
        <v>25</v>
      </c>
      <c r="D13" s="32">
        <v>1158.6500000000001</v>
      </c>
      <c r="E13" s="34">
        <v>544.86</v>
      </c>
      <c r="F13" s="26">
        <f t="shared" ref="F13" si="4">ROUND(E13*D13,2)</f>
        <v>631302.04</v>
      </c>
      <c r="G13" s="26">
        <f t="shared" ref="G13" si="5">ROUND(F13*1.2,2)</f>
        <v>757562.45</v>
      </c>
      <c r="H13" s="27"/>
      <c r="I13" s="28"/>
      <c r="J13" s="28"/>
      <c r="K13" s="29">
        <f t="shared" ref="K13:L13" si="6">F13+I13</f>
        <v>631302.04</v>
      </c>
      <c r="L13" s="28">
        <f t="shared" si="6"/>
        <v>757562.45</v>
      </c>
      <c r="M13" s="30"/>
    </row>
    <row r="14" spans="1:13" ht="20.25" customHeight="1" x14ac:dyDescent="0.25">
      <c r="A14" s="12"/>
      <c r="B14" s="13" t="s">
        <v>26</v>
      </c>
      <c r="C14" s="12"/>
      <c r="D14" s="14"/>
      <c r="E14" s="15"/>
      <c r="F14" s="16"/>
      <c r="G14" s="16"/>
      <c r="H14" s="17"/>
      <c r="I14" s="16"/>
      <c r="J14" s="16"/>
      <c r="K14" s="18"/>
      <c r="L14" s="19"/>
      <c r="M14" s="20"/>
    </row>
    <row r="15" spans="1:13" ht="24" customHeight="1" x14ac:dyDescent="0.25">
      <c r="A15" s="21">
        <f>A13+1</f>
        <v>6</v>
      </c>
      <c r="B15" s="39" t="s">
        <v>27</v>
      </c>
      <c r="C15" s="33" t="s">
        <v>21</v>
      </c>
      <c r="D15" s="40">
        <v>767.05</v>
      </c>
      <c r="E15" s="35">
        <v>308.75</v>
      </c>
      <c r="F15" s="26">
        <f t="shared" ref="F15:F16" si="7">ROUND(E15*D15,2)</f>
        <v>236826.69</v>
      </c>
      <c r="G15" s="26">
        <f t="shared" ref="G15:G16" si="8">ROUND(F15*1.2,2)</f>
        <v>284192.03000000003</v>
      </c>
      <c r="H15" s="41"/>
      <c r="I15" s="42"/>
      <c r="J15" s="42"/>
      <c r="K15" s="35">
        <f t="shared" ref="K15:L16" si="9">F15+I15</f>
        <v>236826.69</v>
      </c>
      <c r="L15" s="34">
        <f t="shared" si="9"/>
        <v>284192.03000000003</v>
      </c>
      <c r="M15" s="20"/>
    </row>
    <row r="16" spans="1:13" ht="24" customHeight="1" x14ac:dyDescent="0.25">
      <c r="A16" s="21">
        <f>A15+1</f>
        <v>7</v>
      </c>
      <c r="B16" s="39" t="s">
        <v>28</v>
      </c>
      <c r="C16" s="33" t="s">
        <v>21</v>
      </c>
      <c r="D16" s="40">
        <v>23.72</v>
      </c>
      <c r="E16" s="35">
        <v>1688.15</v>
      </c>
      <c r="F16" s="26">
        <f t="shared" si="7"/>
        <v>40042.92</v>
      </c>
      <c r="G16" s="26">
        <f t="shared" si="8"/>
        <v>48051.5</v>
      </c>
      <c r="H16" s="41"/>
      <c r="I16" s="42"/>
      <c r="J16" s="42"/>
      <c r="K16" s="35">
        <f t="shared" si="9"/>
        <v>40042.92</v>
      </c>
      <c r="L16" s="34">
        <f t="shared" si="9"/>
        <v>48051.5</v>
      </c>
      <c r="M16" s="20"/>
    </row>
    <row r="17" spans="1:13" ht="24" customHeight="1" x14ac:dyDescent="0.25">
      <c r="A17" s="21"/>
      <c r="B17" s="36" t="s">
        <v>23</v>
      </c>
      <c r="C17" s="33"/>
      <c r="D17" s="32"/>
      <c r="E17" s="34"/>
      <c r="F17" s="26"/>
      <c r="G17" s="26"/>
      <c r="H17" s="27"/>
      <c r="I17" s="28"/>
      <c r="J17" s="28"/>
      <c r="K17" s="29"/>
      <c r="L17" s="43"/>
      <c r="M17" s="30"/>
    </row>
    <row r="18" spans="1:13" ht="18" customHeight="1" x14ac:dyDescent="0.25">
      <c r="A18" s="21">
        <f>A16+1</f>
        <v>8</v>
      </c>
      <c r="B18" s="39" t="s">
        <v>29</v>
      </c>
      <c r="C18" s="33" t="s">
        <v>25</v>
      </c>
      <c r="D18" s="40">
        <v>1502.46</v>
      </c>
      <c r="E18" s="27">
        <v>308.75</v>
      </c>
      <c r="F18" s="26">
        <f t="shared" ref="F18" si="10">ROUND(E18*D18,2)</f>
        <v>463884.53</v>
      </c>
      <c r="G18" s="26">
        <f t="shared" ref="G18" si="11">ROUND(F18*1.2,2)</f>
        <v>556661.43999999994</v>
      </c>
      <c r="H18" s="27"/>
      <c r="I18" s="34"/>
      <c r="J18" s="34"/>
      <c r="K18" s="35">
        <f t="shared" ref="K18:L18" si="12">F18+I18</f>
        <v>463884.53</v>
      </c>
      <c r="L18" s="34">
        <f t="shared" si="12"/>
        <v>556661.43999999994</v>
      </c>
      <c r="M18" s="30"/>
    </row>
    <row r="19" spans="1:13" ht="23.25" customHeight="1" x14ac:dyDescent="0.25">
      <c r="A19" s="12"/>
      <c r="B19" s="13" t="s">
        <v>30</v>
      </c>
      <c r="C19" s="12"/>
      <c r="D19" s="44"/>
      <c r="E19" s="15"/>
      <c r="F19" s="16"/>
      <c r="G19" s="16"/>
      <c r="H19" s="17"/>
      <c r="I19" s="16"/>
      <c r="J19" s="16"/>
      <c r="K19" s="18"/>
      <c r="L19" s="19"/>
    </row>
    <row r="20" spans="1:13" ht="20.25" customHeight="1" x14ac:dyDescent="0.25">
      <c r="A20" s="45">
        <f>A18+1</f>
        <v>9</v>
      </c>
      <c r="B20" s="46" t="s">
        <v>31</v>
      </c>
      <c r="C20" s="45" t="s">
        <v>32</v>
      </c>
      <c r="D20" s="47">
        <v>2274.9</v>
      </c>
      <c r="E20" s="48">
        <v>183.58</v>
      </c>
      <c r="F20" s="49">
        <f>ROUND(E20*D20,2)</f>
        <v>417626.14</v>
      </c>
      <c r="G20" s="49">
        <f>ROUND(F20*1.2,2)</f>
        <v>501151.37</v>
      </c>
      <c r="H20" s="50"/>
      <c r="I20" s="49"/>
      <c r="J20" s="49"/>
      <c r="K20" s="51">
        <f t="shared" ref="K20:L33" si="13">F20+I20</f>
        <v>417626.14</v>
      </c>
      <c r="L20" s="52">
        <f t="shared" si="13"/>
        <v>501151.37</v>
      </c>
    </row>
    <row r="21" spans="1:13" ht="18.75" customHeight="1" x14ac:dyDescent="0.25">
      <c r="A21" s="53" t="s">
        <v>33</v>
      </c>
      <c r="B21" s="54" t="s">
        <v>34</v>
      </c>
      <c r="C21" s="55" t="s">
        <v>32</v>
      </c>
      <c r="D21" s="56">
        <f>D20*1.1</f>
        <v>2502.3900000000003</v>
      </c>
      <c r="E21" s="57"/>
      <c r="F21" s="58"/>
      <c r="G21" s="58"/>
      <c r="H21" s="59">
        <v>153.33000000000001</v>
      </c>
      <c r="I21" s="58">
        <f>ROUND(H21*D21,2)</f>
        <v>383691.46</v>
      </c>
      <c r="J21" s="58">
        <f t="shared" ref="J21" si="14">ROUND(I21*1.2,2)</f>
        <v>460429.75</v>
      </c>
      <c r="K21" s="60">
        <f t="shared" si="13"/>
        <v>383691.46</v>
      </c>
      <c r="L21" s="61">
        <f t="shared" si="13"/>
        <v>460429.75</v>
      </c>
      <c r="M21" s="30"/>
    </row>
    <row r="22" spans="1:13" ht="18.75" customHeight="1" x14ac:dyDescent="0.25">
      <c r="A22" s="45">
        <f>A20+1</f>
        <v>10</v>
      </c>
      <c r="B22" s="46" t="s">
        <v>35</v>
      </c>
      <c r="C22" s="45" t="s">
        <v>21</v>
      </c>
      <c r="D22" s="47">
        <v>682.47</v>
      </c>
      <c r="E22" s="48">
        <v>1055.45</v>
      </c>
      <c r="F22" s="49">
        <f>ROUND(E22*D22,2)</f>
        <v>720312.96</v>
      </c>
      <c r="G22" s="49">
        <f>ROUND(F22*1.2,2)</f>
        <v>864375.55</v>
      </c>
      <c r="H22" s="50"/>
      <c r="I22" s="49"/>
      <c r="J22" s="49"/>
      <c r="K22" s="51">
        <f t="shared" si="13"/>
        <v>720312.96</v>
      </c>
      <c r="L22" s="52">
        <f t="shared" si="13"/>
        <v>864375.55</v>
      </c>
    </row>
    <row r="23" spans="1:13" ht="18.75" customHeight="1" x14ac:dyDescent="0.25">
      <c r="A23" s="53" t="s">
        <v>36</v>
      </c>
      <c r="B23" s="54" t="s">
        <v>37</v>
      </c>
      <c r="C23" s="55" t="s">
        <v>21</v>
      </c>
      <c r="D23" s="56">
        <f>D22*1.1</f>
        <v>750.7170000000001</v>
      </c>
      <c r="E23" s="57"/>
      <c r="F23" s="58"/>
      <c r="G23" s="58"/>
      <c r="H23" s="59">
        <v>1427.76</v>
      </c>
      <c r="I23" s="58">
        <f>ROUND(H23*D23,2)</f>
        <v>1071843.7</v>
      </c>
      <c r="J23" s="58">
        <f t="shared" ref="J23" si="15">ROUND(I23*1.2,2)</f>
        <v>1286212.44</v>
      </c>
      <c r="K23" s="60">
        <f t="shared" si="13"/>
        <v>1071843.7</v>
      </c>
      <c r="L23" s="61">
        <f t="shared" si="13"/>
        <v>1286212.44</v>
      </c>
      <c r="M23" s="62"/>
    </row>
    <row r="24" spans="1:13" ht="18.75" customHeight="1" x14ac:dyDescent="0.25">
      <c r="A24" s="45">
        <f>A22+1</f>
        <v>11</v>
      </c>
      <c r="B24" s="46" t="s">
        <v>38</v>
      </c>
      <c r="C24" s="45" t="s">
        <v>21</v>
      </c>
      <c r="D24" s="47">
        <v>341.23</v>
      </c>
      <c r="E24" s="48">
        <v>1666.3</v>
      </c>
      <c r="F24" s="49">
        <f>ROUND(E24*D24,2)</f>
        <v>568591.55000000005</v>
      </c>
      <c r="G24" s="49">
        <f>ROUND(F24*1.2,2)</f>
        <v>682309.86</v>
      </c>
      <c r="H24" s="50"/>
      <c r="I24" s="49"/>
      <c r="J24" s="49"/>
      <c r="K24" s="51">
        <f t="shared" si="13"/>
        <v>568591.55000000005</v>
      </c>
      <c r="L24" s="52">
        <f t="shared" si="13"/>
        <v>682309.86</v>
      </c>
    </row>
    <row r="25" spans="1:13" ht="18.75" customHeight="1" x14ac:dyDescent="0.25">
      <c r="A25" s="53" t="s">
        <v>39</v>
      </c>
      <c r="B25" s="54" t="s">
        <v>40</v>
      </c>
      <c r="C25" s="55" t="s">
        <v>21</v>
      </c>
      <c r="D25" s="56">
        <f>D24*1.26</f>
        <v>429.94980000000004</v>
      </c>
      <c r="E25" s="57"/>
      <c r="F25" s="58"/>
      <c r="G25" s="58"/>
      <c r="H25" s="63">
        <v>2827.078</v>
      </c>
      <c r="I25" s="58">
        <f>ROUND(H25*D25,2)</f>
        <v>1215501.6200000001</v>
      </c>
      <c r="J25" s="58">
        <f t="shared" ref="J25" si="16">ROUND(I25*1.2,2)</f>
        <v>1458601.94</v>
      </c>
      <c r="K25" s="60">
        <f t="shared" si="13"/>
        <v>1215501.6200000001</v>
      </c>
      <c r="L25" s="61">
        <f t="shared" si="13"/>
        <v>1458601.94</v>
      </c>
      <c r="M25" s="62"/>
    </row>
    <row r="26" spans="1:13" ht="18.75" customHeight="1" x14ac:dyDescent="0.25">
      <c r="A26" s="45">
        <f>A24+1</f>
        <v>12</v>
      </c>
      <c r="B26" s="46" t="s">
        <v>41</v>
      </c>
      <c r="C26" s="45" t="s">
        <v>21</v>
      </c>
      <c r="D26" s="47">
        <v>181.99</v>
      </c>
      <c r="E26" s="48">
        <v>1666.3</v>
      </c>
      <c r="F26" s="49">
        <f>ROUND(E26*D26,2)</f>
        <v>303249.94</v>
      </c>
      <c r="G26" s="49">
        <f>ROUND(F26*1.2,2)</f>
        <v>363899.93</v>
      </c>
      <c r="H26" s="50"/>
      <c r="I26" s="49"/>
      <c r="J26" s="49"/>
      <c r="K26" s="51">
        <f t="shared" si="13"/>
        <v>303249.94</v>
      </c>
      <c r="L26" s="52">
        <f t="shared" si="13"/>
        <v>363899.93</v>
      </c>
    </row>
    <row r="27" spans="1:13" ht="18.75" customHeight="1" x14ac:dyDescent="0.25">
      <c r="A27" s="53" t="s">
        <v>42</v>
      </c>
      <c r="B27" s="54" t="s">
        <v>43</v>
      </c>
      <c r="C27" s="55" t="s">
        <v>21</v>
      </c>
      <c r="D27" s="56">
        <f>D26*1.26</f>
        <v>229.3074</v>
      </c>
      <c r="E27" s="57"/>
      <c r="F27" s="58"/>
      <c r="G27" s="58"/>
      <c r="H27" s="63">
        <v>2827.078</v>
      </c>
      <c r="I27" s="58">
        <f>ROUND(H27*D27,2)</f>
        <v>648269.91</v>
      </c>
      <c r="J27" s="58">
        <f t="shared" ref="J27" si="17">ROUND(I27*1.2,2)</f>
        <v>777923.89</v>
      </c>
      <c r="K27" s="60">
        <f t="shared" si="13"/>
        <v>648269.91</v>
      </c>
      <c r="L27" s="61">
        <f t="shared" si="13"/>
        <v>777923.89</v>
      </c>
      <c r="M27" s="62"/>
    </row>
    <row r="28" spans="1:13" ht="23.25" customHeight="1" x14ac:dyDescent="0.25">
      <c r="A28" s="45">
        <f>A26+1</f>
        <v>13</v>
      </c>
      <c r="B28" s="46" t="s">
        <v>44</v>
      </c>
      <c r="C28" s="45" t="s">
        <v>32</v>
      </c>
      <c r="D28" s="64">
        <v>2458.4</v>
      </c>
      <c r="E28" s="48">
        <v>1083</v>
      </c>
      <c r="F28" s="49">
        <f t="shared" ref="F28" si="18">ROUND(E28*D28,2)</f>
        <v>2662447.2000000002</v>
      </c>
      <c r="G28" s="49">
        <f t="shared" ref="G28" si="19">ROUND(F28*1.2,2)</f>
        <v>3194936.64</v>
      </c>
      <c r="H28" s="50"/>
      <c r="I28" s="49"/>
      <c r="J28" s="49"/>
      <c r="K28" s="51">
        <f t="shared" si="13"/>
        <v>2662447.2000000002</v>
      </c>
      <c r="L28" s="52">
        <f t="shared" si="13"/>
        <v>3194936.64</v>
      </c>
    </row>
    <row r="29" spans="1:13" ht="37.5" customHeight="1" x14ac:dyDescent="0.25">
      <c r="A29" s="53" t="s">
        <v>45</v>
      </c>
      <c r="B29" s="54" t="s">
        <v>46</v>
      </c>
      <c r="C29" s="55" t="s">
        <v>25</v>
      </c>
      <c r="D29" s="65">
        <f>D28*0.05*2.48</f>
        <v>304.84160000000003</v>
      </c>
      <c r="E29" s="57"/>
      <c r="F29" s="58"/>
      <c r="G29" s="58"/>
      <c r="H29" s="63">
        <v>4407.05</v>
      </c>
      <c r="I29" s="58">
        <f>ROUND(H29*D29,2)</f>
        <v>1343452.17</v>
      </c>
      <c r="J29" s="58">
        <f t="shared" ref="J29" si="20">ROUND(I29*1.2,2)</f>
        <v>1612142.6</v>
      </c>
      <c r="K29" s="60">
        <f t="shared" si="13"/>
        <v>1343452.17</v>
      </c>
      <c r="L29" s="61">
        <f t="shared" si="13"/>
        <v>1612142.6</v>
      </c>
      <c r="M29" s="62" t="s">
        <v>47</v>
      </c>
    </row>
    <row r="30" spans="1:13" ht="30.75" customHeight="1" x14ac:dyDescent="0.25">
      <c r="A30" s="45">
        <f>A28+1</f>
        <v>14</v>
      </c>
      <c r="B30" s="46" t="s">
        <v>48</v>
      </c>
      <c r="C30" s="45" t="s">
        <v>32</v>
      </c>
      <c r="D30" s="64">
        <v>2430.73</v>
      </c>
      <c r="E30" s="66">
        <v>1516</v>
      </c>
      <c r="F30" s="49">
        <f>ROUND(E30*D30,2)</f>
        <v>3684986.68</v>
      </c>
      <c r="G30" s="49">
        <f>ROUND(F30*1.2,2)</f>
        <v>4421984.0199999996</v>
      </c>
      <c r="H30" s="50"/>
      <c r="I30" s="49"/>
      <c r="J30" s="49"/>
      <c r="K30" s="51">
        <f t="shared" si="13"/>
        <v>3684986.68</v>
      </c>
      <c r="L30" s="52">
        <f t="shared" si="13"/>
        <v>4421984.0199999996</v>
      </c>
      <c r="M30" s="62" t="s">
        <v>49</v>
      </c>
    </row>
    <row r="31" spans="1:13" ht="31.5" customHeight="1" x14ac:dyDescent="0.25">
      <c r="A31" s="53" t="s">
        <v>50</v>
      </c>
      <c r="B31" s="54" t="s">
        <v>51</v>
      </c>
      <c r="C31" s="55" t="s">
        <v>25</v>
      </c>
      <c r="D31" s="65">
        <f>D30*0.07*2.48</f>
        <v>421.97472800000003</v>
      </c>
      <c r="E31" s="57"/>
      <c r="F31" s="58"/>
      <c r="G31" s="58"/>
      <c r="H31" s="63">
        <v>4407.05</v>
      </c>
      <c r="I31" s="58">
        <f>ROUND(H31*D31,2)</f>
        <v>1859663.73</v>
      </c>
      <c r="J31" s="58">
        <f t="shared" ref="J31" si="21">ROUND(I31*1.2,2)</f>
        <v>2231596.48</v>
      </c>
      <c r="K31" s="60">
        <f t="shared" si="13"/>
        <v>1859663.73</v>
      </c>
      <c r="L31" s="61">
        <f t="shared" si="13"/>
        <v>2231596.48</v>
      </c>
      <c r="M31" s="62" t="s">
        <v>47</v>
      </c>
    </row>
    <row r="32" spans="1:13" ht="18.75" customHeight="1" x14ac:dyDescent="0.25">
      <c r="A32" s="45">
        <f>A30+1</f>
        <v>15</v>
      </c>
      <c r="B32" s="46" t="s">
        <v>52</v>
      </c>
      <c r="C32" s="45" t="s">
        <v>16</v>
      </c>
      <c r="D32" s="47">
        <v>59</v>
      </c>
      <c r="E32" s="48">
        <v>1555.15</v>
      </c>
      <c r="F32" s="49">
        <f>ROUND(E32*D32,2)</f>
        <v>91753.85</v>
      </c>
      <c r="G32" s="49">
        <f>ROUND(F32*1.2,2)</f>
        <v>110104.62</v>
      </c>
      <c r="H32" s="50"/>
      <c r="I32" s="49"/>
      <c r="J32" s="49"/>
      <c r="K32" s="51">
        <f t="shared" si="13"/>
        <v>91753.85</v>
      </c>
      <c r="L32" s="52">
        <f t="shared" si="13"/>
        <v>110104.62</v>
      </c>
    </row>
    <row r="33" spans="1:13" ht="18.75" customHeight="1" x14ac:dyDescent="0.25">
      <c r="A33" s="53" t="s">
        <v>53</v>
      </c>
      <c r="B33" s="54" t="s">
        <v>54</v>
      </c>
      <c r="C33" s="55" t="s">
        <v>16</v>
      </c>
      <c r="D33" s="67">
        <v>59</v>
      </c>
      <c r="E33" s="57"/>
      <c r="F33" s="58"/>
      <c r="G33" s="58"/>
      <c r="H33" s="59">
        <v>247</v>
      </c>
      <c r="I33" s="58">
        <f>ROUND(H33*D33,2)</f>
        <v>14573</v>
      </c>
      <c r="J33" s="58">
        <f t="shared" ref="J33" si="22">ROUND(I33*1.2,2)</f>
        <v>17487.599999999999</v>
      </c>
      <c r="K33" s="60">
        <f t="shared" si="13"/>
        <v>14573</v>
      </c>
      <c r="L33" s="61">
        <f t="shared" si="13"/>
        <v>17487.599999999999</v>
      </c>
      <c r="M33" s="62"/>
    </row>
    <row r="34" spans="1:13" ht="27.75" customHeight="1" x14ac:dyDescent="0.25">
      <c r="A34" s="12"/>
      <c r="B34" s="13" t="s">
        <v>55</v>
      </c>
      <c r="C34" s="12"/>
      <c r="D34" s="44"/>
      <c r="E34" s="15"/>
      <c r="F34" s="16"/>
      <c r="G34" s="16"/>
      <c r="H34" s="17"/>
      <c r="I34" s="16"/>
      <c r="J34" s="16"/>
      <c r="K34" s="18"/>
      <c r="L34" s="19"/>
    </row>
    <row r="35" spans="1:13" ht="18.75" customHeight="1" x14ac:dyDescent="0.25">
      <c r="A35" s="45">
        <f>A32+1</f>
        <v>16</v>
      </c>
      <c r="B35" s="46" t="s">
        <v>38</v>
      </c>
      <c r="C35" s="45" t="s">
        <v>21</v>
      </c>
      <c r="D35" s="47">
        <v>18.399999999999999</v>
      </c>
      <c r="E35" s="48">
        <v>1666.3</v>
      </c>
      <c r="F35" s="49">
        <f>ROUND(E35*D35,2)</f>
        <v>30659.919999999998</v>
      </c>
      <c r="G35" s="49">
        <f>ROUND(F35*1.2,2)</f>
        <v>36791.9</v>
      </c>
      <c r="H35" s="50"/>
      <c r="I35" s="49"/>
      <c r="J35" s="49"/>
      <c r="K35" s="51">
        <f t="shared" ref="K35:L38" si="23">F35+I35</f>
        <v>30659.919999999998</v>
      </c>
      <c r="L35" s="52">
        <f t="shared" si="23"/>
        <v>36791.9</v>
      </c>
    </row>
    <row r="36" spans="1:13" ht="18.75" customHeight="1" x14ac:dyDescent="0.25">
      <c r="A36" s="53" t="s">
        <v>56</v>
      </c>
      <c r="B36" s="54" t="s">
        <v>40</v>
      </c>
      <c r="C36" s="55" t="s">
        <v>21</v>
      </c>
      <c r="D36" s="56">
        <f>D35*1.26</f>
        <v>23.183999999999997</v>
      </c>
      <c r="E36" s="57"/>
      <c r="F36" s="58"/>
      <c r="G36" s="58"/>
      <c r="H36" s="63">
        <v>2827.078</v>
      </c>
      <c r="I36" s="58">
        <f>ROUND(H36*D36,2)</f>
        <v>65542.98</v>
      </c>
      <c r="J36" s="58">
        <f t="shared" ref="J36" si="24">ROUND(I36*1.2,2)</f>
        <v>78651.58</v>
      </c>
      <c r="K36" s="60">
        <f t="shared" si="23"/>
        <v>65542.98</v>
      </c>
      <c r="L36" s="61">
        <f t="shared" si="23"/>
        <v>78651.58</v>
      </c>
      <c r="M36" s="62"/>
    </row>
    <row r="37" spans="1:13" ht="18.75" customHeight="1" x14ac:dyDescent="0.25">
      <c r="A37" s="45">
        <f>A35+1</f>
        <v>17</v>
      </c>
      <c r="B37" s="46" t="s">
        <v>41</v>
      </c>
      <c r="C37" s="45" t="s">
        <v>21</v>
      </c>
      <c r="D37" s="47">
        <v>36.78</v>
      </c>
      <c r="E37" s="48">
        <v>1666.3</v>
      </c>
      <c r="F37" s="49">
        <f>ROUND(E37*D37,2)</f>
        <v>61286.51</v>
      </c>
      <c r="G37" s="49">
        <f>ROUND(F37*1.2,2)</f>
        <v>73543.81</v>
      </c>
      <c r="H37" s="50"/>
      <c r="I37" s="49"/>
      <c r="J37" s="49"/>
      <c r="K37" s="51">
        <f t="shared" si="23"/>
        <v>61286.51</v>
      </c>
      <c r="L37" s="52">
        <f t="shared" si="23"/>
        <v>73543.81</v>
      </c>
    </row>
    <row r="38" spans="1:13" ht="18.75" customHeight="1" x14ac:dyDescent="0.25">
      <c r="A38" s="53" t="s">
        <v>57</v>
      </c>
      <c r="B38" s="54" t="s">
        <v>43</v>
      </c>
      <c r="C38" s="55" t="s">
        <v>21</v>
      </c>
      <c r="D38" s="56">
        <f>D37*1.26</f>
        <v>46.342800000000004</v>
      </c>
      <c r="E38" s="57"/>
      <c r="F38" s="58"/>
      <c r="G38" s="58"/>
      <c r="H38" s="63">
        <v>2827.078</v>
      </c>
      <c r="I38" s="58">
        <f>ROUND(H38*D38,2)</f>
        <v>131014.71</v>
      </c>
      <c r="J38" s="58">
        <f t="shared" ref="J38" si="25">ROUND(I38*1.2,2)</f>
        <v>157217.65</v>
      </c>
      <c r="K38" s="60">
        <f t="shared" si="23"/>
        <v>131014.71</v>
      </c>
      <c r="L38" s="61">
        <f t="shared" si="23"/>
        <v>157217.65</v>
      </c>
      <c r="M38" s="62"/>
    </row>
    <row r="39" spans="1:13" ht="23.25" customHeight="1" x14ac:dyDescent="0.25">
      <c r="A39" s="12"/>
      <c r="B39" s="68" t="s">
        <v>58</v>
      </c>
      <c r="C39" s="12"/>
      <c r="D39" s="69"/>
      <c r="E39" s="15"/>
      <c r="F39" s="16"/>
      <c r="G39" s="16"/>
      <c r="H39" s="17"/>
      <c r="I39" s="16"/>
      <c r="J39" s="16"/>
      <c r="K39" s="18"/>
      <c r="L39" s="19"/>
    </row>
    <row r="40" spans="1:13" ht="27.75" customHeight="1" x14ac:dyDescent="0.25">
      <c r="A40" s="45">
        <f>A37+1</f>
        <v>18</v>
      </c>
      <c r="B40" s="46" t="s">
        <v>59</v>
      </c>
      <c r="C40" s="45" t="s">
        <v>21</v>
      </c>
      <c r="D40" s="64">
        <f>801.35*0.8</f>
        <v>641.08000000000004</v>
      </c>
      <c r="E40" s="48">
        <v>419.9</v>
      </c>
      <c r="F40" s="49">
        <f t="shared" ref="F40" si="26">ROUND(E40*D40,2)</f>
        <v>269189.49</v>
      </c>
      <c r="G40" s="49">
        <f t="shared" ref="G40" si="27">ROUND(F40*1.2,2)</f>
        <v>323027.39</v>
      </c>
      <c r="H40" s="50"/>
      <c r="I40" s="49"/>
      <c r="J40" s="49"/>
      <c r="K40" s="51">
        <f t="shared" ref="K40:L47" si="28">F40+I40</f>
        <v>269189.49</v>
      </c>
      <c r="L40" s="52">
        <f t="shared" si="28"/>
        <v>323027.39</v>
      </c>
      <c r="M40" s="70"/>
    </row>
    <row r="41" spans="1:13" ht="18.75" customHeight="1" x14ac:dyDescent="0.25">
      <c r="A41" s="53" t="s">
        <v>60</v>
      </c>
      <c r="B41" s="71" t="s">
        <v>61</v>
      </c>
      <c r="C41" s="72" t="s">
        <v>21</v>
      </c>
      <c r="D41" s="73">
        <f>D40</f>
        <v>641.08000000000004</v>
      </c>
      <c r="E41" s="74"/>
      <c r="F41" s="58"/>
      <c r="G41" s="58"/>
      <c r="H41" s="63">
        <v>1262.44</v>
      </c>
      <c r="I41" s="58">
        <f>ROUND(H41*D41,2)</f>
        <v>809325.04</v>
      </c>
      <c r="J41" s="58">
        <f t="shared" ref="J41" si="29">ROUND(I41*1.2,2)</f>
        <v>971190.05</v>
      </c>
      <c r="K41" s="60">
        <f t="shared" si="28"/>
        <v>809325.04</v>
      </c>
      <c r="L41" s="61">
        <f t="shared" si="28"/>
        <v>971190.05</v>
      </c>
      <c r="M41" s="62" t="s">
        <v>62</v>
      </c>
    </row>
    <row r="42" spans="1:13" ht="29.25" customHeight="1" x14ac:dyDescent="0.25">
      <c r="A42" s="45">
        <f>A40+1</f>
        <v>19</v>
      </c>
      <c r="B42" s="46" t="s">
        <v>63</v>
      </c>
      <c r="C42" s="45" t="s">
        <v>21</v>
      </c>
      <c r="D42" s="64">
        <f>801.35*0.2</f>
        <v>160.27000000000001</v>
      </c>
      <c r="E42" s="66">
        <v>304.06</v>
      </c>
      <c r="F42" s="49">
        <f t="shared" ref="F42" si="30">ROUND(E42*D42,2)</f>
        <v>48731.7</v>
      </c>
      <c r="G42" s="49">
        <f t="shared" ref="G42" si="31">ROUND(F42*1.2,2)</f>
        <v>58478.04</v>
      </c>
      <c r="H42" s="50"/>
      <c r="I42" s="49"/>
      <c r="J42" s="49"/>
      <c r="K42" s="51">
        <f t="shared" si="28"/>
        <v>48731.7</v>
      </c>
      <c r="L42" s="52">
        <f t="shared" si="28"/>
        <v>58478.04</v>
      </c>
      <c r="M42" s="62" t="s">
        <v>62</v>
      </c>
    </row>
    <row r="43" spans="1:13" ht="18.75" customHeight="1" x14ac:dyDescent="0.25">
      <c r="A43" s="53" t="s">
        <v>64</v>
      </c>
      <c r="B43" s="71" t="s">
        <v>61</v>
      </c>
      <c r="C43" s="72" t="s">
        <v>21</v>
      </c>
      <c r="D43" s="73">
        <f>D42</f>
        <v>160.27000000000001</v>
      </c>
      <c r="E43" s="74"/>
      <c r="F43" s="58"/>
      <c r="G43" s="58"/>
      <c r="H43" s="63">
        <v>1262.44</v>
      </c>
      <c r="I43" s="58">
        <f>ROUND(H43*D43,2)</f>
        <v>202331.26</v>
      </c>
      <c r="J43" s="58">
        <f t="shared" ref="J43" si="32">ROUND(I43*1.2,2)</f>
        <v>242797.51</v>
      </c>
      <c r="K43" s="60">
        <f t="shared" si="28"/>
        <v>202331.26</v>
      </c>
      <c r="L43" s="61">
        <f t="shared" si="28"/>
        <v>242797.51</v>
      </c>
      <c r="M43" s="62" t="s">
        <v>62</v>
      </c>
    </row>
    <row r="44" spans="1:13" ht="18.75" customHeight="1" x14ac:dyDescent="0.25">
      <c r="A44" s="45">
        <f>A42+1</f>
        <v>20</v>
      </c>
      <c r="B44" s="46" t="s">
        <v>65</v>
      </c>
      <c r="C44" s="45" t="s">
        <v>32</v>
      </c>
      <c r="D44" s="75">
        <v>801.35</v>
      </c>
      <c r="E44" s="66">
        <v>118.81</v>
      </c>
      <c r="F44" s="49">
        <f t="shared" ref="F44" si="33">ROUND(E44*D44,2)</f>
        <v>95208.39</v>
      </c>
      <c r="G44" s="49">
        <f t="shared" ref="G44" si="34">ROUND(F44*1.2,2)</f>
        <v>114250.07</v>
      </c>
      <c r="H44" s="50"/>
      <c r="I44" s="49"/>
      <c r="J44" s="49"/>
      <c r="K44" s="51">
        <f t="shared" si="28"/>
        <v>95208.39</v>
      </c>
      <c r="L44" s="52">
        <f t="shared" si="28"/>
        <v>114250.07</v>
      </c>
      <c r="M44" s="62" t="s">
        <v>62</v>
      </c>
    </row>
    <row r="45" spans="1:13" ht="18.75" customHeight="1" x14ac:dyDescent="0.25">
      <c r="A45" s="53" t="s">
        <v>66</v>
      </c>
      <c r="B45" s="71" t="s">
        <v>67</v>
      </c>
      <c r="C45" s="72" t="s">
        <v>68</v>
      </c>
      <c r="D45" s="76">
        <v>2.2400000000000002</v>
      </c>
      <c r="E45" s="74"/>
      <c r="F45" s="58"/>
      <c r="G45" s="58"/>
      <c r="H45" s="59">
        <v>461.7</v>
      </c>
      <c r="I45" s="58">
        <f>ROUND(H45*D45,2)</f>
        <v>1034.21</v>
      </c>
      <c r="J45" s="58">
        <f t="shared" ref="J45:J47" si="35">ROUND(I45*1.2,2)</f>
        <v>1241.05</v>
      </c>
      <c r="K45" s="60">
        <f t="shared" si="28"/>
        <v>1034.21</v>
      </c>
      <c r="L45" s="61">
        <f t="shared" si="28"/>
        <v>1241.05</v>
      </c>
      <c r="M45" s="70"/>
    </row>
    <row r="46" spans="1:13" ht="18.75" customHeight="1" x14ac:dyDescent="0.25">
      <c r="A46" s="53" t="s">
        <v>69</v>
      </c>
      <c r="B46" s="71" t="s">
        <v>70</v>
      </c>
      <c r="C46" s="72" t="s">
        <v>68</v>
      </c>
      <c r="D46" s="76">
        <v>1.76</v>
      </c>
      <c r="E46" s="74"/>
      <c r="F46" s="58"/>
      <c r="G46" s="58"/>
      <c r="H46" s="59">
        <v>615.6</v>
      </c>
      <c r="I46" s="58">
        <f>ROUND(H46*D46,2)</f>
        <v>1083.46</v>
      </c>
      <c r="J46" s="58">
        <f t="shared" si="35"/>
        <v>1300.1500000000001</v>
      </c>
      <c r="K46" s="60">
        <f t="shared" si="28"/>
        <v>1083.46</v>
      </c>
      <c r="L46" s="61">
        <f t="shared" si="28"/>
        <v>1300.1500000000001</v>
      </c>
      <c r="M46" s="70"/>
    </row>
    <row r="47" spans="1:13" ht="18.75" customHeight="1" x14ac:dyDescent="0.25">
      <c r="A47" s="53" t="s">
        <v>71</v>
      </c>
      <c r="B47" s="71" t="s">
        <v>72</v>
      </c>
      <c r="C47" s="72" t="s">
        <v>68</v>
      </c>
      <c r="D47" s="76">
        <v>1.6</v>
      </c>
      <c r="E47" s="74"/>
      <c r="F47" s="58"/>
      <c r="G47" s="58"/>
      <c r="H47" s="59">
        <v>1201.75</v>
      </c>
      <c r="I47" s="58">
        <f>ROUND(H47*D47,2)</f>
        <v>1922.8</v>
      </c>
      <c r="J47" s="58">
        <f t="shared" si="35"/>
        <v>2307.36</v>
      </c>
      <c r="K47" s="60">
        <f t="shared" si="28"/>
        <v>1922.8</v>
      </c>
      <c r="L47" s="61">
        <f t="shared" si="28"/>
        <v>2307.36</v>
      </c>
      <c r="M47" s="70"/>
    </row>
    <row r="48" spans="1:13" ht="57.75" customHeight="1" x14ac:dyDescent="0.25">
      <c r="A48" s="77"/>
      <c r="B48" s="110" t="s">
        <v>73</v>
      </c>
      <c r="C48" s="79"/>
      <c r="D48" s="79"/>
      <c r="E48" s="80"/>
      <c r="F48" s="81"/>
      <c r="G48" s="81"/>
      <c r="H48" s="82"/>
      <c r="I48" s="81"/>
      <c r="J48" s="81"/>
      <c r="K48" s="80"/>
      <c r="L48" s="83"/>
      <c r="M48" s="84" t="s">
        <v>74</v>
      </c>
    </row>
    <row r="49" spans="1:13" ht="18.75" customHeight="1" x14ac:dyDescent="0.25">
      <c r="A49" s="85">
        <f>A44+1</f>
        <v>21</v>
      </c>
      <c r="B49" s="86" t="s">
        <v>75</v>
      </c>
      <c r="C49" s="85" t="s">
        <v>21</v>
      </c>
      <c r="D49" s="87">
        <v>2783.7</v>
      </c>
      <c r="E49" s="37">
        <v>308.75</v>
      </c>
      <c r="F49" s="88">
        <f t="shared" ref="F49:F51" si="36">ROUND(E49*D49,2)</f>
        <v>859467.38</v>
      </c>
      <c r="G49" s="88">
        <f t="shared" ref="G49:G51" si="37">ROUND(F49*1.2,2)</f>
        <v>1031360.86</v>
      </c>
      <c r="H49" s="89"/>
      <c r="I49" s="90"/>
      <c r="J49" s="90"/>
      <c r="K49" s="37">
        <f t="shared" ref="K49:L51" si="38">F49+I49</f>
        <v>859467.38</v>
      </c>
      <c r="L49" s="91">
        <f t="shared" si="38"/>
        <v>1031360.86</v>
      </c>
    </row>
    <row r="50" spans="1:13" ht="18.75" customHeight="1" x14ac:dyDescent="0.25">
      <c r="A50" s="85">
        <f>A49+1</f>
        <v>22</v>
      </c>
      <c r="B50" s="86" t="s">
        <v>76</v>
      </c>
      <c r="C50" s="85" t="s">
        <v>21</v>
      </c>
      <c r="D50" s="87">
        <v>270.7</v>
      </c>
      <c r="E50" s="37">
        <v>308.75</v>
      </c>
      <c r="F50" s="88">
        <f t="shared" si="36"/>
        <v>83578.63</v>
      </c>
      <c r="G50" s="88">
        <f t="shared" si="37"/>
        <v>100294.36</v>
      </c>
      <c r="H50" s="89"/>
      <c r="I50" s="90"/>
      <c r="J50" s="90"/>
      <c r="K50" s="37">
        <f t="shared" si="38"/>
        <v>83578.63</v>
      </c>
      <c r="L50" s="91">
        <f t="shared" si="38"/>
        <v>100294.36</v>
      </c>
    </row>
    <row r="51" spans="1:13" ht="28.5" customHeight="1" x14ac:dyDescent="0.25">
      <c r="A51" s="85">
        <f t="shared" ref="A51" si="39">A50+1</f>
        <v>23</v>
      </c>
      <c r="B51" s="86" t="s">
        <v>77</v>
      </c>
      <c r="C51" s="85" t="s">
        <v>21</v>
      </c>
      <c r="D51" s="87">
        <v>270.7</v>
      </c>
      <c r="E51" s="37">
        <v>188.1</v>
      </c>
      <c r="F51" s="88">
        <f t="shared" si="36"/>
        <v>50918.67</v>
      </c>
      <c r="G51" s="88">
        <f t="shared" si="37"/>
        <v>61102.400000000001</v>
      </c>
      <c r="H51" s="89"/>
      <c r="I51" s="90"/>
      <c r="J51" s="90"/>
      <c r="K51" s="37">
        <f t="shared" si="38"/>
        <v>50918.67</v>
      </c>
      <c r="L51" s="91">
        <f t="shared" si="38"/>
        <v>61102.400000000001</v>
      </c>
      <c r="M51" s="70"/>
    </row>
    <row r="52" spans="1:13" ht="24" customHeight="1" x14ac:dyDescent="0.25">
      <c r="A52" s="85"/>
      <c r="B52" s="92" t="s">
        <v>23</v>
      </c>
      <c r="C52" s="93"/>
      <c r="D52" s="94"/>
      <c r="E52" s="90"/>
      <c r="F52" s="88"/>
      <c r="G52" s="88"/>
      <c r="H52" s="89"/>
      <c r="I52" s="90"/>
      <c r="J52" s="90"/>
      <c r="K52" s="37"/>
      <c r="L52" s="95"/>
      <c r="M52" s="30"/>
    </row>
    <row r="53" spans="1:13" ht="18" customHeight="1" x14ac:dyDescent="0.25">
      <c r="A53" s="85">
        <f>A51+1</f>
        <v>24</v>
      </c>
      <c r="B53" s="96" t="s">
        <v>29</v>
      </c>
      <c r="C53" s="93" t="s">
        <v>25</v>
      </c>
      <c r="D53" s="97">
        <v>4774.7</v>
      </c>
      <c r="E53" s="89">
        <v>308.75</v>
      </c>
      <c r="F53" s="88">
        <f t="shared" ref="F53" si="40">ROUND(E53*D53,2)</f>
        <v>1474188.63</v>
      </c>
      <c r="G53" s="88">
        <f t="shared" ref="G53" si="41">ROUND(F53*1.2,2)</f>
        <v>1769026.36</v>
      </c>
      <c r="H53" s="89"/>
      <c r="I53" s="90"/>
      <c r="J53" s="90"/>
      <c r="K53" s="37">
        <f t="shared" ref="K53:L53" si="42">F53+I53</f>
        <v>1474188.63</v>
      </c>
      <c r="L53" s="90">
        <f t="shared" si="42"/>
        <v>1769026.36</v>
      </c>
      <c r="M53" s="30"/>
    </row>
    <row r="54" spans="1:13" ht="18" customHeight="1" x14ac:dyDescent="0.25">
      <c r="A54" s="77"/>
      <c r="B54" s="78" t="s">
        <v>78</v>
      </c>
      <c r="C54" s="79"/>
      <c r="D54" s="79"/>
      <c r="E54" s="80"/>
      <c r="F54" s="81"/>
      <c r="G54" s="81"/>
      <c r="H54" s="82"/>
      <c r="I54" s="81"/>
      <c r="J54" s="81"/>
      <c r="K54" s="80"/>
      <c r="L54" s="83"/>
    </row>
    <row r="55" spans="1:13" ht="30.75" customHeight="1" x14ac:dyDescent="0.25">
      <c r="A55" s="85">
        <f>A53+1</f>
        <v>25</v>
      </c>
      <c r="B55" s="96" t="s">
        <v>79</v>
      </c>
      <c r="C55" s="85" t="s">
        <v>21</v>
      </c>
      <c r="D55" s="94">
        <f>0.18+0.51+0.152</f>
        <v>0.84199999999999997</v>
      </c>
      <c r="E55" s="66">
        <v>17265.68</v>
      </c>
      <c r="F55" s="90">
        <f t="shared" ref="F55" si="43">ROUND(E55*D55,2)</f>
        <v>14537.7</v>
      </c>
      <c r="G55" s="90">
        <f t="shared" ref="G55" si="44">ROUND(F55*1.2,2)</f>
        <v>17445.240000000002</v>
      </c>
      <c r="H55" s="98"/>
      <c r="I55" s="90"/>
      <c r="J55" s="90"/>
      <c r="K55" s="37">
        <f t="shared" ref="K55:L59" si="45">F55+I55</f>
        <v>14537.7</v>
      </c>
      <c r="L55" s="90">
        <f t="shared" si="45"/>
        <v>17445.240000000002</v>
      </c>
      <c r="M55" s="20"/>
    </row>
    <row r="56" spans="1:13" ht="18.75" customHeight="1" x14ac:dyDescent="0.25">
      <c r="A56" s="99" t="s">
        <v>80</v>
      </c>
      <c r="B56" s="100" t="s">
        <v>81</v>
      </c>
      <c r="C56" s="101" t="s">
        <v>16</v>
      </c>
      <c r="D56" s="102">
        <v>1</v>
      </c>
      <c r="E56" s="103"/>
      <c r="F56" s="104"/>
      <c r="G56" s="104"/>
      <c r="H56" s="105">
        <v>4025</v>
      </c>
      <c r="I56" s="104">
        <f t="shared" ref="I56:I59" si="46">ROUND(H56*D56,2)</f>
        <v>4025</v>
      </c>
      <c r="J56" s="104">
        <f t="shared" ref="J56:J59" si="47">ROUND(I56*1.2,2)</f>
        <v>4830</v>
      </c>
      <c r="K56" s="103">
        <f t="shared" si="45"/>
        <v>4025</v>
      </c>
      <c r="L56" s="104">
        <f t="shared" si="45"/>
        <v>4830</v>
      </c>
      <c r="M56" s="62"/>
    </row>
    <row r="57" spans="1:13" ht="18.75" customHeight="1" x14ac:dyDescent="0.25">
      <c r="A57" s="99" t="s">
        <v>82</v>
      </c>
      <c r="B57" s="100" t="s">
        <v>83</v>
      </c>
      <c r="C57" s="101" t="s">
        <v>16</v>
      </c>
      <c r="D57" s="102">
        <v>1</v>
      </c>
      <c r="E57" s="103"/>
      <c r="F57" s="104"/>
      <c r="G57" s="104"/>
      <c r="H57" s="105">
        <v>11691.67</v>
      </c>
      <c r="I57" s="104">
        <f t="shared" si="46"/>
        <v>11691.67</v>
      </c>
      <c r="J57" s="104">
        <f t="shared" si="47"/>
        <v>14030</v>
      </c>
      <c r="K57" s="103">
        <f t="shared" si="45"/>
        <v>11691.67</v>
      </c>
      <c r="L57" s="104">
        <f t="shared" si="45"/>
        <v>14030</v>
      </c>
      <c r="M57" s="62"/>
    </row>
    <row r="58" spans="1:13" ht="18.75" customHeight="1" x14ac:dyDescent="0.25">
      <c r="A58" s="99" t="s">
        <v>84</v>
      </c>
      <c r="B58" s="100" t="s">
        <v>85</v>
      </c>
      <c r="C58" s="101" t="s">
        <v>16</v>
      </c>
      <c r="D58" s="102">
        <v>1</v>
      </c>
      <c r="E58" s="103"/>
      <c r="F58" s="104"/>
      <c r="G58" s="104"/>
      <c r="H58" s="105"/>
      <c r="I58" s="104">
        <f t="shared" si="46"/>
        <v>0</v>
      </c>
      <c r="J58" s="104">
        <f t="shared" si="47"/>
        <v>0</v>
      </c>
      <c r="K58" s="103">
        <f t="shared" si="45"/>
        <v>0</v>
      </c>
      <c r="L58" s="104">
        <f t="shared" si="45"/>
        <v>0</v>
      </c>
      <c r="M58" s="62"/>
    </row>
    <row r="59" spans="1:13" ht="18.75" customHeight="1" x14ac:dyDescent="0.25">
      <c r="A59" s="99" t="s">
        <v>86</v>
      </c>
      <c r="B59" s="100" t="s">
        <v>87</v>
      </c>
      <c r="C59" s="101" t="s">
        <v>16</v>
      </c>
      <c r="D59" s="102">
        <v>1</v>
      </c>
      <c r="E59" s="103"/>
      <c r="F59" s="104"/>
      <c r="G59" s="104"/>
      <c r="H59" s="105">
        <v>14421</v>
      </c>
      <c r="I59" s="104">
        <f t="shared" si="46"/>
        <v>14421</v>
      </c>
      <c r="J59" s="104">
        <f t="shared" si="47"/>
        <v>17305.2</v>
      </c>
      <c r="K59" s="103">
        <f t="shared" si="45"/>
        <v>14421</v>
      </c>
      <c r="L59" s="104">
        <f t="shared" si="45"/>
        <v>17305.2</v>
      </c>
      <c r="M59" s="62"/>
    </row>
    <row r="60" spans="1:13" ht="21.75" customHeight="1" x14ac:dyDescent="0.25">
      <c r="A60" s="172" t="s">
        <v>88</v>
      </c>
      <c r="B60" s="173"/>
      <c r="C60" s="173"/>
      <c r="D60" s="173"/>
      <c r="E60" s="174"/>
      <c r="F60" s="106">
        <f>SUM(F8:F59)</f>
        <v>14889649.380000003</v>
      </c>
      <c r="G60" s="107">
        <f>ROUND(F60*1.2,2)</f>
        <v>17867579.260000002</v>
      </c>
      <c r="H60" s="108"/>
      <c r="I60" s="106">
        <f>SUM(I8:I59)</f>
        <v>7779387.7199999997</v>
      </c>
      <c r="J60" s="107">
        <f>ROUND(I60*1.2,2)</f>
        <v>9335265.2599999998</v>
      </c>
      <c r="K60" s="106">
        <f>SUM(K8:K59)</f>
        <v>22669037.100000005</v>
      </c>
      <c r="L60" s="107">
        <f>ROUND(K60*1.2,2)</f>
        <v>27202844.52</v>
      </c>
    </row>
  </sheetData>
  <mergeCells count="10">
    <mergeCell ref="B6:D6"/>
    <mergeCell ref="A60:E6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ГП1</vt:lpstr>
      <vt:lpstr>ГП1</vt:lpstr>
      <vt:lpstr>ГП1_1</vt:lpstr>
      <vt:lpstr>ГП1 арх</vt:lpstr>
      <vt:lpstr>ГП1!Область_печати</vt:lpstr>
      <vt:lpstr>'ГП1 арх'!Область_печати</vt:lpstr>
      <vt:lpstr>ГП1_1!Область_печати</vt:lpstr>
      <vt:lpstr>'Свод ГП1'!Область_печати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2024-06-15T11:58:50Z</dcterms:created>
  <dcterms:modified xsi:type="dcterms:W3CDTF">2024-10-08T14:53:57Z</dcterms:modified>
</cp:coreProperties>
</file>