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96072137-17D6-490C-A99C-5912F74560C9}" xr6:coauthVersionLast="45" xr6:coauthVersionMax="45" xr10:uidLastSave="{00000000-0000-0000-0000-000000000000}"/>
  <bookViews>
    <workbookView xWindow="-120" yWindow="-120" windowWidth="29040" windowHeight="15840" xr2:uid="{AF670CDE-3F35-43F3-AD5A-104A1BF4ADB7}"/>
  </bookViews>
  <sheets>
    <sheet name="Временный переезд" sheetId="1" r:id="rId1"/>
  </sheets>
  <definedNames>
    <definedName name="_xlnm.Print_Area" localSheetId="0">'Временный переезд'!$A$1:$L$19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1" l="1"/>
  <c r="A14" i="1" s="1"/>
  <c r="E7" i="1"/>
  <c r="F7" i="1" s="1"/>
  <c r="G7" i="1" s="1"/>
  <c r="L7" i="1" s="1"/>
  <c r="H8" i="1"/>
  <c r="I8" i="1" s="1"/>
  <c r="H9" i="1"/>
  <c r="I9" i="1" s="1"/>
  <c r="J9" i="1" s="1"/>
  <c r="L9" i="1" s="1"/>
  <c r="H10" i="1"/>
  <c r="I10" i="1" s="1"/>
  <c r="H11" i="1"/>
  <c r="I11" i="1" s="1"/>
  <c r="F14" i="1"/>
  <c r="G14" i="1" s="1"/>
  <c r="L14" i="1" s="1"/>
  <c r="J10" i="1" l="1"/>
  <c r="L10" i="1" s="1"/>
  <c r="K10" i="1"/>
  <c r="E13" i="1"/>
  <c r="F13" i="1" s="1"/>
  <c r="G13" i="1" s="1"/>
  <c r="L13" i="1" s="1"/>
  <c r="K9" i="1"/>
  <c r="J11" i="1"/>
  <c r="L11" i="1" s="1"/>
  <c r="K11" i="1"/>
  <c r="K8" i="1"/>
  <c r="I15" i="1"/>
  <c r="J15" i="1" s="1"/>
  <c r="J8" i="1"/>
  <c r="L8" i="1" s="1"/>
  <c r="K14" i="1"/>
  <c r="K7" i="1"/>
  <c r="F15" i="1" l="1"/>
  <c r="G15" i="1" s="1"/>
  <c r="K13" i="1"/>
  <c r="K15" i="1"/>
  <c r="L15" i="1" s="1"/>
</calcChain>
</file>

<file path=xl/sharedStrings.xml><?xml version="1.0" encoding="utf-8"?>
<sst xmlns="http://schemas.openxmlformats.org/spreadsheetml/2006/main" count="43" uniqueCount="34">
  <si>
    <t xml:space="preserve">Итого </t>
  </si>
  <si>
    <t>т</t>
  </si>
  <si>
    <t>Погрузка шпал железнодорожных деревянных в автосамосвалы</t>
  </si>
  <si>
    <t>шт.</t>
  </si>
  <si>
    <t>Демонтаж шпал железнодорожных деревянных</t>
  </si>
  <si>
    <t>Демонтажные работы</t>
  </si>
  <si>
    <t>цена по счету</t>
  </si>
  <si>
    <t>Скоба строительная 8х250</t>
  </si>
  <si>
    <t>Скоба строительная 8х200</t>
  </si>
  <si>
    <t>кг</t>
  </si>
  <si>
    <t>Гвоздь строительный 250 мм</t>
  </si>
  <si>
    <t>Шпальный брус</t>
  </si>
  <si>
    <t>м2</t>
  </si>
  <si>
    <t>Устройство временного переезда через ж/д пути</t>
  </si>
  <si>
    <t>1.1</t>
  </si>
  <si>
    <t xml:space="preserve">131-23-ПЖ. Устройство временного переезда через ж/д пути №33, 35, 37, 39 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</si>
  <si>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</si>
  <si>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</si>
  <si>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</si>
  <si>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</si>
  <si>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</si>
  <si>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</si>
  <si>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</si>
  <si>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</si>
  <si>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</si>
  <si>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</si>
  <si>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</si>
  <si>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</si>
  <si>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</si>
  <si>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1.2</t>
  </si>
  <si>
    <t>1.3</t>
  </si>
  <si>
    <t>1.4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</si>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</sst>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>
      <alignment vertical="top"/>
    </xf>
  </cellStyleXfs>
  <cellXfs count="62">
    <xf numFmtId="0" fontId="0" fillId="0" borderId="0" xfId="0"/>
    <xf numFmtId="164" fontId="0" fillId="0" borderId="0" xfId="1" applyNumberFormat="1" applyFont="1"/>
    <xf numFmtId="43" fontId="3" fillId="0" borderId="1" xfId="1" applyFont="1" applyBorder="1"/>
    <xf numFmtId="43" fontId="4" fillId="0" borderId="1" xfId="1" applyFont="1" applyBorder="1"/>
    <xf numFmtId="0" fontId="2" fillId="0" borderId="0" xfId="0" applyFont="1"/>
    <xf numFmtId="43" fontId="7" fillId="2" borderId="1" xfId="1" applyFont="1" applyFill="1" applyBorder="1" applyAlignment="1">
      <alignment vertical="center"/>
    </xf>
    <xf numFmtId="43" fontId="7" fillId="2" borderId="1" xfId="1" applyFont="1" applyFill="1" applyBorder="1" applyAlignment="1">
      <alignment horizontal="center" vertical="center" wrapText="1"/>
    </xf>
    <xf numFmtId="43" fontId="9" fillId="0" borderId="1" xfId="1" applyFont="1" applyBorder="1" applyAlignment="1">
      <alignment vertical="center"/>
    </xf>
    <xf numFmtId="43" fontId="10" fillId="2" borderId="1" xfId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3" fontId="9" fillId="3" borderId="1" xfId="1" applyFont="1" applyFill="1" applyBorder="1" applyAlignment="1">
      <alignment vertical="center"/>
    </xf>
    <xf numFmtId="43" fontId="9" fillId="3" borderId="1" xfId="1" applyFont="1" applyFill="1" applyBorder="1" applyAlignment="1">
      <alignment horizontal="center" vertical="center" wrapText="1"/>
    </xf>
    <xf numFmtId="43" fontId="9" fillId="3" borderId="1" xfId="1" applyNumberFormat="1" applyFont="1" applyFill="1" applyBorder="1" applyAlignment="1">
      <alignment vertical="center"/>
    </xf>
    <xf numFmtId="43" fontId="10" fillId="3" borderId="1" xfId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3" fontId="7" fillId="3" borderId="1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164" fontId="6" fillId="4" borderId="1" xfId="1" applyNumberFormat="1" applyFont="1" applyFill="1" applyBorder="1" applyAlignment="1">
      <alignment horizontal="left" vertical="center" wrapText="1"/>
    </xf>
    <xf numFmtId="165" fontId="6" fillId="4" borderId="1" xfId="0" applyNumberFormat="1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" fontId="6" fillId="0" borderId="1" xfId="3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vertical="center" wrapText="1"/>
    </xf>
    <xf numFmtId="43" fontId="10" fillId="5" borderId="1" xfId="1" applyFont="1" applyFill="1" applyBorder="1" applyAlignment="1">
      <alignment horizontal="center" vertical="center" wrapText="1"/>
    </xf>
    <xf numFmtId="43" fontId="9" fillId="5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vertical="center" wrapText="1"/>
    </xf>
    <xf numFmtId="43" fontId="8" fillId="5" borderId="1" xfId="1" applyNumberFormat="1" applyFont="1" applyFill="1" applyBorder="1" applyAlignment="1">
      <alignment horizontal="center"/>
    </xf>
    <xf numFmtId="43" fontId="8" fillId="5" borderId="1" xfId="1" applyFont="1" applyFill="1" applyBorder="1" applyAlignment="1">
      <alignment vertical="center"/>
    </xf>
    <xf numFmtId="0" fontId="11" fillId="6" borderId="0" xfId="0" applyFont="1" applyFill="1"/>
    <xf numFmtId="0" fontId="11" fillId="5" borderId="0" xfId="0" applyFont="1" applyFill="1"/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right" vertical="center" wrapText="1"/>
    </xf>
    <xf numFmtId="0" fontId="6" fillId="0" borderId="3" xfId="2" applyFont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">
    <cellStyle name="ЛокСмМТСН" xfId="3" xr:uid="{676351FD-1345-45CB-920A-48C067FDF103}"/>
    <cellStyle name="Обычный" xfId="0" builtinId="0"/>
    <cellStyle name="Обычный 2" xfId="2" xr:uid="{ECCE14FF-91E3-4859-BC4A-82F45ECB52D1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C86A-4C50-4467-98B4-E78A959A3C8A}">
  <dimension ref="A1:M19"/>
  <sheetViews>
    <sheetView tabSelected="1" view="pageBreakPreview" topLeftCell="B1" zoomScaleNormal="100" zoomScaleSheetLayoutView="100" workbookViewId="0">
      <selection activeCell="B28" sqref="B2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05.7109375" customWidth="1"/>
  </cols>
  <sheetData>
    <row r="1" spans="1:13" ht="14.45" customHeight="1" x14ac:dyDescent="0.25">
      <c r="A1" s="50" t="s">
        <v>28</v>
      </c>
      <c r="B1" s="53" t="s">
        <v>27</v>
      </c>
      <c r="C1" s="56" t="s">
        <v>26</v>
      </c>
      <c r="D1" s="56" t="s">
        <v>25</v>
      </c>
      <c r="E1" s="57" t="s">
        <v>24</v>
      </c>
      <c r="F1" s="58"/>
      <c r="G1" s="58"/>
      <c r="H1" s="58"/>
      <c r="I1" s="58"/>
      <c r="J1" s="58"/>
      <c r="K1" s="58"/>
      <c r="L1" s="58"/>
    </row>
    <row r="2" spans="1:13" ht="14.45" customHeight="1" x14ac:dyDescent="0.25">
      <c r="A2" s="51"/>
      <c r="B2" s="54"/>
      <c r="C2" s="56"/>
      <c r="D2" s="56"/>
      <c r="E2" s="59"/>
      <c r="F2" s="60"/>
      <c r="G2" s="60"/>
      <c r="H2" s="60"/>
      <c r="I2" s="60"/>
      <c r="J2" s="60"/>
      <c r="K2" s="60"/>
      <c r="L2" s="60"/>
    </row>
    <row r="3" spans="1:13" ht="27.75" customHeight="1" x14ac:dyDescent="0.25">
      <c r="A3" s="51"/>
      <c r="B3" s="54"/>
      <c r="C3" s="56"/>
      <c r="D3" s="56"/>
      <c r="E3" s="56" t="s">
        <v>23</v>
      </c>
      <c r="F3" s="56"/>
      <c r="G3" s="56"/>
      <c r="H3" s="56" t="s">
        <v>22</v>
      </c>
      <c r="I3" s="56"/>
      <c r="J3" s="56"/>
      <c r="K3" s="61" t="s">
        <v>21</v>
      </c>
      <c r="L3" s="61"/>
    </row>
    <row r="4" spans="1:13" ht="56.1" customHeight="1" x14ac:dyDescent="0.25">
      <c r="A4" s="52"/>
      <c r="B4" s="55"/>
      <c r="C4" s="56"/>
      <c r="D4" s="56"/>
      <c r="E4" s="31" t="s">
        <v>20</v>
      </c>
      <c r="F4" s="31" t="s">
        <v>19</v>
      </c>
      <c r="G4" s="30" t="s">
        <v>18</v>
      </c>
      <c r="H4" s="31" t="s">
        <v>20</v>
      </c>
      <c r="I4" s="31" t="s">
        <v>19</v>
      </c>
      <c r="J4" s="30" t="s">
        <v>18</v>
      </c>
      <c r="K4" s="29" t="s">
        <v>17</v>
      </c>
      <c r="L4" s="29" t="s">
        <v>16</v>
      </c>
    </row>
    <row r="5" spans="1:13" x14ac:dyDescent="0.25">
      <c r="A5" s="28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/>
    </row>
    <row r="6" spans="1:13" ht="20.25" customHeight="1" x14ac:dyDescent="0.25">
      <c r="A6" s="26"/>
      <c r="B6" s="45" t="s">
        <v>15</v>
      </c>
      <c r="C6" s="46"/>
      <c r="D6" s="46"/>
      <c r="E6" s="25"/>
      <c r="F6" s="24"/>
      <c r="G6" s="23"/>
      <c r="H6" s="23"/>
      <c r="I6" s="23"/>
      <c r="J6" s="23"/>
      <c r="K6" s="23"/>
      <c r="L6" s="23"/>
      <c r="M6" s="4"/>
    </row>
    <row r="7" spans="1:13" ht="24.75" customHeight="1" x14ac:dyDescent="0.25">
      <c r="A7" s="32">
        <v>1</v>
      </c>
      <c r="B7" s="33" t="s">
        <v>13</v>
      </c>
      <c r="C7" s="34" t="s">
        <v>12</v>
      </c>
      <c r="D7" s="35">
        <v>102.3</v>
      </c>
      <c r="E7" s="36">
        <f>ROUND((868.33+2966.88)/2,2)</f>
        <v>1917.61</v>
      </c>
      <c r="F7" s="37">
        <f>ROUND(E7*D7,2)</f>
        <v>196171.5</v>
      </c>
      <c r="G7" s="37">
        <f>ROUND(F7*1.2,2)</f>
        <v>235405.8</v>
      </c>
      <c r="H7" s="36"/>
      <c r="I7" s="38"/>
      <c r="J7" s="38"/>
      <c r="K7" s="39">
        <f t="shared" ref="K7:L11" si="0">F7+I7</f>
        <v>196171.5</v>
      </c>
      <c r="L7" s="38">
        <f t="shared" si="0"/>
        <v>235405.8</v>
      </c>
      <c r="M7" s="22"/>
    </row>
    <row r="8" spans="1:13" ht="20.25" customHeight="1" x14ac:dyDescent="0.25">
      <c r="A8" s="20" t="s">
        <v>14</v>
      </c>
      <c r="B8" s="19" t="s">
        <v>11</v>
      </c>
      <c r="C8" s="18" t="s">
        <v>3</v>
      </c>
      <c r="D8" s="17">
        <v>156</v>
      </c>
      <c r="E8" s="16"/>
      <c r="F8" s="13"/>
      <c r="G8" s="13"/>
      <c r="H8" s="21">
        <f>ROUND(1160*1.02,2)</f>
        <v>1183.2</v>
      </c>
      <c r="I8" s="13">
        <f>ROUND(H8*D8,2)</f>
        <v>184579.20000000001</v>
      </c>
      <c r="J8" s="13">
        <f>ROUND(I8*1.2,2)</f>
        <v>221495.04000000001</v>
      </c>
      <c r="K8" s="14">
        <f t="shared" si="0"/>
        <v>184579.20000000001</v>
      </c>
      <c r="L8" s="13">
        <f t="shared" si="0"/>
        <v>221495.04000000001</v>
      </c>
      <c r="M8" s="4" t="s">
        <v>6</v>
      </c>
    </row>
    <row r="9" spans="1:13" ht="20.25" customHeight="1" x14ac:dyDescent="0.25">
      <c r="A9" s="20" t="s">
        <v>29</v>
      </c>
      <c r="B9" s="19" t="s">
        <v>10</v>
      </c>
      <c r="C9" s="18" t="s">
        <v>9</v>
      </c>
      <c r="D9" s="17">
        <v>15</v>
      </c>
      <c r="E9" s="16"/>
      <c r="F9" s="13"/>
      <c r="G9" s="13"/>
      <c r="H9" s="15">
        <f>ROUND(135.66/1.2*1.15,2)</f>
        <v>130.01</v>
      </c>
      <c r="I9" s="13">
        <f>ROUND(H9*D9,2)</f>
        <v>1950.15</v>
      </c>
      <c r="J9" s="13">
        <f>ROUND(I9*1.2,2)</f>
        <v>2340.1799999999998</v>
      </c>
      <c r="K9" s="14">
        <f t="shared" si="0"/>
        <v>1950.15</v>
      </c>
      <c r="L9" s="13">
        <f t="shared" si="0"/>
        <v>2340.1799999999998</v>
      </c>
      <c r="M9" s="4" t="s">
        <v>6</v>
      </c>
    </row>
    <row r="10" spans="1:13" ht="20.25" customHeight="1" x14ac:dyDescent="0.25">
      <c r="A10" s="20" t="s">
        <v>30</v>
      </c>
      <c r="B10" s="19" t="s">
        <v>8</v>
      </c>
      <c r="C10" s="18" t="s">
        <v>3</v>
      </c>
      <c r="D10" s="17">
        <v>100</v>
      </c>
      <c r="E10" s="16"/>
      <c r="F10" s="13"/>
      <c r="G10" s="13"/>
      <c r="H10" s="15">
        <f>ROUND(27.67/1.2*1.15,2)</f>
        <v>26.52</v>
      </c>
      <c r="I10" s="13">
        <f>ROUND(H10*D10,2)</f>
        <v>2652</v>
      </c>
      <c r="J10" s="13">
        <f>ROUND(I10*1.2,2)</f>
        <v>3182.4</v>
      </c>
      <c r="K10" s="14">
        <f t="shared" si="0"/>
        <v>2652</v>
      </c>
      <c r="L10" s="13">
        <f t="shared" si="0"/>
        <v>3182.4</v>
      </c>
      <c r="M10" s="4" t="s">
        <v>6</v>
      </c>
    </row>
    <row r="11" spans="1:13" ht="20.25" customHeight="1" x14ac:dyDescent="0.25">
      <c r="A11" s="20" t="s">
        <v>31</v>
      </c>
      <c r="B11" s="19" t="s">
        <v>7</v>
      </c>
      <c r="C11" s="18" t="s">
        <v>3</v>
      </c>
      <c r="D11" s="17">
        <v>100</v>
      </c>
      <c r="E11" s="16"/>
      <c r="F11" s="13"/>
      <c r="G11" s="13"/>
      <c r="H11" s="15">
        <f>ROUND(31.44/1.2*1.15,2)</f>
        <v>30.13</v>
      </c>
      <c r="I11" s="13">
        <f>ROUND(H11*D11,2)</f>
        <v>3013</v>
      </c>
      <c r="J11" s="13">
        <f>ROUND(I11*1.2,2)</f>
        <v>3615.6</v>
      </c>
      <c r="K11" s="14">
        <f t="shared" si="0"/>
        <v>3013</v>
      </c>
      <c r="L11" s="13">
        <f t="shared" si="0"/>
        <v>3615.6</v>
      </c>
      <c r="M11" s="4" t="s">
        <v>6</v>
      </c>
    </row>
    <row r="12" spans="1:13" ht="22.5" customHeight="1" x14ac:dyDescent="0.25">
      <c r="A12" s="11"/>
      <c r="B12" s="12" t="s">
        <v>5</v>
      </c>
      <c r="C12" s="10"/>
      <c r="D12" s="9"/>
      <c r="E12" s="8"/>
      <c r="F12" s="7"/>
      <c r="G12" s="7"/>
      <c r="H12" s="8"/>
      <c r="I12" s="5"/>
      <c r="J12" s="5"/>
      <c r="K12" s="6"/>
      <c r="L12" s="5"/>
    </row>
    <row r="13" spans="1:13" ht="22.5" customHeight="1" x14ac:dyDescent="0.25">
      <c r="A13" s="32">
        <f>A7+1</f>
        <v>2</v>
      </c>
      <c r="B13" s="33" t="s">
        <v>4</v>
      </c>
      <c r="C13" s="34" t="s">
        <v>3</v>
      </c>
      <c r="D13" s="40">
        <v>156</v>
      </c>
      <c r="E13" s="36">
        <f>ROUND(E7*0.8,2)</f>
        <v>1534.09</v>
      </c>
      <c r="F13" s="37">
        <f>ROUND(E13*D13,2)</f>
        <v>239318.04</v>
      </c>
      <c r="G13" s="37">
        <f>ROUND(F13*1.2,2)</f>
        <v>287181.65000000002</v>
      </c>
      <c r="H13" s="41"/>
      <c r="I13" s="42"/>
      <c r="J13" s="42"/>
      <c r="K13" s="39">
        <f>F13+I13</f>
        <v>239318.04</v>
      </c>
      <c r="L13" s="38">
        <f>G13+J13</f>
        <v>287181.65000000002</v>
      </c>
      <c r="M13" s="4"/>
    </row>
    <row r="14" spans="1:13" ht="23.25" customHeight="1" x14ac:dyDescent="0.25">
      <c r="A14" s="32">
        <f>A13+1</f>
        <v>3</v>
      </c>
      <c r="B14" s="33" t="s">
        <v>2</v>
      </c>
      <c r="C14" s="34" t="s">
        <v>1</v>
      </c>
      <c r="D14" s="35">
        <v>12.48</v>
      </c>
      <c r="E14" s="36">
        <v>1200</v>
      </c>
      <c r="F14" s="37">
        <f>ROUND(E14*D14,2)</f>
        <v>14976</v>
      </c>
      <c r="G14" s="37">
        <f>ROUND(F14*1.2,2)</f>
        <v>17971.2</v>
      </c>
      <c r="H14" s="41"/>
      <c r="I14" s="42"/>
      <c r="J14" s="42"/>
      <c r="K14" s="39">
        <f>F14+I14</f>
        <v>14976</v>
      </c>
      <c r="L14" s="38">
        <f>G14+J14</f>
        <v>17971.2</v>
      </c>
      <c r="M14" s="4"/>
    </row>
    <row r="15" spans="1:13" ht="15.75" x14ac:dyDescent="0.25">
      <c r="A15" s="47" t="s">
        <v>0</v>
      </c>
      <c r="B15" s="48"/>
      <c r="C15" s="48"/>
      <c r="D15" s="48"/>
      <c r="E15" s="49"/>
      <c r="F15" s="3">
        <f>SUM(F7:F14)</f>
        <v>450465.54000000004</v>
      </c>
      <c r="G15" s="2">
        <f>ROUND(F15*1.2,2)</f>
        <v>540558.65</v>
      </c>
      <c r="I15" s="3">
        <f>SUM(I7:I14)</f>
        <v>192194.35</v>
      </c>
      <c r="J15" s="2">
        <f>ROUND(I15*1.2,2)</f>
        <v>230633.22</v>
      </c>
      <c r="K15" s="3">
        <f>SUM(K7:K14)</f>
        <v>642659.89</v>
      </c>
      <c r="L15" s="2">
        <f>ROUND(K15*1.2,2)</f>
        <v>771191.87</v>
      </c>
    </row>
    <row r="18" spans="2:2" x14ac:dyDescent="0.25">
      <c r="B18" s="43" t="s">
        <v>32</v>
      </c>
    </row>
    <row r="19" spans="2:2" x14ac:dyDescent="0.25">
      <c r="B19" s="44" t="s">
        <v>33</v>
      </c>
    </row>
  </sheetData>
  <mergeCells count="10">
    <mergeCell ref="B6:D6"/>
    <mergeCell ref="A15:E1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Временный переезд</vt:lpstr>
      <vt:lpstr>'Временный переезд'!Область_печати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2024-06-06T08:17:05Z</dcterms:created>
  <dcterms:modified xsi:type="dcterms:W3CDTF">2024-10-08T14:53:06Z</dcterms:modified>
</cp:coreProperties>
</file>