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"/>
    </mc:Choice>
  </mc:AlternateContent>
  <xr:revisionPtr revIDLastSave="0" documentId="13_ncr:1_{DE83ED39-006A-4182-87B7-5153B7E43653}" xr6:coauthVersionLast="47" xr6:coauthVersionMax="47" xr10:uidLastSave="{00000000-0000-0000-0000-000000000000}"/>
  <bookViews>
    <workbookView xWindow="-120" yWindow="-120" windowWidth="51840" windowHeight="21240" tabRatio="811" firstSheet="1" activeTab="1" xr2:uid="{9F1C44D9-A069-494D-98F1-C0A40214D511}"/>
  </bookViews>
  <sheets>
    <sheet name="Свод НВК3" sheetId="1" state="hidden" r:id="rId1"/>
    <sheet name="ГСН" sheetId="13" r:id="rId2"/>
  </sheets>
  <definedNames>
    <definedName name="_xlnm.Print_Area" localSheetId="1">ГСН!$A$1:$L$90</definedName>
    <definedName name="_xlnm.Print_Area" localSheetId="0">'Свод НВК3'!$A$1:$H$14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9" i="13" l="1"/>
  <c r="F20" i="13"/>
  <c r="K20" i="13" s="1"/>
  <c r="G20" i="13" l="1"/>
  <c r="L20" i="13" s="1"/>
  <c r="I60" i="13"/>
  <c r="K60" i="13" s="1"/>
  <c r="F59" i="13"/>
  <c r="K59" i="13" s="1"/>
  <c r="I56" i="13"/>
  <c r="K56" i="13" s="1"/>
  <c r="F55" i="13"/>
  <c r="K55" i="13" s="1"/>
  <c r="I47" i="13"/>
  <c r="K47" i="13" s="1"/>
  <c r="I46" i="13"/>
  <c r="J46" i="13" s="1"/>
  <c r="L46" i="13" s="1"/>
  <c r="I45" i="13"/>
  <c r="K45" i="13" s="1"/>
  <c r="I44" i="13"/>
  <c r="J44" i="13" s="1"/>
  <c r="L44" i="13" s="1"/>
  <c r="I43" i="13"/>
  <c r="J43" i="13" s="1"/>
  <c r="L43" i="13" s="1"/>
  <c r="F42" i="13"/>
  <c r="K42" i="13" s="1"/>
  <c r="I41" i="13"/>
  <c r="J41" i="13" s="1"/>
  <c r="L41" i="13" s="1"/>
  <c r="F40" i="13"/>
  <c r="G40" i="13" s="1"/>
  <c r="L40" i="13" s="1"/>
  <c r="I39" i="13"/>
  <c r="K39" i="13" s="1"/>
  <c r="F38" i="13"/>
  <c r="K38" i="13" s="1"/>
  <c r="I37" i="13"/>
  <c r="J60" i="13" l="1"/>
  <c r="L60" i="13" s="1"/>
  <c r="G59" i="13"/>
  <c r="L59" i="13" s="1"/>
  <c r="J56" i="13"/>
  <c r="L56" i="13" s="1"/>
  <c r="G55" i="13"/>
  <c r="L55" i="13" s="1"/>
  <c r="K44" i="13"/>
  <c r="K43" i="13"/>
  <c r="K46" i="13"/>
  <c r="G42" i="13"/>
  <c r="L42" i="13" s="1"/>
  <c r="J45" i="13"/>
  <c r="L45" i="13" s="1"/>
  <c r="J47" i="13"/>
  <c r="L47" i="13" s="1"/>
  <c r="K41" i="13"/>
  <c r="K40" i="13"/>
  <c r="J39" i="13"/>
  <c r="L39" i="13" s="1"/>
  <c r="G38" i="13"/>
  <c r="L38" i="13" s="1"/>
  <c r="K37" i="13"/>
  <c r="J37" i="13"/>
  <c r="L37" i="13" s="1"/>
  <c r="E31" i="13" l="1"/>
  <c r="E30" i="13"/>
  <c r="F86" i="13" l="1"/>
  <c r="K86" i="13" s="1"/>
  <c r="F85" i="13"/>
  <c r="K85" i="13" s="1"/>
  <c r="F83" i="13"/>
  <c r="K83" i="13" s="1"/>
  <c r="I82" i="13"/>
  <c r="K82" i="13" s="1"/>
  <c r="F81" i="13"/>
  <c r="G81" i="13" s="1"/>
  <c r="L81" i="13" s="1"/>
  <c r="I80" i="13"/>
  <c r="K80" i="13" s="1"/>
  <c r="F79" i="13"/>
  <c r="G79" i="13" s="1"/>
  <c r="L79" i="13" s="1"/>
  <c r="I78" i="13"/>
  <c r="K78" i="13" s="1"/>
  <c r="F77" i="13"/>
  <c r="G77" i="13" s="1"/>
  <c r="L77" i="13" s="1"/>
  <c r="D76" i="13"/>
  <c r="I76" i="13" s="1"/>
  <c r="E75" i="13"/>
  <c r="F75" i="13" s="1"/>
  <c r="D74" i="13"/>
  <c r="I74" i="13" s="1"/>
  <c r="F73" i="13"/>
  <c r="G73" i="13" s="1"/>
  <c r="L73" i="13" s="1"/>
  <c r="G86" i="13" l="1"/>
  <c r="L86" i="13" s="1"/>
  <c r="G85" i="13"/>
  <c r="L85" i="13" s="1"/>
  <c r="G83" i="13"/>
  <c r="L83" i="13" s="1"/>
  <c r="J82" i="13"/>
  <c r="L82" i="13" s="1"/>
  <c r="K81" i="13"/>
  <c r="K79" i="13"/>
  <c r="J80" i="13"/>
  <c r="L80" i="13" s="1"/>
  <c r="K77" i="13"/>
  <c r="J78" i="13"/>
  <c r="L78" i="13" s="1"/>
  <c r="K73" i="13"/>
  <c r="K74" i="13"/>
  <c r="J74" i="13"/>
  <c r="L74" i="13" s="1"/>
  <c r="K75" i="13"/>
  <c r="G75" i="13"/>
  <c r="L75" i="13" s="1"/>
  <c r="J76" i="13"/>
  <c r="L76" i="13" s="1"/>
  <c r="K76" i="13"/>
  <c r="D72" i="13" l="1"/>
  <c r="I72" i="13" s="1"/>
  <c r="F71" i="13"/>
  <c r="K71" i="13" s="1"/>
  <c r="I70" i="13"/>
  <c r="F69" i="13"/>
  <c r="K69" i="13" s="1"/>
  <c r="D68" i="13"/>
  <c r="I68" i="13" s="1"/>
  <c r="F67" i="13"/>
  <c r="D66" i="13"/>
  <c r="I66" i="13" s="1"/>
  <c r="F65" i="13"/>
  <c r="K65" i="13" s="1"/>
  <c r="D64" i="13"/>
  <c r="I64" i="13" s="1"/>
  <c r="F63" i="13"/>
  <c r="K63" i="13" s="1"/>
  <c r="D61" i="13"/>
  <c r="F61" i="13" s="1"/>
  <c r="K61" i="13" s="1"/>
  <c r="I62" i="13"/>
  <c r="K62" i="13" s="1"/>
  <c r="K67" i="13" l="1"/>
  <c r="K72" i="13"/>
  <c r="J72" i="13"/>
  <c r="L72" i="13" s="1"/>
  <c r="G71" i="13"/>
  <c r="L71" i="13" s="1"/>
  <c r="K70" i="13"/>
  <c r="J70" i="13"/>
  <c r="L70" i="13" s="1"/>
  <c r="G69" i="13"/>
  <c r="L69" i="13" s="1"/>
  <c r="K68" i="13"/>
  <c r="J68" i="13"/>
  <c r="L68" i="13" s="1"/>
  <c r="G67" i="13"/>
  <c r="L67" i="13" s="1"/>
  <c r="J66" i="13"/>
  <c r="L66" i="13" s="1"/>
  <c r="K66" i="13"/>
  <c r="G65" i="13"/>
  <c r="L65" i="13" s="1"/>
  <c r="K64" i="13"/>
  <c r="J64" i="13"/>
  <c r="L64" i="13" s="1"/>
  <c r="G63" i="13"/>
  <c r="L63" i="13" s="1"/>
  <c r="G61" i="13"/>
  <c r="L61" i="13" s="1"/>
  <c r="J62" i="13"/>
  <c r="L62" i="13" s="1"/>
  <c r="D58" i="13" l="1"/>
  <c r="I58" i="13" s="1"/>
  <c r="K58" i="13" s="1"/>
  <c r="F57" i="13"/>
  <c r="K57" i="13" s="1"/>
  <c r="I54" i="13"/>
  <c r="K54" i="13" s="1"/>
  <c r="I53" i="13"/>
  <c r="J53" i="13" s="1"/>
  <c r="L53" i="13" s="1"/>
  <c r="I52" i="13"/>
  <c r="K52" i="13" s="1"/>
  <c r="I51" i="13"/>
  <c r="J51" i="13" s="1"/>
  <c r="L51" i="13" s="1"/>
  <c r="I50" i="13"/>
  <c r="J50" i="13" s="1"/>
  <c r="L50" i="13" s="1"/>
  <c r="I49" i="13"/>
  <c r="J49" i="13" s="1"/>
  <c r="L49" i="13" s="1"/>
  <c r="F48" i="13"/>
  <c r="K48" i="13" s="1"/>
  <c r="F36" i="13"/>
  <c r="K36" i="13" s="1"/>
  <c r="I27" i="13"/>
  <c r="K27" i="13" s="1"/>
  <c r="F26" i="13"/>
  <c r="G26" i="13" s="1"/>
  <c r="L26" i="13" s="1"/>
  <c r="I35" i="13"/>
  <c r="K35" i="13" s="1"/>
  <c r="F34" i="13"/>
  <c r="G34" i="13" s="1"/>
  <c r="L34" i="13" s="1"/>
  <c r="I33" i="13"/>
  <c r="K33" i="13" s="1"/>
  <c r="F32" i="13"/>
  <c r="G32" i="13" s="1"/>
  <c r="L32" i="13" s="1"/>
  <c r="F31" i="13"/>
  <c r="K31" i="13" s="1"/>
  <c r="F30" i="13"/>
  <c r="K30" i="13" s="1"/>
  <c r="I29" i="13"/>
  <c r="K29" i="13" s="1"/>
  <c r="F28" i="13"/>
  <c r="G28" i="13" s="1"/>
  <c r="L28" i="13" s="1"/>
  <c r="F25" i="13"/>
  <c r="K25" i="13" s="1"/>
  <c r="F24" i="13"/>
  <c r="K24" i="13" s="1"/>
  <c r="F19" i="13"/>
  <c r="K19" i="13" s="1"/>
  <c r="D22" i="13"/>
  <c r="F22" i="13" s="1"/>
  <c r="K22" i="13" s="1"/>
  <c r="A11" i="13"/>
  <c r="A12" i="13" s="1"/>
  <c r="D17" i="13"/>
  <c r="I17" i="13" s="1"/>
  <c r="D15" i="13"/>
  <c r="I15" i="13" s="1"/>
  <c r="K49" i="13" l="1"/>
  <c r="K50" i="13"/>
  <c r="J58" i="13"/>
  <c r="L58" i="13" s="1"/>
  <c r="G57" i="13"/>
  <c r="L57" i="13" s="1"/>
  <c r="K51" i="13"/>
  <c r="K53" i="13"/>
  <c r="G48" i="13"/>
  <c r="L48" i="13" s="1"/>
  <c r="J52" i="13"/>
  <c r="L52" i="13" s="1"/>
  <c r="J54" i="13"/>
  <c r="L54" i="13" s="1"/>
  <c r="G36" i="13"/>
  <c r="L36" i="13" s="1"/>
  <c r="K26" i="13"/>
  <c r="J27" i="13"/>
  <c r="L27" i="13" s="1"/>
  <c r="K34" i="13"/>
  <c r="J35" i="13"/>
  <c r="L35" i="13" s="1"/>
  <c r="K32" i="13"/>
  <c r="J33" i="13"/>
  <c r="L33" i="13" s="1"/>
  <c r="G31" i="13"/>
  <c r="L31" i="13" s="1"/>
  <c r="G30" i="13"/>
  <c r="L30" i="13" s="1"/>
  <c r="K28" i="13"/>
  <c r="J29" i="13"/>
  <c r="L29" i="13" s="1"/>
  <c r="G25" i="13"/>
  <c r="L25" i="13" s="1"/>
  <c r="G24" i="13"/>
  <c r="L24" i="13" s="1"/>
  <c r="G19" i="13"/>
  <c r="L19" i="13" s="1"/>
  <c r="G22" i="13"/>
  <c r="L22" i="13" s="1"/>
  <c r="K17" i="13"/>
  <c r="J17" i="13"/>
  <c r="L17" i="13" s="1"/>
  <c r="K15" i="13"/>
  <c r="J15" i="13"/>
  <c r="L15" i="13" s="1"/>
  <c r="F11" i="13" l="1"/>
  <c r="K11" i="13" s="1"/>
  <c r="A13" i="13"/>
  <c r="A14" i="13" s="1"/>
  <c r="F18" i="13"/>
  <c r="K18" i="13" s="1"/>
  <c r="F16" i="13"/>
  <c r="K16" i="13" s="1"/>
  <c r="F14" i="13"/>
  <c r="G14" i="13" s="1"/>
  <c r="L14" i="13" s="1"/>
  <c r="F13" i="13"/>
  <c r="G13" i="13" s="1"/>
  <c r="L13" i="13" s="1"/>
  <c r="F12" i="13"/>
  <c r="F9" i="13"/>
  <c r="G12" i="13" l="1"/>
  <c r="L12" i="13" s="1"/>
  <c r="F87" i="13"/>
  <c r="K9" i="13"/>
  <c r="G18" i="13"/>
  <c r="L18" i="13" s="1"/>
  <c r="G16" i="13"/>
  <c r="L16" i="13" s="1"/>
  <c r="K14" i="13"/>
  <c r="A16" i="13"/>
  <c r="K13" i="13"/>
  <c r="K12" i="13"/>
  <c r="G11" i="13"/>
  <c r="L11" i="13" s="1"/>
  <c r="G9" i="13"/>
  <c r="L9" i="13" s="1"/>
  <c r="F14" i="1"/>
  <c r="G14" i="1"/>
  <c r="A18" i="13" l="1"/>
  <c r="A19" i="13" s="1"/>
  <c r="A20" i="13" s="1"/>
  <c r="A22" i="13" s="1"/>
  <c r="I87" i="13"/>
  <c r="J87" i="13" s="1"/>
  <c r="G87" i="13"/>
  <c r="A4" i="1"/>
  <c r="A5" i="1" s="1"/>
  <c r="A6" i="1" s="1"/>
  <c r="A7" i="1" s="1"/>
  <c r="K87" i="13" l="1"/>
  <c r="L87" i="13" s="1"/>
  <c r="E10" i="1"/>
  <c r="E9" i="1"/>
  <c r="H9" i="1"/>
  <c r="H10" i="1"/>
  <c r="A24" i="13" l="1"/>
  <c r="A25" i="13" s="1"/>
  <c r="A26" i="13" s="1"/>
  <c r="A28" i="13" s="1"/>
  <c r="A30" i="13" s="1"/>
  <c r="A31" i="13" s="1"/>
  <c r="A32" i="13" s="1"/>
  <c r="A34" i="13" s="1"/>
  <c r="A36" i="13" s="1"/>
  <c r="H11" i="1"/>
  <c r="E11" i="1"/>
  <c r="H6" i="1"/>
  <c r="E6" i="1"/>
  <c r="A38" i="13" l="1"/>
  <c r="A40" i="13" s="1"/>
  <c r="A42" i="13" s="1"/>
  <c r="A48" i="13" s="1"/>
  <c r="A55" i="13" s="1"/>
  <c r="A57" i="13" s="1"/>
  <c r="E12" i="1"/>
  <c r="H12" i="1"/>
  <c r="A59" i="13" l="1"/>
  <c r="A61" i="13" s="1"/>
  <c r="A63" i="13" s="1"/>
  <c r="A65" i="13" s="1"/>
  <c r="A67" i="13" s="1"/>
  <c r="A69" i="13" s="1"/>
  <c r="E4" i="1"/>
  <c r="H4" i="1"/>
  <c r="A71" i="13" l="1"/>
  <c r="A73" i="13" s="1"/>
  <c r="A75" i="13" s="1"/>
  <c r="A77" i="13" s="1"/>
  <c r="A79" i="13" s="1"/>
  <c r="A81" i="13" s="1"/>
  <c r="A83" i="13" s="1"/>
  <c r="A85" i="13" s="1"/>
  <c r="A86" i="13" s="1"/>
  <c r="A8" i="1"/>
  <c r="A9" i="1" s="1"/>
  <c r="A10" i="1" l="1"/>
  <c r="A11" i="1" s="1"/>
  <c r="A12" i="1" s="1"/>
  <c r="A13" i="1" s="1"/>
  <c r="H13" i="1" l="1"/>
  <c r="H5" i="1"/>
  <c r="E5" i="1"/>
  <c r="E13" i="1" l="1"/>
  <c r="E7" i="1"/>
  <c r="H7" i="1"/>
  <c r="D14" i="1"/>
  <c r="H3" i="1" l="1"/>
  <c r="E3" i="1"/>
  <c r="C14" i="1"/>
  <c r="H8" i="1"/>
  <c r="H14" i="1" l="1"/>
  <c r="E8" i="1"/>
  <c r="E14" i="1" s="1"/>
</calcChain>
</file>

<file path=xl/sharedStrings.xml><?xml version="1.0" encoding="utf-8"?>
<sst xmlns="http://schemas.openxmlformats.org/spreadsheetml/2006/main" count="238" uniqueCount="158">
  <si>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</si>
  <si>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</si>
  <si>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</si>
  <si>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</si>
  <si>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</si>
  <si>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</si>
  <si>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</si>
  <si>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</si>
  <si>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</si>
  <si>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</si>
  <si>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</si>
  <si>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</si>
  <si>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</si>
  <si>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</si>
  <si>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</si>
  <si>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</si>
  <si>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</si>
  <si>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</si>
  <si>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</si>
  <si>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м</t>
  </si>
  <si>
    <t>м3</t>
  </si>
  <si>
    <t>т</t>
  </si>
  <si>
    <t>Земляные работы</t>
  </si>
  <si>
    <t>Песок природный  средний</t>
  </si>
  <si>
    <t>Прокладка трубопровода</t>
  </si>
  <si>
    <t>шт.</t>
  </si>
  <si>
    <t>20.1</t>
  </si>
  <si>
    <t>21.1</t>
  </si>
  <si>
    <t>22.1</t>
  </si>
  <si>
    <t>23.1</t>
  </si>
  <si>
    <t>24.1</t>
  </si>
  <si>
    <t>25.1</t>
  </si>
  <si>
    <t>26.1</t>
  </si>
  <si>
    <t>27.1</t>
  </si>
  <si>
    <t xml:space="preserve">Итого </t>
  </si>
  <si>
    <t>Прочие работы</t>
  </si>
  <si>
    <t>Погрузка  грунта в автосамосвалы</t>
  </si>
  <si>
    <t>м³</t>
  </si>
  <si>
    <t>Демонтажные работы</t>
  </si>
  <si>
    <t>Уг1 до Уг.2</t>
  </si>
  <si>
    <t>В1-4 до Уг.1</t>
  </si>
  <si>
    <t>В1-1 – В1-1А +Подвал+Гараж</t>
  </si>
  <si>
    <t>14.1</t>
  </si>
  <si>
    <t>Уг.2 до В1нов</t>
  </si>
  <si>
    <t>В1-30 – В1-31 +Камера</t>
  </si>
  <si>
    <t xml:space="preserve">В1-3А и В1-4 </t>
  </si>
  <si>
    <t>В1-2 – В1-2А</t>
  </si>
  <si>
    <t>В1-нов.1 и В1-5</t>
  </si>
  <si>
    <t>В1-нов.1- цех №121/18</t>
  </si>
  <si>
    <t>В1-нов.1 до В1-7</t>
  </si>
  <si>
    <t>В1-7 до В1-8 (Защита сущ. трубы)</t>
  </si>
  <si>
    <t>Газопровод среднего давления</t>
  </si>
  <si>
    <t>пог.м.</t>
  </si>
  <si>
    <t>Установка перехода полиэтилен/сталь ПЭ100 ГАЗ SDR 11  ∅160х14,6</t>
  </si>
  <si>
    <t>Установка отвода электросварного 90° ПЭ100 ГАЗ SDR 11  ∅160х14,6</t>
  </si>
  <si>
    <t>Установка футляра -  трубы полиэтиленовой ПЭ100 ГАЗ SDR 11  ∅315х28,6</t>
  </si>
  <si>
    <t>кг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</si>
  <si>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</si>
  <si>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</si>
  <si>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</si>
  <si>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трубок контрольных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</si>
  <si>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</si>
  <si>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</si>
  <si>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Визуальный контроль сварных стыков (пэ/сталь -2/2)</t>
  </si>
  <si>
    <t>стык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</si>
  <si>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</si>
  <si>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</si>
  <si>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</si>
  <si>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Демонтаж труб стальных электросварных ø159х6,0 мм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</si>
  <si>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</si>
  <si>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</si>
  <si>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</si>
  <si>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 xml:space="preserve">Отвод стальной приварный крутоизогнутый 90 грд 159х5,0 </t>
  </si>
  <si>
    <t>5.1</t>
  </si>
  <si>
    <t>Отвод электросварной ПЭ100 ГАЗ SDR 11 ∅160х14,6  90 грд</t>
  </si>
  <si>
    <t>6.1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</si>
  <si>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</si>
  <si>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</si>
  <si>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Лента сигнальная </t>
  </si>
  <si>
    <t>Прокладка трубы полиэтиленовой ПЭ100 ГАЗ SDR 11  ∅160х14,6</t>
  </si>
  <si>
    <t xml:space="preserve">Труба стальная электросварная  ∅42х3.0 </t>
  </si>
  <si>
    <t xml:space="preserve">Неразъёмное соединение п/с ПЭ100 ГАЗ 32х3/ст32 </t>
  </si>
  <si>
    <t xml:space="preserve">Скоба - сталь листовая Б-ПН-2.0  </t>
  </si>
  <si>
    <t xml:space="preserve">Оси-2-6-h12х28 Ст3 </t>
  </si>
  <si>
    <t xml:space="preserve">Шайбы 6.01.096 </t>
  </si>
  <si>
    <t>Шплинты 1.6х10.0.05</t>
  </si>
  <si>
    <t>Ковер</t>
  </si>
  <si>
    <t xml:space="preserve">Разработка грунта вручную </t>
  </si>
  <si>
    <t>Подсыпка под газопровод песком толщиной 0,1 м</t>
  </si>
  <si>
    <t>Подсыпка над газопроводом песком толщиной 0,2</t>
  </si>
  <si>
    <t>Обратная засыпка грунта вручную</t>
  </si>
  <si>
    <t>131-23-ГСН. Наружные газопроводы. Вынос газопровода среднего давления</t>
  </si>
  <si>
    <t>Обрезка труб Ф315мм под футляр</t>
  </si>
  <si>
    <t>рез</t>
  </si>
  <si>
    <t>Выравнивание концов под приварку</t>
  </si>
  <si>
    <t>Обрезка труб Ф160мм под футляр</t>
  </si>
  <si>
    <t>17.1</t>
  </si>
  <si>
    <t>Заделка  концов футляра</t>
  </si>
  <si>
    <t>13.1</t>
  </si>
  <si>
    <t>18.1</t>
  </si>
  <si>
    <t>Устройство выхода газопровода из земли по типу цокольного ввода</t>
  </si>
  <si>
    <t>Труба ∅159х4 сталь</t>
  </si>
  <si>
    <t>Кран 11сб7п ф150мм</t>
  </si>
  <si>
    <t>Труба ∅325х5  (футляр)</t>
  </si>
  <si>
    <t xml:space="preserve">Седёлки крановые с эл. спиралью  ПЭ100 315х32 SDR11 ГАЗ </t>
  </si>
  <si>
    <t>Устройство кладки из кирпича</t>
  </si>
  <si>
    <t>Кирпич М75</t>
  </si>
  <si>
    <t>33.1</t>
  </si>
  <si>
    <t>Щебень</t>
  </si>
  <si>
    <t>Устройство щебеночной подготовки</t>
  </si>
  <si>
    <t>Засыпка пазух песком</t>
  </si>
  <si>
    <t>Устройство цементной стяжки с разуклонкой</t>
  </si>
  <si>
    <t>Цементная стяжка</t>
  </si>
  <si>
    <t xml:space="preserve">Штукатурка кирпичных стен </t>
  </si>
  <si>
    <t>м2</t>
  </si>
  <si>
    <t>Штукатурка</t>
  </si>
  <si>
    <t>стоимость из ТС1</t>
  </si>
  <si>
    <t>Битумная мастика Технониколь №24</t>
  </si>
  <si>
    <t>Обмазка битумной мастикой в два слоя</t>
  </si>
  <si>
    <t>Огрунтовка металлических поверхностей за один раз</t>
  </si>
  <si>
    <t>цена из  трансбордер</t>
  </si>
  <si>
    <t>Грунтовка ГФ-021</t>
  </si>
  <si>
    <t xml:space="preserve">Окраска металлических поверхностей за два слоя </t>
  </si>
  <si>
    <t>Эмаль ПФ-115, серая</t>
  </si>
  <si>
    <t>28.1</t>
  </si>
  <si>
    <t>29.1</t>
  </si>
  <si>
    <t>30.1</t>
  </si>
  <si>
    <t>31.1</t>
  </si>
  <si>
    <t>32.1</t>
  </si>
  <si>
    <t>34.1</t>
  </si>
  <si>
    <t>Врезка в суш. газопровод Ф159мм</t>
  </si>
  <si>
    <t>Испытания газопровода</t>
  </si>
  <si>
    <t>41</t>
  </si>
  <si>
    <t>Цементно-песчаный раствор М100</t>
  </si>
  <si>
    <t>19.1</t>
  </si>
  <si>
    <t>Установка седлового отвода ф315х32мм</t>
  </si>
  <si>
    <t xml:space="preserve">Установка неразъёмного соединения п/с ПЭ100 ГАЗ 32х3/ст32 </t>
  </si>
  <si>
    <t>22.2</t>
  </si>
  <si>
    <t>22.3</t>
  </si>
  <si>
    <t>22.4</t>
  </si>
  <si>
    <t>22.5</t>
  </si>
  <si>
    <t>23.2</t>
  </si>
  <si>
    <t>23.3</t>
  </si>
  <si>
    <t>23.4</t>
  </si>
  <si>
    <t>23.5</t>
  </si>
  <si>
    <t>23.6</t>
  </si>
  <si>
    <t>Устройство футляра из трубы электросварной ф426х7</t>
  </si>
  <si>
    <t>Труба электросварная ф426х7</t>
  </si>
  <si>
    <t>Опорная плита для ковера ПТ 75.60.8-15</t>
  </si>
  <si>
    <t>35.1</t>
  </si>
  <si>
    <t>36.1</t>
  </si>
  <si>
    <t>37.1</t>
  </si>
  <si>
    <t>Уплотнение  пневматическими трамбовками</t>
  </si>
  <si>
    <t>Стоимость ФЕР</t>
  </si>
  <si>
    <t>Монтаж опорной плиты для ковера</t>
  </si>
  <si>
    <t>КП с дисконтом</t>
  </si>
  <si>
    <t>новые работы</t>
  </si>
  <si>
    <t>не выполнялось, не закрыто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</si>
</sst>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_-* #,##0.0_-;\-* #,##0.0_-;_-* &quot;-&quot;??_-;_-@_-"/>
    <numFmt numFmtId="169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135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43" fontId="9" fillId="5" borderId="1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center"/>
    </xf>
    <xf numFmtId="43" fontId="5" fillId="5" borderId="1" xfId="1" applyFont="1" applyFill="1" applyBorder="1" applyAlignment="1">
      <alignment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5" fillId="6" borderId="1" xfId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6" borderId="12" xfId="3" applyFont="1" applyFill="1" applyBorder="1" applyAlignment="1">
      <alignment horizontal="left" vertical="center" wrapText="1"/>
    </xf>
    <xf numFmtId="165" fontId="5" fillId="6" borderId="1" xfId="1" applyNumberFormat="1" applyFont="1" applyFill="1" applyBorder="1" applyAlignment="1">
      <alignment vertical="center" wrapText="1"/>
    </xf>
    <xf numFmtId="0" fontId="11" fillId="0" borderId="0" xfId="0" applyFont="1"/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6" fillId="0" borderId="1" xfId="3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/>
    </xf>
    <xf numFmtId="0" fontId="6" fillId="0" borderId="1" xfId="2" applyFont="1" applyBorder="1" applyAlignment="1">
      <alignment vertical="center" wrapText="1"/>
    </xf>
    <xf numFmtId="165" fontId="5" fillId="0" borderId="1" xfId="1" applyNumberFormat="1" applyFont="1" applyBorder="1" applyAlignment="1">
      <alignment horizontal="right" vertical="center"/>
    </xf>
    <xf numFmtId="0" fontId="5" fillId="6" borderId="1" xfId="2" applyFont="1" applyFill="1" applyBorder="1" applyAlignment="1">
      <alignment horizontal="center" vertical="center" wrapText="1"/>
    </xf>
    <xf numFmtId="168" fontId="5" fillId="6" borderId="1" xfId="1" applyNumberFormat="1" applyFont="1" applyFill="1" applyBorder="1" applyAlignment="1">
      <alignment vertical="center" wrapText="1"/>
    </xf>
    <xf numFmtId="1" fontId="5" fillId="0" borderId="1" xfId="2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 wrapText="1"/>
    </xf>
    <xf numFmtId="1" fontId="5" fillId="0" borderId="1" xfId="2" applyNumberFormat="1" applyFont="1" applyBorder="1" applyAlignment="1">
      <alignment horizontal="right" vertical="center" wrapText="1"/>
    </xf>
    <xf numFmtId="43" fontId="5" fillId="6" borderId="1" xfId="1" applyFont="1" applyFill="1" applyBorder="1" applyAlignment="1">
      <alignment vertical="center" wrapText="1"/>
    </xf>
    <xf numFmtId="4" fontId="5" fillId="6" borderId="1" xfId="1" applyNumberFormat="1" applyFont="1" applyFill="1" applyBorder="1" applyAlignment="1">
      <alignment vertical="center" wrapText="1"/>
    </xf>
    <xf numFmtId="169" fontId="5" fillId="6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vertical="center"/>
    </xf>
    <xf numFmtId="0" fontId="12" fillId="0" borderId="0" xfId="0" applyFont="1"/>
    <xf numFmtId="0" fontId="6" fillId="0" borderId="1" xfId="0" applyFont="1" applyBorder="1" applyAlignment="1">
      <alignment vertical="center"/>
    </xf>
    <xf numFmtId="0" fontId="5" fillId="0" borderId="1" xfId="0" applyFont="1" applyBorder="1"/>
    <xf numFmtId="43" fontId="5" fillId="0" borderId="1" xfId="1" applyFont="1" applyBorder="1" applyAlignment="1">
      <alignment vertical="center"/>
    </xf>
    <xf numFmtId="43" fontId="5" fillId="5" borderId="1" xfId="1" applyFont="1" applyFill="1" applyBorder="1" applyAlignment="1">
      <alignment horizontal="center"/>
    </xf>
    <xf numFmtId="43" fontId="5" fillId="6" borderId="1" xfId="1" applyFont="1" applyFill="1" applyBorder="1" applyAlignment="1">
      <alignment horizontal="center"/>
    </xf>
    <xf numFmtId="43" fontId="13" fillId="0" borderId="1" xfId="1" applyFont="1" applyBorder="1" applyAlignment="1">
      <alignment vertical="center"/>
    </xf>
    <xf numFmtId="165" fontId="11" fillId="0" borderId="0" xfId="1" applyNumberFormat="1" applyFont="1" applyAlignment="1">
      <alignment vertical="center"/>
    </xf>
    <xf numFmtId="165" fontId="7" fillId="0" borderId="0" xfId="1" applyNumberFormat="1" applyFont="1"/>
    <xf numFmtId="43" fontId="7" fillId="0" borderId="0" xfId="1" applyFont="1"/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vertical="center" wrapText="1"/>
    </xf>
    <xf numFmtId="0" fontId="5" fillId="7" borderId="1" xfId="2" applyFont="1" applyFill="1" applyBorder="1" applyAlignment="1">
      <alignment horizontal="center" vertical="center" wrapText="1"/>
    </xf>
    <xf numFmtId="2" fontId="5" fillId="7" borderId="1" xfId="2" applyNumberFormat="1" applyFont="1" applyFill="1" applyBorder="1" applyAlignment="1">
      <alignment horizontal="right" vertical="center" wrapText="1"/>
    </xf>
    <xf numFmtId="43" fontId="5" fillId="7" borderId="1" xfId="1" applyFont="1" applyFill="1" applyBorder="1" applyAlignment="1">
      <alignment horizontal="right" vertical="center"/>
    </xf>
    <xf numFmtId="43" fontId="5" fillId="7" borderId="1" xfId="1" applyFont="1" applyFill="1" applyBorder="1" applyAlignment="1">
      <alignment vertical="center"/>
    </xf>
    <xf numFmtId="43" fontId="5" fillId="7" borderId="1" xfId="1" applyFont="1" applyFill="1" applyBorder="1" applyAlignment="1">
      <alignment horizontal="center"/>
    </xf>
    <xf numFmtId="43" fontId="5" fillId="7" borderId="1" xfId="1" applyFont="1" applyFill="1" applyBorder="1" applyAlignment="1">
      <alignment horizontal="center" vertical="center" wrapText="1"/>
    </xf>
    <xf numFmtId="2" fontId="5" fillId="7" borderId="1" xfId="2" applyNumberFormat="1" applyFont="1" applyFill="1" applyBorder="1" applyAlignment="1">
      <alignment horizontal="right" vertical="center"/>
    </xf>
    <xf numFmtId="167" fontId="5" fillId="7" borderId="1" xfId="2" applyNumberFormat="1" applyFont="1" applyFill="1" applyBorder="1" applyAlignment="1">
      <alignment horizontal="right" vertical="center"/>
    </xf>
    <xf numFmtId="0" fontId="5" fillId="7" borderId="1" xfId="3" applyFont="1" applyFill="1" applyBorder="1" applyAlignment="1">
      <alignment horizontal="left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vertical="center" wrapText="1"/>
    </xf>
    <xf numFmtId="0" fontId="5" fillId="8" borderId="1" xfId="2" applyFont="1" applyFill="1" applyBorder="1" applyAlignment="1">
      <alignment horizontal="center" vertical="center" wrapText="1"/>
    </xf>
    <xf numFmtId="1" fontId="5" fillId="8" borderId="1" xfId="2" applyNumberFormat="1" applyFont="1" applyFill="1" applyBorder="1" applyAlignment="1">
      <alignment horizontal="right" vertical="center" wrapText="1"/>
    </xf>
    <xf numFmtId="43" fontId="5" fillId="8" borderId="1" xfId="1" applyFont="1" applyFill="1" applyBorder="1" applyAlignment="1">
      <alignment horizontal="right" vertical="center"/>
    </xf>
    <xf numFmtId="43" fontId="5" fillId="8" borderId="1" xfId="1" applyFont="1" applyFill="1" applyBorder="1" applyAlignment="1">
      <alignment vertical="center"/>
    </xf>
    <xf numFmtId="43" fontId="9" fillId="8" borderId="1" xfId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horizontal="center" vertical="center" wrapText="1"/>
    </xf>
    <xf numFmtId="1" fontId="5" fillId="7" borderId="1" xfId="2" applyNumberFormat="1" applyFont="1" applyFill="1" applyBorder="1" applyAlignment="1">
      <alignment horizontal="right" vertical="center"/>
    </xf>
    <xf numFmtId="0" fontId="5" fillId="7" borderId="1" xfId="2" applyFont="1" applyFill="1" applyBorder="1" applyAlignment="1">
      <alignment horizontal="left" vertical="center" wrapText="1"/>
    </xf>
    <xf numFmtId="4" fontId="5" fillId="7" borderId="1" xfId="2" applyNumberFormat="1" applyFont="1" applyFill="1" applyBorder="1" applyAlignment="1">
      <alignment horizontal="right" vertical="center"/>
    </xf>
    <xf numFmtId="3" fontId="5" fillId="7" borderId="1" xfId="2" applyNumberFormat="1" applyFont="1" applyFill="1" applyBorder="1" applyAlignment="1">
      <alignment horizontal="right" vertical="center"/>
    </xf>
    <xf numFmtId="0" fontId="5" fillId="8" borderId="1" xfId="0" applyNumberFormat="1" applyFont="1" applyFill="1" applyBorder="1" applyAlignment="1">
      <alignment horizontal="center" vertical="center" wrapText="1"/>
    </xf>
    <xf numFmtId="1" fontId="5" fillId="8" borderId="1" xfId="2" applyNumberFormat="1" applyFont="1" applyFill="1" applyBorder="1" applyAlignment="1">
      <alignment horizontal="right" vertical="center"/>
    </xf>
    <xf numFmtId="43" fontId="5" fillId="8" borderId="1" xfId="1" applyFont="1" applyFill="1" applyBorder="1" applyAlignment="1">
      <alignment horizontal="center"/>
    </xf>
    <xf numFmtId="0" fontId="5" fillId="8" borderId="1" xfId="3" applyFont="1" applyFill="1" applyBorder="1" applyAlignment="1">
      <alignment horizontal="left" vertical="center" wrapText="1"/>
    </xf>
    <xf numFmtId="43" fontId="5" fillId="7" borderId="1" xfId="1" applyFont="1" applyFill="1" applyBorder="1" applyAlignment="1">
      <alignment vertical="center" wrapText="1"/>
    </xf>
    <xf numFmtId="169" fontId="5" fillId="7" borderId="1" xfId="0" applyNumberFormat="1" applyFont="1" applyFill="1" applyBorder="1" applyAlignment="1">
      <alignment vertical="center" wrapText="1"/>
    </xf>
    <xf numFmtId="169" fontId="5" fillId="7" borderId="1" xfId="2" applyNumberFormat="1" applyFont="1" applyFill="1" applyBorder="1" applyAlignment="1">
      <alignment horizontal="right" vertical="center"/>
    </xf>
    <xf numFmtId="2" fontId="5" fillId="7" borderId="1" xfId="0" applyNumberFormat="1" applyFont="1" applyFill="1" applyBorder="1" applyAlignment="1">
      <alignment horizontal="right" vertical="center" wrapText="1"/>
    </xf>
    <xf numFmtId="1" fontId="5" fillId="7" borderId="1" xfId="0" applyNumberFormat="1" applyFont="1" applyFill="1" applyBorder="1" applyAlignment="1">
      <alignment horizontal="center" vertical="center" wrapText="1"/>
    </xf>
    <xf numFmtId="49" fontId="5" fillId="7" borderId="1" xfId="2" applyNumberFormat="1" applyFont="1" applyFill="1" applyBorder="1" applyAlignment="1">
      <alignment horizontal="right" vertical="center" wrapText="1"/>
    </xf>
    <xf numFmtId="169" fontId="5" fillId="8" borderId="1" xfId="2" applyNumberFormat="1" applyFont="1" applyFill="1" applyBorder="1" applyAlignment="1">
      <alignment horizontal="right" vertical="center"/>
    </xf>
    <xf numFmtId="2" fontId="5" fillId="8" borderId="1" xfId="2" applyNumberFormat="1" applyFont="1" applyFill="1" applyBorder="1" applyAlignment="1">
      <alignment horizontal="right" vertical="center"/>
    </xf>
    <xf numFmtId="0" fontId="7" fillId="7" borderId="0" xfId="0" applyFont="1" applyFill="1"/>
    <xf numFmtId="0" fontId="7" fillId="8" borderId="0" xfId="0" applyFont="1" applyFill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0" fillId="0" borderId="12" xfId="3" applyFont="1" applyBorder="1" applyAlignment="1">
      <alignment horizontal="right" wrapText="1"/>
    </xf>
    <xf numFmtId="0" fontId="10" fillId="0" borderId="13" xfId="3" applyFont="1" applyBorder="1" applyAlignment="1">
      <alignment horizontal="right" wrapText="1"/>
    </xf>
    <xf numFmtId="0" fontId="10" fillId="0" borderId="2" xfId="3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/>
  </cellXfs>
  <cellStyles count="4">
    <cellStyle name="ЛокСмМТСН" xfId="2" xr:uid="{D483F28E-5600-4B58-9725-92D5A86D1E6A}"/>
    <cellStyle name="Обычный" xfId="0" builtinId="0"/>
    <cellStyle name="Обычный 2" xfId="3" xr:uid="{85A4B3AB-2849-4FA3-BF56-8093FE10763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5179-CE17-4803-A61C-EECC1DB6721F}">
  <dimension ref="A1:K22"/>
  <sheetViews>
    <sheetView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113" t="s">
        <v>0</v>
      </c>
      <c r="B1" s="113" t="s">
        <v>1</v>
      </c>
      <c r="C1" s="114" t="s">
        <v>2</v>
      </c>
      <c r="D1" s="114"/>
      <c r="E1" s="114"/>
      <c r="F1" s="115" t="s">
        <v>3</v>
      </c>
      <c r="G1" s="115"/>
      <c r="H1" s="115"/>
    </row>
    <row r="2" spans="1:11" ht="28.5" x14ac:dyDescent="0.25">
      <c r="A2" s="113"/>
      <c r="B2" s="113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11" x14ac:dyDescent="0.25">
      <c r="A3" s="5">
        <v>1</v>
      </c>
      <c r="B3" s="6" t="s">
        <v>45</v>
      </c>
      <c r="C3" s="7"/>
      <c r="D3" s="8"/>
      <c r="E3" s="9">
        <f>C3+D3</f>
        <v>0</v>
      </c>
      <c r="F3" s="10"/>
      <c r="G3" s="11"/>
      <c r="H3" s="12">
        <f>F3+G3</f>
        <v>0</v>
      </c>
      <c r="I3" s="13"/>
    </row>
    <row r="4" spans="1:11" x14ac:dyDescent="0.25">
      <c r="A4" s="5">
        <f>A3+1</f>
        <v>2</v>
      </c>
      <c r="B4" s="6" t="s">
        <v>40</v>
      </c>
      <c r="C4" s="7"/>
      <c r="D4" s="8"/>
      <c r="E4" s="9">
        <f>C4+D4</f>
        <v>0</v>
      </c>
      <c r="F4" s="10"/>
      <c r="G4" s="11"/>
      <c r="H4" s="12">
        <f>F4+G4</f>
        <v>0</v>
      </c>
      <c r="I4" s="13"/>
    </row>
    <row r="5" spans="1:11" x14ac:dyDescent="0.25">
      <c r="A5" s="5">
        <f>A4+1</f>
        <v>3</v>
      </c>
      <c r="B5" s="6" t="s">
        <v>39</v>
      </c>
      <c r="C5" s="7"/>
      <c r="D5" s="8"/>
      <c r="E5" s="9">
        <f t="shared" ref="E5:E13" si="0">C5+D5</f>
        <v>0</v>
      </c>
      <c r="F5" s="10"/>
      <c r="G5" s="11"/>
      <c r="H5" s="12">
        <f t="shared" ref="H5:H13" si="1">F5+G5</f>
        <v>0</v>
      </c>
      <c r="I5" s="14"/>
    </row>
    <row r="6" spans="1:11" x14ac:dyDescent="0.25">
      <c r="A6" s="5">
        <f>A5+1</f>
        <v>4</v>
      </c>
      <c r="B6" s="6" t="s">
        <v>43</v>
      </c>
      <c r="C6" s="7"/>
      <c r="D6" s="8"/>
      <c r="E6" s="9">
        <f t="shared" si="0"/>
        <v>0</v>
      </c>
      <c r="F6" s="10"/>
      <c r="G6" s="11"/>
      <c r="H6" s="12">
        <f t="shared" si="1"/>
        <v>0</v>
      </c>
      <c r="I6" s="14"/>
    </row>
    <row r="7" spans="1:11" x14ac:dyDescent="0.25">
      <c r="A7" s="5">
        <f>A6+1</f>
        <v>5</v>
      </c>
      <c r="B7" s="6" t="s">
        <v>44</v>
      </c>
      <c r="C7" s="7"/>
      <c r="D7" s="8"/>
      <c r="E7" s="9">
        <f t="shared" si="0"/>
        <v>0</v>
      </c>
      <c r="F7" s="10"/>
      <c r="G7" s="11"/>
      <c r="H7" s="12">
        <f t="shared" si="1"/>
        <v>0</v>
      </c>
      <c r="I7" s="14"/>
    </row>
    <row r="8" spans="1:11" x14ac:dyDescent="0.25">
      <c r="A8" s="5">
        <f t="shared" ref="A8:A13" si="2">A7+1</f>
        <v>6</v>
      </c>
      <c r="B8" s="15" t="s">
        <v>41</v>
      </c>
      <c r="C8" s="7"/>
      <c r="D8" s="8"/>
      <c r="E8" s="9">
        <f t="shared" si="0"/>
        <v>0</v>
      </c>
      <c r="F8" s="10"/>
      <c r="G8" s="11"/>
      <c r="H8" s="12">
        <f t="shared" si="1"/>
        <v>0</v>
      </c>
      <c r="I8" s="14"/>
      <c r="J8" s="13"/>
      <c r="K8" s="13"/>
    </row>
    <row r="9" spans="1:11" x14ac:dyDescent="0.25">
      <c r="A9" s="5">
        <f t="shared" si="2"/>
        <v>7</v>
      </c>
      <c r="B9" s="15" t="s">
        <v>46</v>
      </c>
      <c r="C9" s="7"/>
      <c r="D9" s="8"/>
      <c r="E9" s="9">
        <f t="shared" si="0"/>
        <v>0</v>
      </c>
      <c r="F9" s="10"/>
      <c r="G9" s="11"/>
      <c r="H9" s="12">
        <f t="shared" si="1"/>
        <v>0</v>
      </c>
      <c r="I9" s="14"/>
      <c r="J9" s="13"/>
      <c r="K9" s="13"/>
    </row>
    <row r="10" spans="1:11" x14ac:dyDescent="0.25">
      <c r="A10" s="5">
        <f t="shared" si="2"/>
        <v>8</v>
      </c>
      <c r="B10" s="15" t="s">
        <v>47</v>
      </c>
      <c r="C10" s="7"/>
      <c r="D10" s="8"/>
      <c r="E10" s="9">
        <f t="shared" si="0"/>
        <v>0</v>
      </c>
      <c r="F10" s="10"/>
      <c r="G10" s="11"/>
      <c r="H10" s="12">
        <f t="shared" si="1"/>
        <v>0</v>
      </c>
      <c r="I10" s="14"/>
      <c r="J10" s="13"/>
      <c r="K10" s="13"/>
    </row>
    <row r="11" spans="1:11" x14ac:dyDescent="0.25">
      <c r="A11" s="5">
        <f t="shared" si="2"/>
        <v>9</v>
      </c>
      <c r="B11" s="15" t="s">
        <v>48</v>
      </c>
      <c r="C11" s="7"/>
      <c r="D11" s="8"/>
      <c r="E11" s="9">
        <f t="shared" si="0"/>
        <v>0</v>
      </c>
      <c r="F11" s="10"/>
      <c r="G11" s="11"/>
      <c r="H11" s="12">
        <f t="shared" si="1"/>
        <v>0</v>
      </c>
      <c r="I11" s="14"/>
      <c r="J11" s="13"/>
      <c r="K11" s="13"/>
    </row>
    <row r="12" spans="1:11" x14ac:dyDescent="0.25">
      <c r="A12" s="5">
        <f t="shared" si="2"/>
        <v>10</v>
      </c>
      <c r="B12" s="15" t="s">
        <v>49</v>
      </c>
      <c r="C12" s="7"/>
      <c r="D12" s="8"/>
      <c r="E12" s="9">
        <f t="shared" si="0"/>
        <v>0</v>
      </c>
      <c r="F12" s="10"/>
      <c r="G12" s="11"/>
      <c r="H12" s="12">
        <f t="shared" si="1"/>
        <v>0</v>
      </c>
      <c r="I12" s="14"/>
      <c r="J12" s="13"/>
      <c r="K12" s="13"/>
    </row>
    <row r="13" spans="1:11" x14ac:dyDescent="0.25">
      <c r="A13" s="5">
        <f t="shared" si="2"/>
        <v>11</v>
      </c>
      <c r="B13" s="6" t="s">
        <v>50</v>
      </c>
      <c r="C13" s="7"/>
      <c r="D13" s="8"/>
      <c r="E13" s="9">
        <f t="shared" si="0"/>
        <v>0</v>
      </c>
      <c r="F13" s="10"/>
      <c r="G13" s="11"/>
      <c r="H13" s="12">
        <f t="shared" si="1"/>
        <v>0</v>
      </c>
      <c r="I13" s="13"/>
    </row>
    <row r="14" spans="1:11" x14ac:dyDescent="0.25">
      <c r="A14" s="16"/>
      <c r="B14" s="17" t="s">
        <v>7</v>
      </c>
      <c r="C14" s="18">
        <f t="shared" ref="C14:H14" si="3">SUM(C3:C13)</f>
        <v>0</v>
      </c>
      <c r="D14" s="18">
        <f t="shared" si="3"/>
        <v>0</v>
      </c>
      <c r="E14" s="18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3"/>
    </row>
    <row r="15" spans="1:11" x14ac:dyDescent="0.25">
      <c r="A15" s="20"/>
      <c r="B15" s="20"/>
      <c r="C15" s="20"/>
      <c r="D15" s="20"/>
      <c r="E15" s="20"/>
      <c r="I15" s="13"/>
    </row>
    <row r="16" spans="1:11" x14ac:dyDescent="0.25">
      <c r="A16" s="20"/>
      <c r="B16" s="20"/>
      <c r="C16" s="20"/>
      <c r="D16" s="20"/>
      <c r="E16" s="20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20"/>
      <c r="B19" s="20"/>
      <c r="C19" s="20"/>
      <c r="D19" s="20"/>
      <c r="E19" s="20"/>
    </row>
    <row r="20" spans="1:5" x14ac:dyDescent="0.25">
      <c r="A20" s="20"/>
      <c r="B20" s="20"/>
      <c r="C20" s="20"/>
      <c r="D20" s="20"/>
      <c r="E20" s="20"/>
    </row>
    <row r="21" spans="1:5" x14ac:dyDescent="0.25">
      <c r="A21" s="20"/>
      <c r="B21" s="20"/>
      <c r="C21" s="20"/>
      <c r="D21" s="20"/>
      <c r="E21" s="20"/>
    </row>
    <row r="22" spans="1:5" x14ac:dyDescent="0.25">
      <c r="A22" s="20"/>
      <c r="B22" s="20"/>
      <c r="C22" s="20"/>
      <c r="D22" s="20"/>
      <c r="E22" s="20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A3DE-8AED-4E95-9399-F25A6BC5AA5F}">
  <dimension ref="A1:M90"/>
  <sheetViews>
    <sheetView tabSelected="1" view="pageBreakPreview" topLeftCell="A67" zoomScaleNormal="100" zoomScaleSheetLayoutView="100" workbookViewId="0">
      <selection activeCell="L89" sqref="L89"/>
    </sheetView>
  </sheetViews>
  <sheetFormatPr defaultColWidth="8.85546875" defaultRowHeight="15" x14ac:dyDescent="0.25"/>
  <cols>
    <col min="1" max="1" width="8.85546875" style="21"/>
    <col min="2" max="2" width="65.140625" style="21" customWidth="1"/>
    <col min="3" max="3" width="9.28515625" style="21" customWidth="1"/>
    <col min="4" max="4" width="11" style="21" bestFit="1" customWidth="1"/>
    <col min="5" max="5" width="15.140625" style="21" customWidth="1"/>
    <col min="6" max="6" width="16" style="21" customWidth="1"/>
    <col min="7" max="7" width="17.140625" style="69" customWidth="1"/>
    <col min="8" max="8" width="16.140625" style="69" customWidth="1"/>
    <col min="9" max="12" width="16.140625" style="21" customWidth="1"/>
    <col min="13" max="13" width="45" style="21" customWidth="1"/>
    <col min="14" max="16384" width="8.85546875" style="21"/>
  </cols>
  <sheetData>
    <row r="1" spans="1:13" ht="14.45" customHeight="1" x14ac:dyDescent="0.25">
      <c r="A1" s="122" t="s">
        <v>0</v>
      </c>
      <c r="B1" s="125" t="s">
        <v>8</v>
      </c>
      <c r="C1" s="128" t="s">
        <v>9</v>
      </c>
      <c r="D1" s="128" t="s">
        <v>10</v>
      </c>
      <c r="E1" s="129" t="s">
        <v>11</v>
      </c>
      <c r="F1" s="130"/>
      <c r="G1" s="130"/>
      <c r="H1" s="130"/>
      <c r="I1" s="130"/>
      <c r="J1" s="130"/>
      <c r="K1" s="130"/>
      <c r="L1" s="130"/>
    </row>
    <row r="2" spans="1:13" ht="14.45" customHeight="1" x14ac:dyDescent="0.25">
      <c r="A2" s="123"/>
      <c r="B2" s="126"/>
      <c r="C2" s="128"/>
      <c r="D2" s="128"/>
      <c r="E2" s="131"/>
      <c r="F2" s="132"/>
      <c r="G2" s="132"/>
      <c r="H2" s="132"/>
      <c r="I2" s="132"/>
      <c r="J2" s="132"/>
      <c r="K2" s="132"/>
      <c r="L2" s="132"/>
    </row>
    <row r="3" spans="1:13" ht="27.75" customHeight="1" x14ac:dyDescent="0.25">
      <c r="A3" s="123"/>
      <c r="B3" s="126"/>
      <c r="C3" s="128"/>
      <c r="D3" s="128"/>
      <c r="E3" s="128" t="s">
        <v>12</v>
      </c>
      <c r="F3" s="128"/>
      <c r="G3" s="128"/>
      <c r="H3" s="128" t="s">
        <v>13</v>
      </c>
      <c r="I3" s="128"/>
      <c r="J3" s="128"/>
      <c r="K3" s="133" t="s">
        <v>14</v>
      </c>
      <c r="L3" s="133"/>
    </row>
    <row r="4" spans="1:13" ht="56.1" customHeight="1" x14ac:dyDescent="0.25">
      <c r="A4" s="124"/>
      <c r="B4" s="127"/>
      <c r="C4" s="128"/>
      <c r="D4" s="128"/>
      <c r="E4" s="59" t="s">
        <v>15</v>
      </c>
      <c r="F4" s="59" t="s">
        <v>16</v>
      </c>
      <c r="G4" s="60" t="s">
        <v>17</v>
      </c>
      <c r="H4" s="59" t="s">
        <v>15</v>
      </c>
      <c r="I4" s="59" t="s">
        <v>16</v>
      </c>
      <c r="J4" s="60" t="s">
        <v>17</v>
      </c>
      <c r="K4" s="59" t="s">
        <v>18</v>
      </c>
      <c r="L4" s="59" t="s">
        <v>3</v>
      </c>
    </row>
    <row r="5" spans="1:13" x14ac:dyDescent="0.25">
      <c r="A5" s="22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1"/>
    </row>
    <row r="6" spans="1:13" ht="20.25" customHeight="1" x14ac:dyDescent="0.25">
      <c r="A6" s="24"/>
      <c r="B6" s="117" t="s">
        <v>91</v>
      </c>
      <c r="C6" s="118"/>
      <c r="D6" s="118"/>
      <c r="E6" s="25"/>
      <c r="F6" s="26"/>
      <c r="G6" s="27"/>
      <c r="H6" s="27"/>
      <c r="I6" s="27"/>
      <c r="J6" s="27"/>
      <c r="K6" s="27"/>
      <c r="L6" s="27"/>
      <c r="M6" s="61"/>
    </row>
    <row r="7" spans="1:13" ht="18" customHeight="1" x14ac:dyDescent="0.25">
      <c r="A7" s="29"/>
      <c r="B7" s="62" t="s">
        <v>51</v>
      </c>
      <c r="C7" s="63"/>
      <c r="D7" s="63"/>
      <c r="E7" s="37"/>
      <c r="F7" s="64"/>
      <c r="G7" s="64"/>
      <c r="H7" s="28"/>
      <c r="I7" s="31"/>
      <c r="J7" s="31"/>
      <c r="K7" s="37"/>
      <c r="L7" s="64"/>
    </row>
    <row r="8" spans="1:13" ht="17.25" customHeight="1" x14ac:dyDescent="0.25">
      <c r="A8" s="29"/>
      <c r="B8" s="49" t="s">
        <v>38</v>
      </c>
      <c r="C8" s="47"/>
      <c r="D8" s="53"/>
      <c r="E8" s="50"/>
      <c r="F8" s="64"/>
      <c r="G8" s="64"/>
      <c r="H8" s="65"/>
      <c r="I8" s="31"/>
      <c r="J8" s="31"/>
      <c r="K8" s="37"/>
      <c r="L8" s="31"/>
    </row>
    <row r="9" spans="1:13" ht="17.25" customHeight="1" x14ac:dyDescent="0.25">
      <c r="A9" s="74">
        <v>1</v>
      </c>
      <c r="B9" s="75" t="s">
        <v>68</v>
      </c>
      <c r="C9" s="76" t="s">
        <v>19</v>
      </c>
      <c r="D9" s="77">
        <v>371.15</v>
      </c>
      <c r="E9" s="78">
        <v>731.02499999999998</v>
      </c>
      <c r="F9" s="79">
        <f t="shared" ref="F9" si="0">ROUND(E9*D9,2)</f>
        <v>271319.93</v>
      </c>
      <c r="G9" s="79">
        <f t="shared" ref="G9" si="1">ROUND(F9*1.2,2)</f>
        <v>325583.92</v>
      </c>
      <c r="H9" s="80"/>
      <c r="I9" s="79"/>
      <c r="J9" s="79"/>
      <c r="K9" s="81">
        <f t="shared" ref="K9" si="2">F9+I9</f>
        <v>271319.93</v>
      </c>
      <c r="L9" s="79">
        <f t="shared" ref="L9" si="3">G9+J9</f>
        <v>325583.92</v>
      </c>
    </row>
    <row r="10" spans="1:13" ht="17.25" customHeight="1" x14ac:dyDescent="0.25">
      <c r="A10" s="29"/>
      <c r="B10" s="46" t="s">
        <v>22</v>
      </c>
      <c r="C10" s="44"/>
      <c r="D10" s="54"/>
      <c r="E10" s="28"/>
      <c r="F10" s="64"/>
      <c r="G10" s="64"/>
      <c r="H10" s="65"/>
      <c r="I10" s="31"/>
      <c r="J10" s="31"/>
      <c r="K10" s="37"/>
      <c r="L10" s="31"/>
    </row>
    <row r="11" spans="1:13" ht="17.25" customHeight="1" x14ac:dyDescent="0.25">
      <c r="A11" s="74">
        <f>A9+1</f>
        <v>2</v>
      </c>
      <c r="B11" s="75" t="s">
        <v>87</v>
      </c>
      <c r="C11" s="76" t="s">
        <v>20</v>
      </c>
      <c r="D11" s="82">
        <v>40.020000000000003</v>
      </c>
      <c r="E11" s="81">
        <v>1688.1499999999999</v>
      </c>
      <c r="F11" s="79">
        <f t="shared" ref="F11" si="4">ROUND(E11*D11,2)</f>
        <v>67559.759999999995</v>
      </c>
      <c r="G11" s="79">
        <f t="shared" ref="G11" si="5">ROUND(F11*1.2,2)</f>
        <v>81071.710000000006</v>
      </c>
      <c r="H11" s="80"/>
      <c r="I11" s="79"/>
      <c r="J11" s="79"/>
      <c r="K11" s="81">
        <f t="shared" ref="K11" si="6">F11+I11</f>
        <v>67559.759999999995</v>
      </c>
      <c r="L11" s="79">
        <f t="shared" ref="L11" si="7">G11+J11</f>
        <v>81071.710000000006</v>
      </c>
    </row>
    <row r="12" spans="1:13" ht="31.5" customHeight="1" x14ac:dyDescent="0.25">
      <c r="A12" s="74">
        <f>A11+1</f>
        <v>3</v>
      </c>
      <c r="B12" s="75" t="s">
        <v>61</v>
      </c>
      <c r="C12" s="76" t="s">
        <v>20</v>
      </c>
      <c r="D12" s="82">
        <v>1871.99</v>
      </c>
      <c r="E12" s="81">
        <v>308.75</v>
      </c>
      <c r="F12" s="79">
        <f t="shared" ref="F12:F13" si="8">ROUND(E12*D12,2)</f>
        <v>577976.91</v>
      </c>
      <c r="G12" s="79">
        <f t="shared" ref="G12:G13" si="9">ROUND(F12*1.2,2)</f>
        <v>693572.29</v>
      </c>
      <c r="H12" s="80"/>
      <c r="I12" s="79"/>
      <c r="J12" s="79"/>
      <c r="K12" s="81">
        <f t="shared" ref="K12:L22" si="10">F12+I12</f>
        <v>577976.91</v>
      </c>
      <c r="L12" s="79">
        <f t="shared" ref="L12:L18" si="11">G12+J12</f>
        <v>693572.29</v>
      </c>
    </row>
    <row r="13" spans="1:13" ht="17.25" customHeight="1" x14ac:dyDescent="0.25">
      <c r="A13" s="74">
        <f t="shared" ref="A13:A14" si="12">A12+1</f>
        <v>4</v>
      </c>
      <c r="B13" s="75" t="s">
        <v>62</v>
      </c>
      <c r="C13" s="76" t="s">
        <v>20</v>
      </c>
      <c r="D13" s="83">
        <v>57.9</v>
      </c>
      <c r="E13" s="81">
        <v>1688.1499999999999</v>
      </c>
      <c r="F13" s="79">
        <f t="shared" si="8"/>
        <v>97743.89</v>
      </c>
      <c r="G13" s="79">
        <f t="shared" si="9"/>
        <v>117292.67</v>
      </c>
      <c r="H13" s="80"/>
      <c r="I13" s="79"/>
      <c r="J13" s="79"/>
      <c r="K13" s="81">
        <f t="shared" si="10"/>
        <v>97743.89</v>
      </c>
      <c r="L13" s="79">
        <f t="shared" si="11"/>
        <v>117292.67</v>
      </c>
    </row>
    <row r="14" spans="1:13" ht="17.25" customHeight="1" x14ac:dyDescent="0.25">
      <c r="A14" s="74">
        <f t="shared" si="12"/>
        <v>5</v>
      </c>
      <c r="B14" s="75" t="s">
        <v>88</v>
      </c>
      <c r="C14" s="76" t="s">
        <v>20</v>
      </c>
      <c r="D14" s="82">
        <v>28.69</v>
      </c>
      <c r="E14" s="81">
        <v>1310.05</v>
      </c>
      <c r="F14" s="79">
        <f t="shared" ref="F14:F22" si="13">ROUND(E14*D14,2)</f>
        <v>37585.33</v>
      </c>
      <c r="G14" s="79">
        <f t="shared" ref="G14:G22" si="14">ROUND(F14*1.2,2)</f>
        <v>45102.400000000001</v>
      </c>
      <c r="H14" s="80"/>
      <c r="I14" s="79"/>
      <c r="J14" s="79"/>
      <c r="K14" s="81">
        <f t="shared" si="10"/>
        <v>37585.33</v>
      </c>
      <c r="L14" s="79">
        <f t="shared" si="11"/>
        <v>45102.400000000001</v>
      </c>
    </row>
    <row r="15" spans="1:13" ht="17.25" customHeight="1" x14ac:dyDescent="0.25">
      <c r="A15" s="32" t="s">
        <v>73</v>
      </c>
      <c r="B15" s="33" t="s">
        <v>23</v>
      </c>
      <c r="C15" s="34" t="s">
        <v>20</v>
      </c>
      <c r="D15" s="35">
        <f>D14*1.1</f>
        <v>31.559000000000005</v>
      </c>
      <c r="E15" s="36"/>
      <c r="F15" s="38"/>
      <c r="G15" s="38"/>
      <c r="H15" s="38">
        <v>1191.3</v>
      </c>
      <c r="I15" s="38">
        <f>ROUND(H15*D15,2)</f>
        <v>37596.239999999998</v>
      </c>
      <c r="J15" s="38">
        <f>ROUND(I15*1.2,2)</f>
        <v>45115.49</v>
      </c>
      <c r="K15" s="39">
        <f t="shared" si="10"/>
        <v>37596.239999999998</v>
      </c>
      <c r="L15" s="38">
        <f t="shared" si="10"/>
        <v>45115.49</v>
      </c>
      <c r="M15" s="40"/>
    </row>
    <row r="16" spans="1:13" ht="17.25" customHeight="1" x14ac:dyDescent="0.25">
      <c r="A16" s="74">
        <f>A14+1</f>
        <v>6</v>
      </c>
      <c r="B16" s="75" t="s">
        <v>89</v>
      </c>
      <c r="C16" s="76" t="s">
        <v>20</v>
      </c>
      <c r="D16" s="82">
        <v>204.71</v>
      </c>
      <c r="E16" s="81">
        <v>1310.05</v>
      </c>
      <c r="F16" s="79">
        <f t="shared" si="13"/>
        <v>268180.34000000003</v>
      </c>
      <c r="G16" s="79">
        <f t="shared" si="14"/>
        <v>321816.40999999997</v>
      </c>
      <c r="H16" s="80"/>
      <c r="I16" s="79"/>
      <c r="J16" s="79"/>
      <c r="K16" s="81">
        <f t="shared" si="10"/>
        <v>268180.34000000003</v>
      </c>
      <c r="L16" s="79">
        <f t="shared" si="11"/>
        <v>321816.40999999997</v>
      </c>
    </row>
    <row r="17" spans="1:13" ht="17.25" customHeight="1" x14ac:dyDescent="0.25">
      <c r="A17" s="32" t="s">
        <v>75</v>
      </c>
      <c r="B17" s="33" t="s">
        <v>23</v>
      </c>
      <c r="C17" s="34" t="s">
        <v>20</v>
      </c>
      <c r="D17" s="35">
        <f>D16*1.1</f>
        <v>225.18100000000004</v>
      </c>
      <c r="E17" s="36"/>
      <c r="F17" s="38"/>
      <c r="G17" s="38"/>
      <c r="H17" s="38">
        <v>1191.3</v>
      </c>
      <c r="I17" s="38">
        <f>ROUND(H17*D17,2)</f>
        <v>268258.13</v>
      </c>
      <c r="J17" s="38">
        <f>ROUND(I17*1.2,2)</f>
        <v>321909.76000000001</v>
      </c>
      <c r="K17" s="39">
        <f t="shared" ref="K17" si="15">F17+I17</f>
        <v>268258.13</v>
      </c>
      <c r="L17" s="38">
        <f t="shared" si="11"/>
        <v>321909.76000000001</v>
      </c>
      <c r="M17" s="40"/>
    </row>
    <row r="18" spans="1:13" ht="17.25" customHeight="1" x14ac:dyDescent="0.25">
      <c r="A18" s="74">
        <f>A16+1</f>
        <v>7</v>
      </c>
      <c r="B18" s="75" t="s">
        <v>67</v>
      </c>
      <c r="C18" s="76" t="s">
        <v>20</v>
      </c>
      <c r="D18" s="82">
        <v>1690.88</v>
      </c>
      <c r="E18" s="81">
        <v>118.75</v>
      </c>
      <c r="F18" s="79">
        <f t="shared" si="13"/>
        <v>200792</v>
      </c>
      <c r="G18" s="79">
        <f t="shared" si="14"/>
        <v>240950.39999999999</v>
      </c>
      <c r="H18" s="80"/>
      <c r="I18" s="79"/>
      <c r="J18" s="79"/>
      <c r="K18" s="81">
        <f t="shared" si="10"/>
        <v>200792</v>
      </c>
      <c r="L18" s="79">
        <f t="shared" si="11"/>
        <v>240950.39999999999</v>
      </c>
    </row>
    <row r="19" spans="1:13" ht="17.25" customHeight="1" x14ac:dyDescent="0.25">
      <c r="A19" s="74">
        <f>A18+1</f>
        <v>8</v>
      </c>
      <c r="B19" s="75" t="s">
        <v>90</v>
      </c>
      <c r="C19" s="76" t="s">
        <v>20</v>
      </c>
      <c r="D19" s="82">
        <v>35.159999999999997</v>
      </c>
      <c r="E19" s="81">
        <v>854.05</v>
      </c>
      <c r="F19" s="79">
        <f t="shared" ref="F19:F20" si="16">ROUND(E19*D19,2)</f>
        <v>30028.400000000001</v>
      </c>
      <c r="G19" s="79">
        <f t="shared" ref="G19:G20" si="17">ROUND(F19*1.2,2)</f>
        <v>36034.080000000002</v>
      </c>
      <c r="H19" s="80"/>
      <c r="I19" s="79"/>
      <c r="J19" s="79"/>
      <c r="K19" s="81">
        <f t="shared" ref="K19:K20" si="18">F19+I19</f>
        <v>30028.400000000001</v>
      </c>
      <c r="L19" s="79">
        <f t="shared" si="10"/>
        <v>36034.080000000002</v>
      </c>
    </row>
    <row r="20" spans="1:13" ht="17.25" customHeight="1" x14ac:dyDescent="0.25">
      <c r="A20" s="74">
        <f>A19+1</f>
        <v>9</v>
      </c>
      <c r="B20" s="84" t="s">
        <v>152</v>
      </c>
      <c r="C20" s="74" t="s">
        <v>20</v>
      </c>
      <c r="D20" s="85">
        <v>1930.75</v>
      </c>
      <c r="E20" s="81">
        <v>188.1</v>
      </c>
      <c r="F20" s="79">
        <f t="shared" si="16"/>
        <v>363174.08</v>
      </c>
      <c r="G20" s="79">
        <f t="shared" si="17"/>
        <v>435808.9</v>
      </c>
      <c r="H20" s="81"/>
      <c r="I20" s="79"/>
      <c r="J20" s="79"/>
      <c r="K20" s="81">
        <f t="shared" si="18"/>
        <v>363174.08</v>
      </c>
      <c r="L20" s="79">
        <f t="shared" ref="L20" si="19">G20+J20</f>
        <v>435808.9</v>
      </c>
    </row>
    <row r="21" spans="1:13" ht="17.25" customHeight="1" x14ac:dyDescent="0.25">
      <c r="A21" s="29"/>
      <c r="B21" s="46" t="s">
        <v>35</v>
      </c>
      <c r="C21" s="44"/>
      <c r="D21" s="45"/>
      <c r="E21" s="28"/>
      <c r="F21" s="64"/>
      <c r="G21" s="64"/>
      <c r="H21" s="37"/>
      <c r="I21" s="31"/>
      <c r="J21" s="31"/>
      <c r="K21" s="37"/>
      <c r="L21" s="31"/>
    </row>
    <row r="22" spans="1:13" ht="17.25" customHeight="1" x14ac:dyDescent="0.25">
      <c r="A22" s="74">
        <f>A20+1</f>
        <v>10</v>
      </c>
      <c r="B22" s="84" t="s">
        <v>36</v>
      </c>
      <c r="C22" s="74" t="s">
        <v>21</v>
      </c>
      <c r="D22" s="85">
        <f>243.87*1.9</f>
        <v>463.35300000000001</v>
      </c>
      <c r="E22" s="81">
        <v>308.75</v>
      </c>
      <c r="F22" s="79">
        <f t="shared" si="13"/>
        <v>143060.24</v>
      </c>
      <c r="G22" s="79">
        <f t="shared" si="14"/>
        <v>171672.29</v>
      </c>
      <c r="H22" s="86"/>
      <c r="I22" s="79"/>
      <c r="J22" s="79"/>
      <c r="K22" s="81">
        <f t="shared" si="10"/>
        <v>143060.24</v>
      </c>
      <c r="L22" s="79">
        <f t="shared" si="10"/>
        <v>171672.29</v>
      </c>
      <c r="M22" s="40"/>
    </row>
    <row r="23" spans="1:13" ht="17.25" customHeight="1" x14ac:dyDescent="0.25">
      <c r="A23" s="29"/>
      <c r="B23" s="49" t="s">
        <v>24</v>
      </c>
      <c r="C23" s="47"/>
      <c r="D23" s="55"/>
      <c r="E23" s="48"/>
      <c r="F23" s="64"/>
      <c r="G23" s="64"/>
      <c r="H23" s="65"/>
      <c r="I23" s="31"/>
      <c r="J23" s="31"/>
      <c r="K23" s="37"/>
      <c r="L23" s="31"/>
    </row>
    <row r="24" spans="1:13" ht="17.25" customHeight="1" x14ac:dyDescent="0.25">
      <c r="A24" s="87">
        <f>A22+1</f>
        <v>11</v>
      </c>
      <c r="B24" s="88" t="s">
        <v>92</v>
      </c>
      <c r="C24" s="89" t="s">
        <v>93</v>
      </c>
      <c r="D24" s="90">
        <v>2</v>
      </c>
      <c r="E24" s="91">
        <v>462</v>
      </c>
      <c r="F24" s="92">
        <f t="shared" ref="F24" si="20">ROUND(E24*D24,2)</f>
        <v>924</v>
      </c>
      <c r="G24" s="92">
        <f t="shared" ref="G24" si="21">ROUND(F24*1.2,2)</f>
        <v>1108.8</v>
      </c>
      <c r="H24" s="93"/>
      <c r="I24" s="92"/>
      <c r="J24" s="92"/>
      <c r="K24" s="94">
        <f t="shared" ref="K24" si="22">F24+I24</f>
        <v>924</v>
      </c>
      <c r="L24" s="92">
        <f t="shared" ref="L24" si="23">G24+J24</f>
        <v>1108.8</v>
      </c>
    </row>
    <row r="25" spans="1:13" ht="17.25" customHeight="1" x14ac:dyDescent="0.25">
      <c r="A25" s="87">
        <f>A24+1</f>
        <v>12</v>
      </c>
      <c r="B25" s="88" t="s">
        <v>94</v>
      </c>
      <c r="C25" s="89" t="s">
        <v>25</v>
      </c>
      <c r="D25" s="90">
        <v>18</v>
      </c>
      <c r="E25" s="91">
        <v>308</v>
      </c>
      <c r="F25" s="92">
        <f t="shared" ref="F25" si="24">ROUND(E25*D25,2)</f>
        <v>5544</v>
      </c>
      <c r="G25" s="92">
        <f t="shared" ref="G25" si="25">ROUND(F25*1.2,2)</f>
        <v>6652.8</v>
      </c>
      <c r="H25" s="93"/>
      <c r="I25" s="92"/>
      <c r="J25" s="92"/>
      <c r="K25" s="94">
        <f t="shared" ref="K25" si="26">F25+I25</f>
        <v>5544</v>
      </c>
      <c r="L25" s="92">
        <f t="shared" ref="L25" si="27">G25+J25</f>
        <v>6652.8</v>
      </c>
    </row>
    <row r="26" spans="1:13" ht="30" x14ac:dyDescent="0.25">
      <c r="A26" s="74">
        <f>A25+1</f>
        <v>13</v>
      </c>
      <c r="B26" s="75" t="s">
        <v>59</v>
      </c>
      <c r="C26" s="76" t="s">
        <v>25</v>
      </c>
      <c r="D26" s="95">
        <v>9</v>
      </c>
      <c r="E26" s="78">
        <v>10060.5</v>
      </c>
      <c r="F26" s="79">
        <f t="shared" ref="F26:F28" si="28">ROUND(E26*D26,2)</f>
        <v>90544.5</v>
      </c>
      <c r="G26" s="79">
        <f t="shared" ref="G26:G28" si="29">ROUND(F26*1.2,2)</f>
        <v>108653.4</v>
      </c>
      <c r="H26" s="79"/>
      <c r="I26" s="79"/>
      <c r="J26" s="79"/>
      <c r="K26" s="81">
        <f t="shared" ref="K26:K54" si="30">F26+I26</f>
        <v>90544.5</v>
      </c>
      <c r="L26" s="79">
        <f t="shared" ref="L26:L54" si="31">G26+J26</f>
        <v>108653.4</v>
      </c>
    </row>
    <row r="27" spans="1:13" ht="20.25" customHeight="1" x14ac:dyDescent="0.25">
      <c r="A27" s="32" t="s">
        <v>98</v>
      </c>
      <c r="B27" s="33" t="s">
        <v>77</v>
      </c>
      <c r="C27" s="51" t="s">
        <v>25</v>
      </c>
      <c r="D27" s="42">
        <v>9</v>
      </c>
      <c r="E27" s="36"/>
      <c r="F27" s="38"/>
      <c r="G27" s="38"/>
      <c r="H27" s="38">
        <v>8740</v>
      </c>
      <c r="I27" s="38">
        <f>ROUND(H27*D27,2)</f>
        <v>78660</v>
      </c>
      <c r="J27" s="38">
        <f>ROUND(I27*1.2,2)</f>
        <v>94392</v>
      </c>
      <c r="K27" s="39">
        <f t="shared" si="30"/>
        <v>78660</v>
      </c>
      <c r="L27" s="38">
        <f t="shared" si="31"/>
        <v>94392</v>
      </c>
      <c r="M27" s="40"/>
    </row>
    <row r="28" spans="1:13" ht="30" x14ac:dyDescent="0.25">
      <c r="A28" s="74">
        <f>A26+1</f>
        <v>14</v>
      </c>
      <c r="B28" s="96" t="s">
        <v>55</v>
      </c>
      <c r="C28" s="76" t="s">
        <v>52</v>
      </c>
      <c r="D28" s="97">
        <v>59.75</v>
      </c>
      <c r="E28" s="78">
        <v>908.19999999999993</v>
      </c>
      <c r="F28" s="79">
        <f t="shared" si="28"/>
        <v>54264.95</v>
      </c>
      <c r="G28" s="79">
        <f t="shared" si="29"/>
        <v>65117.94</v>
      </c>
      <c r="H28" s="79"/>
      <c r="I28" s="79"/>
      <c r="J28" s="79"/>
      <c r="K28" s="81">
        <f t="shared" si="30"/>
        <v>54264.95</v>
      </c>
      <c r="L28" s="79">
        <f t="shared" si="31"/>
        <v>65117.94</v>
      </c>
      <c r="M28" s="40"/>
    </row>
    <row r="29" spans="1:13" ht="20.25" customHeight="1" x14ac:dyDescent="0.25">
      <c r="A29" s="32" t="s">
        <v>42</v>
      </c>
      <c r="B29" s="33" t="s">
        <v>69</v>
      </c>
      <c r="C29" s="51" t="s">
        <v>19</v>
      </c>
      <c r="D29" s="57">
        <v>59.75</v>
      </c>
      <c r="E29" s="36"/>
      <c r="F29" s="38"/>
      <c r="G29" s="38"/>
      <c r="H29" s="38">
        <v>6450.5</v>
      </c>
      <c r="I29" s="38">
        <f>ROUND(H29*D29,2)</f>
        <v>385417.38</v>
      </c>
      <c r="J29" s="38">
        <f>ROUND(I29*1.2,2)</f>
        <v>462500.86</v>
      </c>
      <c r="K29" s="39">
        <f t="shared" si="30"/>
        <v>385417.38</v>
      </c>
      <c r="L29" s="38">
        <f t="shared" si="31"/>
        <v>462500.86</v>
      </c>
      <c r="M29" s="40"/>
    </row>
    <row r="30" spans="1:13" ht="17.25" customHeight="1" x14ac:dyDescent="0.25">
      <c r="A30" s="87">
        <f>A28+1</f>
        <v>15</v>
      </c>
      <c r="B30" s="88" t="s">
        <v>95</v>
      </c>
      <c r="C30" s="89" t="s">
        <v>93</v>
      </c>
      <c r="D30" s="90">
        <v>4</v>
      </c>
      <c r="E30" s="91">
        <f>E24*0.7</f>
        <v>323.39999999999998</v>
      </c>
      <c r="F30" s="92">
        <f t="shared" ref="F30:F32" si="32">ROUND(E30*D30,2)</f>
        <v>1293.5999999999999</v>
      </c>
      <c r="G30" s="92">
        <f t="shared" ref="G30:G32" si="33">ROUND(F30*1.2,2)</f>
        <v>1552.32</v>
      </c>
      <c r="H30" s="93"/>
      <c r="I30" s="92"/>
      <c r="J30" s="92"/>
      <c r="K30" s="94">
        <f t="shared" si="30"/>
        <v>1293.5999999999999</v>
      </c>
      <c r="L30" s="92">
        <f t="shared" si="31"/>
        <v>1552.32</v>
      </c>
    </row>
    <row r="31" spans="1:13" ht="17.25" customHeight="1" x14ac:dyDescent="0.25">
      <c r="A31" s="87">
        <f>A30+1</f>
        <v>16</v>
      </c>
      <c r="B31" s="88" t="s">
        <v>94</v>
      </c>
      <c r="C31" s="89" t="s">
        <v>25</v>
      </c>
      <c r="D31" s="90">
        <v>72</v>
      </c>
      <c r="E31" s="91">
        <f>E25*0.7</f>
        <v>215.6</v>
      </c>
      <c r="F31" s="92">
        <f t="shared" si="32"/>
        <v>15523.2</v>
      </c>
      <c r="G31" s="92">
        <f t="shared" si="33"/>
        <v>18627.84</v>
      </c>
      <c r="H31" s="93"/>
      <c r="I31" s="92"/>
      <c r="J31" s="92"/>
      <c r="K31" s="94">
        <f t="shared" si="30"/>
        <v>15523.2</v>
      </c>
      <c r="L31" s="92">
        <f t="shared" si="31"/>
        <v>18627.84</v>
      </c>
    </row>
    <row r="32" spans="1:13" ht="17.25" customHeight="1" x14ac:dyDescent="0.25">
      <c r="A32" s="74">
        <f>A31+1</f>
        <v>17</v>
      </c>
      <c r="B32" s="96" t="s">
        <v>79</v>
      </c>
      <c r="C32" s="76" t="s">
        <v>52</v>
      </c>
      <c r="D32" s="97">
        <v>369.68</v>
      </c>
      <c r="E32" s="78">
        <v>1292</v>
      </c>
      <c r="F32" s="79">
        <f t="shared" si="32"/>
        <v>477626.56</v>
      </c>
      <c r="G32" s="79">
        <f t="shared" si="33"/>
        <v>573151.87</v>
      </c>
      <c r="H32" s="86"/>
      <c r="I32" s="79"/>
      <c r="J32" s="79"/>
      <c r="K32" s="81">
        <f t="shared" si="30"/>
        <v>477626.56</v>
      </c>
      <c r="L32" s="79">
        <f t="shared" si="31"/>
        <v>573151.87</v>
      </c>
      <c r="M32" s="40"/>
    </row>
    <row r="33" spans="1:13" ht="17.25" customHeight="1" x14ac:dyDescent="0.25">
      <c r="A33" s="32" t="s">
        <v>96</v>
      </c>
      <c r="B33" s="33" t="s">
        <v>70</v>
      </c>
      <c r="C33" s="51" t="s">
        <v>19</v>
      </c>
      <c r="D33" s="56">
        <v>369.68</v>
      </c>
      <c r="E33" s="36"/>
      <c r="F33" s="38"/>
      <c r="G33" s="38"/>
      <c r="H33" s="38">
        <v>1402.2</v>
      </c>
      <c r="I33" s="38">
        <f>ROUND(H33*D33,2)</f>
        <v>518365.3</v>
      </c>
      <c r="J33" s="38">
        <f>ROUND(I33*1.2,2)</f>
        <v>622038.36</v>
      </c>
      <c r="K33" s="39">
        <f t="shared" si="30"/>
        <v>518365.3</v>
      </c>
      <c r="L33" s="38">
        <f t="shared" si="31"/>
        <v>622038.36</v>
      </c>
      <c r="M33" s="40"/>
    </row>
    <row r="34" spans="1:13" ht="30" x14ac:dyDescent="0.25">
      <c r="A34" s="74">
        <f>A32+1</f>
        <v>18</v>
      </c>
      <c r="B34" s="75" t="s">
        <v>58</v>
      </c>
      <c r="C34" s="76" t="s">
        <v>25</v>
      </c>
      <c r="D34" s="95">
        <v>36</v>
      </c>
      <c r="E34" s="78">
        <v>6232.95</v>
      </c>
      <c r="F34" s="79">
        <f t="shared" ref="F34" si="34">ROUND(E34*D34,2)</f>
        <v>224386.2</v>
      </c>
      <c r="G34" s="79">
        <f t="shared" ref="G34" si="35">ROUND(F34*1.2,2)</f>
        <v>269263.44</v>
      </c>
      <c r="H34" s="79"/>
      <c r="I34" s="79"/>
      <c r="J34" s="79"/>
      <c r="K34" s="81">
        <f t="shared" si="30"/>
        <v>224386.2</v>
      </c>
      <c r="L34" s="79">
        <f t="shared" si="31"/>
        <v>269263.44</v>
      </c>
    </row>
    <row r="35" spans="1:13" ht="17.25" customHeight="1" x14ac:dyDescent="0.25">
      <c r="A35" s="32" t="s">
        <v>99</v>
      </c>
      <c r="B35" s="33" t="s">
        <v>76</v>
      </c>
      <c r="C35" s="51" t="s">
        <v>25</v>
      </c>
      <c r="D35" s="42">
        <v>36</v>
      </c>
      <c r="E35" s="36"/>
      <c r="F35" s="38"/>
      <c r="G35" s="38"/>
      <c r="H35" s="38">
        <v>2964</v>
      </c>
      <c r="I35" s="38">
        <f>ROUND(H35*D35,2)</f>
        <v>106704</v>
      </c>
      <c r="J35" s="38">
        <f>ROUND(I35*1.2,2)</f>
        <v>128044.8</v>
      </c>
      <c r="K35" s="39">
        <f t="shared" si="30"/>
        <v>106704</v>
      </c>
      <c r="L35" s="38">
        <f t="shared" si="31"/>
        <v>128044.8</v>
      </c>
      <c r="M35" s="40"/>
    </row>
    <row r="36" spans="1:13" ht="17.25" customHeight="1" x14ac:dyDescent="0.25">
      <c r="A36" s="74">
        <f>A34+1</f>
        <v>19</v>
      </c>
      <c r="B36" s="84" t="s">
        <v>97</v>
      </c>
      <c r="C36" s="76" t="s">
        <v>25</v>
      </c>
      <c r="D36" s="98">
        <v>2</v>
      </c>
      <c r="E36" s="78">
        <v>3116</v>
      </c>
      <c r="F36" s="79">
        <f t="shared" ref="F36" si="36">ROUND(E36*D36,2)</f>
        <v>6232</v>
      </c>
      <c r="G36" s="79">
        <f t="shared" ref="G36" si="37">ROUND(F36*1.2,2)</f>
        <v>7478.4</v>
      </c>
      <c r="H36" s="79"/>
      <c r="I36" s="79"/>
      <c r="J36" s="79"/>
      <c r="K36" s="81">
        <f t="shared" si="30"/>
        <v>6232</v>
      </c>
      <c r="L36" s="79">
        <f t="shared" si="31"/>
        <v>7478.4</v>
      </c>
    </row>
    <row r="37" spans="1:13" customFormat="1" ht="17.25" customHeight="1" x14ac:dyDescent="0.25">
      <c r="A37" s="32" t="s">
        <v>134</v>
      </c>
      <c r="B37" s="41" t="s">
        <v>133</v>
      </c>
      <c r="C37" s="34" t="s">
        <v>20</v>
      </c>
      <c r="D37" s="56">
        <v>2.5999999999999999E-2</v>
      </c>
      <c r="E37" s="39"/>
      <c r="F37" s="71"/>
      <c r="G37" s="71"/>
      <c r="H37" s="71">
        <v>3657.5</v>
      </c>
      <c r="I37" s="71">
        <f t="shared" ref="I37" si="38">ROUND(H37*D37,2)</f>
        <v>95.1</v>
      </c>
      <c r="J37" s="71">
        <f t="shared" ref="J37" si="39">ROUND(I37*1.2,2)</f>
        <v>114.12</v>
      </c>
      <c r="K37" s="72">
        <f t="shared" si="30"/>
        <v>95.1</v>
      </c>
      <c r="L37" s="71">
        <f t="shared" si="31"/>
        <v>114.12</v>
      </c>
      <c r="M37" s="73"/>
    </row>
    <row r="38" spans="1:13" customFormat="1" ht="17.25" customHeight="1" x14ac:dyDescent="0.25">
      <c r="A38" s="99">
        <f>A36+1</f>
        <v>20</v>
      </c>
      <c r="B38" s="88" t="s">
        <v>135</v>
      </c>
      <c r="C38" s="89" t="s">
        <v>25</v>
      </c>
      <c r="D38" s="100">
        <v>2</v>
      </c>
      <c r="E38" s="91">
        <v>6232.95</v>
      </c>
      <c r="F38" s="92">
        <f t="shared" ref="F38" si="40">ROUND(E38*D38,2)</f>
        <v>12465.9</v>
      </c>
      <c r="G38" s="92">
        <f t="shared" ref="G38" si="41">ROUND(F38*1.2,2)</f>
        <v>14959.08</v>
      </c>
      <c r="H38" s="101"/>
      <c r="I38" s="92"/>
      <c r="J38" s="92"/>
      <c r="K38" s="94">
        <f t="shared" ref="K38:K39" si="42">F38+I38</f>
        <v>12465.9</v>
      </c>
      <c r="L38" s="92">
        <f t="shared" ref="L38:L39" si="43">G38+J38</f>
        <v>14959.08</v>
      </c>
      <c r="M38" s="73"/>
    </row>
    <row r="39" spans="1:13" ht="17.25" customHeight="1" x14ac:dyDescent="0.25">
      <c r="A39" s="32" t="s">
        <v>26</v>
      </c>
      <c r="B39" s="33" t="s">
        <v>104</v>
      </c>
      <c r="C39" s="51" t="s">
        <v>25</v>
      </c>
      <c r="D39" s="42">
        <v>2</v>
      </c>
      <c r="E39" s="36"/>
      <c r="F39" s="38"/>
      <c r="G39" s="38"/>
      <c r="H39" s="38">
        <v>8740</v>
      </c>
      <c r="I39" s="38">
        <f t="shared" ref="I39" si="44">ROUND(H39*D39,2)</f>
        <v>17480</v>
      </c>
      <c r="J39" s="38">
        <f t="shared" ref="J39" si="45">ROUND(I39*1.2,2)</f>
        <v>20976</v>
      </c>
      <c r="K39" s="39">
        <f t="shared" si="42"/>
        <v>17480</v>
      </c>
      <c r="L39" s="38">
        <f t="shared" si="43"/>
        <v>20976</v>
      </c>
      <c r="M39" s="40"/>
    </row>
    <row r="40" spans="1:13" customFormat="1" ht="17.25" customHeight="1" x14ac:dyDescent="0.25">
      <c r="A40" s="99">
        <f>A38+1</f>
        <v>21</v>
      </c>
      <c r="B40" s="88" t="s">
        <v>136</v>
      </c>
      <c r="C40" s="89" t="s">
        <v>25</v>
      </c>
      <c r="D40" s="100">
        <v>2</v>
      </c>
      <c r="E40" s="91">
        <v>6232.95</v>
      </c>
      <c r="F40" s="92">
        <f t="shared" ref="F40" si="46">ROUND(E40*D40,2)</f>
        <v>12465.9</v>
      </c>
      <c r="G40" s="92">
        <f t="shared" ref="G40" si="47">ROUND(F40*1.2,2)</f>
        <v>14959.08</v>
      </c>
      <c r="H40" s="101"/>
      <c r="I40" s="92"/>
      <c r="J40" s="92"/>
      <c r="K40" s="94">
        <f t="shared" ref="K40:K47" si="48">F40+I40</f>
        <v>12465.9</v>
      </c>
      <c r="L40" s="92">
        <f t="shared" ref="L40:L47" si="49">G40+J40</f>
        <v>14959.08</v>
      </c>
      <c r="M40" s="73"/>
    </row>
    <row r="41" spans="1:13" ht="17.25" customHeight="1" x14ac:dyDescent="0.25">
      <c r="A41" s="32" t="s">
        <v>27</v>
      </c>
      <c r="B41" s="33" t="s">
        <v>81</v>
      </c>
      <c r="C41" s="51" t="s">
        <v>25</v>
      </c>
      <c r="D41" s="42">
        <v>2</v>
      </c>
      <c r="E41" s="36"/>
      <c r="F41" s="38"/>
      <c r="G41" s="38"/>
      <c r="H41" s="38">
        <v>619.4</v>
      </c>
      <c r="I41" s="38">
        <f t="shared" ref="I41" si="50">ROUND(H41*D41,2)</f>
        <v>1238.8</v>
      </c>
      <c r="J41" s="38">
        <f t="shared" ref="J41" si="51">ROUND(I41*1.2,2)</f>
        <v>1486.56</v>
      </c>
      <c r="K41" s="39">
        <f t="shared" si="48"/>
        <v>1238.8</v>
      </c>
      <c r="L41" s="38">
        <f t="shared" si="49"/>
        <v>1486.56</v>
      </c>
      <c r="M41" s="40"/>
    </row>
    <row r="42" spans="1:13" ht="17.25" customHeight="1" x14ac:dyDescent="0.25">
      <c r="A42" s="87">
        <f>A40+1</f>
        <v>22</v>
      </c>
      <c r="B42" s="88" t="s">
        <v>100</v>
      </c>
      <c r="C42" s="89" t="s">
        <v>25</v>
      </c>
      <c r="D42" s="90">
        <v>1</v>
      </c>
      <c r="E42" s="91">
        <v>3116</v>
      </c>
      <c r="F42" s="92">
        <f t="shared" ref="F42" si="52">ROUND(E42*D42,2)</f>
        <v>3116</v>
      </c>
      <c r="G42" s="92">
        <f t="shared" ref="G42" si="53">ROUND(F42*1.2,2)</f>
        <v>3739.2</v>
      </c>
      <c r="H42" s="101"/>
      <c r="I42" s="92"/>
      <c r="J42" s="92"/>
      <c r="K42" s="94">
        <f t="shared" si="48"/>
        <v>3116</v>
      </c>
      <c r="L42" s="92">
        <f t="shared" si="49"/>
        <v>3739.2</v>
      </c>
    </row>
    <row r="43" spans="1:13" ht="17.25" customHeight="1" x14ac:dyDescent="0.25">
      <c r="A43" s="32" t="s">
        <v>28</v>
      </c>
      <c r="B43" s="33" t="s">
        <v>74</v>
      </c>
      <c r="C43" s="51" t="s">
        <v>25</v>
      </c>
      <c r="D43" s="42">
        <v>1</v>
      </c>
      <c r="E43" s="36"/>
      <c r="F43" s="38"/>
      <c r="G43" s="38"/>
      <c r="H43" s="38">
        <v>5476.75</v>
      </c>
      <c r="I43" s="38">
        <f>ROUND(H43*D43,2)</f>
        <v>5476.75</v>
      </c>
      <c r="J43" s="38">
        <f>ROUND(I43*1.2,2)</f>
        <v>6572.1</v>
      </c>
      <c r="K43" s="39">
        <f t="shared" si="48"/>
        <v>5476.75</v>
      </c>
      <c r="L43" s="38">
        <f t="shared" si="49"/>
        <v>6572.1</v>
      </c>
      <c r="M43" s="40"/>
    </row>
    <row r="44" spans="1:13" ht="17.25" customHeight="1" x14ac:dyDescent="0.25">
      <c r="A44" s="32" t="s">
        <v>137</v>
      </c>
      <c r="B44" s="33" t="s">
        <v>101</v>
      </c>
      <c r="C44" s="51" t="s">
        <v>19</v>
      </c>
      <c r="D44" s="52">
        <v>4.3</v>
      </c>
      <c r="E44" s="36"/>
      <c r="F44" s="38"/>
      <c r="G44" s="38"/>
      <c r="H44" s="38">
        <v>1618</v>
      </c>
      <c r="I44" s="38">
        <f>ROUND(H44*D44,2)</f>
        <v>6957.4</v>
      </c>
      <c r="J44" s="38">
        <f>ROUND(I44*1.2,2)</f>
        <v>8348.8799999999992</v>
      </c>
      <c r="K44" s="39">
        <f t="shared" si="48"/>
        <v>6957.4</v>
      </c>
      <c r="L44" s="38">
        <f t="shared" si="49"/>
        <v>8348.8799999999992</v>
      </c>
      <c r="M44" s="40"/>
    </row>
    <row r="45" spans="1:13" ht="17.25" customHeight="1" x14ac:dyDescent="0.25">
      <c r="A45" s="32" t="s">
        <v>138</v>
      </c>
      <c r="B45" s="33" t="s">
        <v>72</v>
      </c>
      <c r="C45" s="51" t="s">
        <v>25</v>
      </c>
      <c r="D45" s="42">
        <v>2</v>
      </c>
      <c r="E45" s="36"/>
      <c r="F45" s="38"/>
      <c r="G45" s="38"/>
      <c r="H45" s="38">
        <v>2470</v>
      </c>
      <c r="I45" s="38">
        <f>ROUND(H45*D45,2)</f>
        <v>4940</v>
      </c>
      <c r="J45" s="38">
        <f>ROUND(I45*1.2,2)</f>
        <v>5928</v>
      </c>
      <c r="K45" s="39">
        <f t="shared" si="48"/>
        <v>4940</v>
      </c>
      <c r="L45" s="38">
        <f t="shared" si="49"/>
        <v>5928</v>
      </c>
      <c r="M45" s="40"/>
    </row>
    <row r="46" spans="1:13" ht="17.25" customHeight="1" x14ac:dyDescent="0.25">
      <c r="A46" s="32" t="s">
        <v>139</v>
      </c>
      <c r="B46" s="33" t="s">
        <v>102</v>
      </c>
      <c r="C46" s="51" t="s">
        <v>25</v>
      </c>
      <c r="D46" s="42">
        <v>1</v>
      </c>
      <c r="E46" s="36"/>
      <c r="F46" s="38"/>
      <c r="G46" s="38"/>
      <c r="H46" s="38">
        <v>12103.3</v>
      </c>
      <c r="I46" s="38">
        <f>ROUND(H46*D46,2)</f>
        <v>12103.3</v>
      </c>
      <c r="J46" s="38">
        <f>ROUND(I46*1.2,2)</f>
        <v>14523.96</v>
      </c>
      <c r="K46" s="39">
        <f t="shared" si="48"/>
        <v>12103.3</v>
      </c>
      <c r="L46" s="38">
        <f t="shared" si="49"/>
        <v>14523.96</v>
      </c>
      <c r="M46" s="40"/>
    </row>
    <row r="47" spans="1:13" ht="17.25" customHeight="1" x14ac:dyDescent="0.25">
      <c r="A47" s="32" t="s">
        <v>140</v>
      </c>
      <c r="B47" s="33" t="s">
        <v>103</v>
      </c>
      <c r="C47" s="51" t="s">
        <v>19</v>
      </c>
      <c r="D47" s="52">
        <v>2.5</v>
      </c>
      <c r="E47" s="36"/>
      <c r="F47" s="38"/>
      <c r="G47" s="38"/>
      <c r="H47" s="38">
        <v>4493.5</v>
      </c>
      <c r="I47" s="38">
        <f>ROUND(H47*D47,2)</f>
        <v>11233.75</v>
      </c>
      <c r="J47" s="38">
        <f>ROUND(I47*1.2,2)</f>
        <v>13480.5</v>
      </c>
      <c r="K47" s="39">
        <f t="shared" si="48"/>
        <v>11233.75</v>
      </c>
      <c r="L47" s="38">
        <f t="shared" si="49"/>
        <v>13480.5</v>
      </c>
      <c r="M47" s="40"/>
    </row>
    <row r="48" spans="1:13" ht="17.25" customHeight="1" x14ac:dyDescent="0.25">
      <c r="A48" s="74">
        <f>A42+1</f>
        <v>23</v>
      </c>
      <c r="B48" s="75" t="s">
        <v>60</v>
      </c>
      <c r="C48" s="76" t="s">
        <v>25</v>
      </c>
      <c r="D48" s="95">
        <v>2</v>
      </c>
      <c r="E48" s="78">
        <v>9782.15</v>
      </c>
      <c r="F48" s="79">
        <f t="shared" ref="F48" si="54">ROUND(E48*D48,2)</f>
        <v>19564.3</v>
      </c>
      <c r="G48" s="79">
        <f t="shared" ref="G48" si="55">ROUND(F48*1.2,2)</f>
        <v>23477.16</v>
      </c>
      <c r="H48" s="80"/>
      <c r="I48" s="79"/>
      <c r="J48" s="79"/>
      <c r="K48" s="81">
        <f t="shared" si="30"/>
        <v>19564.3</v>
      </c>
      <c r="L48" s="79">
        <f t="shared" si="31"/>
        <v>23477.16</v>
      </c>
    </row>
    <row r="49" spans="1:13" ht="17.25" customHeight="1" x14ac:dyDescent="0.25">
      <c r="A49" s="32" t="s">
        <v>29</v>
      </c>
      <c r="B49" s="33" t="s">
        <v>80</v>
      </c>
      <c r="C49" s="51" t="s">
        <v>19</v>
      </c>
      <c r="D49" s="56">
        <v>5.78</v>
      </c>
      <c r="E49" s="36"/>
      <c r="F49" s="38"/>
      <c r="G49" s="38"/>
      <c r="H49" s="38">
        <v>125.39999999999999</v>
      </c>
      <c r="I49" s="38">
        <f>ROUND(H49*D49,2)</f>
        <v>724.81</v>
      </c>
      <c r="J49" s="38">
        <f>ROUND(I49*1.2,2)</f>
        <v>869.77</v>
      </c>
      <c r="K49" s="39">
        <f t="shared" si="30"/>
        <v>724.81</v>
      </c>
      <c r="L49" s="38">
        <f t="shared" si="31"/>
        <v>869.77</v>
      </c>
      <c r="M49" s="40"/>
    </row>
    <row r="50" spans="1:13" ht="17.25" customHeight="1" x14ac:dyDescent="0.25">
      <c r="A50" s="32" t="s">
        <v>141</v>
      </c>
      <c r="B50" s="33" t="s">
        <v>82</v>
      </c>
      <c r="C50" s="51" t="s">
        <v>25</v>
      </c>
      <c r="D50" s="42">
        <v>4</v>
      </c>
      <c r="E50" s="36"/>
      <c r="F50" s="38"/>
      <c r="G50" s="38"/>
      <c r="H50" s="38">
        <v>408.5</v>
      </c>
      <c r="I50" s="38">
        <f t="shared" ref="I50:I54" si="56">ROUND(H50*D50,2)</f>
        <v>1634</v>
      </c>
      <c r="J50" s="38">
        <f t="shared" ref="J50:J54" si="57">ROUND(I50*1.2,2)</f>
        <v>1960.8</v>
      </c>
      <c r="K50" s="39">
        <f t="shared" si="30"/>
        <v>1634</v>
      </c>
      <c r="L50" s="38">
        <f t="shared" si="31"/>
        <v>1960.8</v>
      </c>
      <c r="M50" s="40"/>
    </row>
    <row r="51" spans="1:13" ht="17.25" customHeight="1" x14ac:dyDescent="0.25">
      <c r="A51" s="32" t="s">
        <v>142</v>
      </c>
      <c r="B51" s="33" t="s">
        <v>83</v>
      </c>
      <c r="C51" s="51" t="s">
        <v>25</v>
      </c>
      <c r="D51" s="42">
        <v>2</v>
      </c>
      <c r="E51" s="36"/>
      <c r="F51" s="38"/>
      <c r="G51" s="38"/>
      <c r="H51" s="38">
        <v>60.8</v>
      </c>
      <c r="I51" s="38">
        <f t="shared" si="56"/>
        <v>121.6</v>
      </c>
      <c r="J51" s="38">
        <f t="shared" si="57"/>
        <v>145.91999999999999</v>
      </c>
      <c r="K51" s="39">
        <f t="shared" si="30"/>
        <v>121.6</v>
      </c>
      <c r="L51" s="38">
        <f t="shared" si="31"/>
        <v>145.91999999999999</v>
      </c>
      <c r="M51" s="40"/>
    </row>
    <row r="52" spans="1:13" ht="17.25" customHeight="1" x14ac:dyDescent="0.25">
      <c r="A52" s="32" t="s">
        <v>143</v>
      </c>
      <c r="B52" s="33" t="s">
        <v>84</v>
      </c>
      <c r="C52" s="51" t="s">
        <v>25</v>
      </c>
      <c r="D52" s="42">
        <v>2</v>
      </c>
      <c r="E52" s="36"/>
      <c r="F52" s="38"/>
      <c r="G52" s="38"/>
      <c r="H52" s="38">
        <v>169.1</v>
      </c>
      <c r="I52" s="38">
        <f t="shared" si="56"/>
        <v>338.2</v>
      </c>
      <c r="J52" s="38">
        <f t="shared" si="57"/>
        <v>405.84</v>
      </c>
      <c r="K52" s="39">
        <f t="shared" si="30"/>
        <v>338.2</v>
      </c>
      <c r="L52" s="38">
        <f t="shared" si="31"/>
        <v>405.84</v>
      </c>
      <c r="M52" s="40"/>
    </row>
    <row r="53" spans="1:13" ht="17.25" customHeight="1" x14ac:dyDescent="0.25">
      <c r="A53" s="32" t="s">
        <v>144</v>
      </c>
      <c r="B53" s="33" t="s">
        <v>85</v>
      </c>
      <c r="C53" s="51" t="s">
        <v>25</v>
      </c>
      <c r="D53" s="42">
        <v>2</v>
      </c>
      <c r="E53" s="36"/>
      <c r="F53" s="38"/>
      <c r="G53" s="38"/>
      <c r="H53" s="38">
        <v>125.39999999999999</v>
      </c>
      <c r="I53" s="38">
        <f t="shared" si="56"/>
        <v>250.8</v>
      </c>
      <c r="J53" s="38">
        <f t="shared" si="57"/>
        <v>300.95999999999998</v>
      </c>
      <c r="K53" s="39">
        <f t="shared" si="30"/>
        <v>250.8</v>
      </c>
      <c r="L53" s="38">
        <f t="shared" si="31"/>
        <v>300.95999999999998</v>
      </c>
      <c r="M53" s="40"/>
    </row>
    <row r="54" spans="1:13" ht="17.25" customHeight="1" x14ac:dyDescent="0.25">
      <c r="A54" s="32" t="s">
        <v>145</v>
      </c>
      <c r="B54" s="33" t="s">
        <v>86</v>
      </c>
      <c r="C54" s="51" t="s">
        <v>25</v>
      </c>
      <c r="D54" s="42">
        <v>2</v>
      </c>
      <c r="E54" s="36"/>
      <c r="F54" s="38"/>
      <c r="G54" s="38"/>
      <c r="H54" s="38">
        <v>95</v>
      </c>
      <c r="I54" s="38">
        <f t="shared" si="56"/>
        <v>190</v>
      </c>
      <c r="J54" s="38">
        <f t="shared" si="57"/>
        <v>228</v>
      </c>
      <c r="K54" s="39">
        <f t="shared" si="30"/>
        <v>190</v>
      </c>
      <c r="L54" s="38">
        <f t="shared" si="31"/>
        <v>228</v>
      </c>
      <c r="M54" s="40"/>
    </row>
    <row r="55" spans="1:13" ht="17.25" customHeight="1" x14ac:dyDescent="0.25">
      <c r="A55" s="99">
        <f>A48+1</f>
        <v>24</v>
      </c>
      <c r="B55" s="88" t="s">
        <v>146</v>
      </c>
      <c r="C55" s="89" t="s">
        <v>19</v>
      </c>
      <c r="D55" s="100">
        <v>2</v>
      </c>
      <c r="E55" s="91">
        <v>1403.12</v>
      </c>
      <c r="F55" s="92">
        <f t="shared" ref="F55" si="58">ROUND(E55*D55,2)</f>
        <v>2806.24</v>
      </c>
      <c r="G55" s="92">
        <f t="shared" ref="G55" si="59">ROUND(F55*1.2,2)</f>
        <v>3367.49</v>
      </c>
      <c r="H55" s="101"/>
      <c r="I55" s="92"/>
      <c r="J55" s="92"/>
      <c r="K55" s="94">
        <f t="shared" ref="K55:K56" si="60">F55+I55</f>
        <v>2806.24</v>
      </c>
      <c r="L55" s="92">
        <f t="shared" ref="L55:L56" si="61">G55+J55</f>
        <v>3367.49</v>
      </c>
      <c r="M55" s="73" t="s">
        <v>153</v>
      </c>
    </row>
    <row r="56" spans="1:13" ht="17.25" customHeight="1" x14ac:dyDescent="0.25">
      <c r="A56" s="32" t="s">
        <v>30</v>
      </c>
      <c r="B56" s="33" t="s">
        <v>147</v>
      </c>
      <c r="C56" s="51" t="s">
        <v>19</v>
      </c>
      <c r="D56" s="42">
        <v>2</v>
      </c>
      <c r="E56" s="36"/>
      <c r="F56" s="38"/>
      <c r="G56" s="38"/>
      <c r="H56" s="38">
        <v>5562.91</v>
      </c>
      <c r="I56" s="38">
        <f t="shared" ref="I56" si="62">ROUND(H56*D56,2)</f>
        <v>11125.82</v>
      </c>
      <c r="J56" s="38">
        <f t="shared" ref="J56" si="63">ROUND(I56*1.2,2)</f>
        <v>13350.98</v>
      </c>
      <c r="K56" s="39">
        <f t="shared" si="60"/>
        <v>11125.82</v>
      </c>
      <c r="L56" s="38">
        <f t="shared" si="61"/>
        <v>13350.98</v>
      </c>
      <c r="M56" s="73" t="s">
        <v>153</v>
      </c>
    </row>
    <row r="57" spans="1:13" ht="17.25" customHeight="1" x14ac:dyDescent="0.25">
      <c r="A57" s="74">
        <f>A55+1</f>
        <v>25</v>
      </c>
      <c r="B57" s="75" t="s">
        <v>65</v>
      </c>
      <c r="C57" s="76" t="s">
        <v>52</v>
      </c>
      <c r="D57" s="95">
        <v>2</v>
      </c>
      <c r="E57" s="78">
        <v>1223.5999999999999</v>
      </c>
      <c r="F57" s="79">
        <f t="shared" ref="F57" si="64">ROUND(E57*D57,2)</f>
        <v>2447.1999999999998</v>
      </c>
      <c r="G57" s="79">
        <f t="shared" ref="G57" si="65">ROUND(F57*1.2,2)</f>
        <v>2936.64</v>
      </c>
      <c r="H57" s="80"/>
      <c r="I57" s="79"/>
      <c r="J57" s="79"/>
      <c r="K57" s="81">
        <f t="shared" ref="K57:K66" si="66">F57+I57</f>
        <v>2447.1999999999998</v>
      </c>
      <c r="L57" s="79">
        <f t="shared" ref="L57:L66" si="67">G57+J57</f>
        <v>2936.64</v>
      </c>
    </row>
    <row r="58" spans="1:13" ht="17.25" customHeight="1" x14ac:dyDescent="0.25">
      <c r="A58" s="32" t="s">
        <v>31</v>
      </c>
      <c r="B58" s="33" t="s">
        <v>70</v>
      </c>
      <c r="C58" s="51" t="s">
        <v>19</v>
      </c>
      <c r="D58" s="56">
        <f>D57*1.02</f>
        <v>2.04</v>
      </c>
      <c r="E58" s="36"/>
      <c r="F58" s="38"/>
      <c r="G58" s="38"/>
      <c r="H58" s="38">
        <v>1402.2</v>
      </c>
      <c r="I58" s="38">
        <f>ROUND(H58*D58,2)</f>
        <v>2860.49</v>
      </c>
      <c r="J58" s="38">
        <f>ROUND(I58*1.2,2)</f>
        <v>3432.59</v>
      </c>
      <c r="K58" s="39">
        <f t="shared" si="66"/>
        <v>2860.49</v>
      </c>
      <c r="L58" s="38">
        <f t="shared" si="67"/>
        <v>3432.59</v>
      </c>
      <c r="M58" s="40"/>
    </row>
    <row r="59" spans="1:13" ht="25.5" customHeight="1" x14ac:dyDescent="0.25">
      <c r="A59" s="99">
        <f>A57+1</f>
        <v>26</v>
      </c>
      <c r="B59" s="102" t="s">
        <v>154</v>
      </c>
      <c r="C59" s="89" t="s">
        <v>25</v>
      </c>
      <c r="D59" s="100">
        <v>2</v>
      </c>
      <c r="E59" s="94">
        <v>500</v>
      </c>
      <c r="F59" s="92">
        <f t="shared" ref="F59" si="68">ROUND(E59*D59,2)</f>
        <v>1000</v>
      </c>
      <c r="G59" s="92">
        <f t="shared" ref="G59" si="69">ROUND(F59*1.2,2)</f>
        <v>1200</v>
      </c>
      <c r="H59" s="101"/>
      <c r="I59" s="92"/>
      <c r="J59" s="92"/>
      <c r="K59" s="94">
        <f t="shared" si="66"/>
        <v>1000</v>
      </c>
      <c r="L59" s="92">
        <f t="shared" si="67"/>
        <v>1200</v>
      </c>
      <c r="M59" s="116"/>
    </row>
    <row r="60" spans="1:13" ht="25.5" customHeight="1" x14ac:dyDescent="0.25">
      <c r="A60" s="32" t="s">
        <v>32</v>
      </c>
      <c r="B60" s="33" t="s">
        <v>148</v>
      </c>
      <c r="C60" s="51" t="s">
        <v>25</v>
      </c>
      <c r="D60" s="42">
        <v>2</v>
      </c>
      <c r="E60" s="36"/>
      <c r="F60" s="38"/>
      <c r="G60" s="38"/>
      <c r="H60" s="38">
        <v>2112.84</v>
      </c>
      <c r="I60" s="38">
        <f>ROUND(H60*D60,2)</f>
        <v>4225.68</v>
      </c>
      <c r="J60" s="38">
        <f>ROUND(I60*1.2,2)</f>
        <v>5070.82</v>
      </c>
      <c r="K60" s="39">
        <f t="shared" ref="K60" si="70">F60+I60</f>
        <v>4225.68</v>
      </c>
      <c r="L60" s="38">
        <f t="shared" ref="L60" si="71">G60+J60</f>
        <v>5070.82</v>
      </c>
      <c r="M60" s="116"/>
    </row>
    <row r="61" spans="1:13" ht="17.25" customHeight="1" x14ac:dyDescent="0.25">
      <c r="A61" s="74">
        <f>A59+1</f>
        <v>27</v>
      </c>
      <c r="B61" s="84" t="s">
        <v>105</v>
      </c>
      <c r="C61" s="74" t="s">
        <v>20</v>
      </c>
      <c r="D61" s="103">
        <f>1.22*0.065</f>
        <v>7.9299999999999995E-2</v>
      </c>
      <c r="E61" s="81">
        <v>6459.05</v>
      </c>
      <c r="F61" s="79">
        <f>ROUND(E61*D61,2)</f>
        <v>512.20000000000005</v>
      </c>
      <c r="G61" s="79">
        <f t="shared" ref="G61" si="72">ROUND(F61*1.2,2)</f>
        <v>614.64</v>
      </c>
      <c r="H61" s="81"/>
      <c r="I61" s="79"/>
      <c r="J61" s="79"/>
      <c r="K61" s="81">
        <f t="shared" si="66"/>
        <v>512.20000000000005</v>
      </c>
      <c r="L61" s="79">
        <f t="shared" si="67"/>
        <v>614.64</v>
      </c>
      <c r="M61" s="40"/>
    </row>
    <row r="62" spans="1:13" ht="17.25" customHeight="1" x14ac:dyDescent="0.25">
      <c r="A62" s="32" t="s">
        <v>33</v>
      </c>
      <c r="B62" s="41" t="s">
        <v>106</v>
      </c>
      <c r="C62" s="34" t="s">
        <v>25</v>
      </c>
      <c r="D62" s="42">
        <v>38</v>
      </c>
      <c r="E62" s="36"/>
      <c r="F62" s="38"/>
      <c r="G62" s="38"/>
      <c r="H62" s="66">
        <v>14.5</v>
      </c>
      <c r="I62" s="38">
        <f t="shared" ref="I62" si="73">ROUND(H62*D62,2)</f>
        <v>551</v>
      </c>
      <c r="J62" s="38">
        <f t="shared" ref="J62" si="74">ROUND(I62*1.2,2)</f>
        <v>661.2</v>
      </c>
      <c r="K62" s="39">
        <f t="shared" si="66"/>
        <v>551</v>
      </c>
      <c r="L62" s="38">
        <f t="shared" si="67"/>
        <v>661.2</v>
      </c>
      <c r="M62" s="40"/>
    </row>
    <row r="63" spans="1:13" ht="17.25" customHeight="1" x14ac:dyDescent="0.25">
      <c r="A63" s="74">
        <f>A61+1</f>
        <v>28</v>
      </c>
      <c r="B63" s="84" t="s">
        <v>109</v>
      </c>
      <c r="C63" s="74" t="s">
        <v>37</v>
      </c>
      <c r="D63" s="104">
        <v>2.4E-2</v>
      </c>
      <c r="E63" s="81">
        <v>1350.9</v>
      </c>
      <c r="F63" s="79">
        <f>ROUND(E63*D63,2)</f>
        <v>32.42</v>
      </c>
      <c r="G63" s="79">
        <f t="shared" ref="G63" si="75">ROUND(F63*1.2,2)</f>
        <v>38.9</v>
      </c>
      <c r="H63" s="86"/>
      <c r="I63" s="79"/>
      <c r="J63" s="79"/>
      <c r="K63" s="81">
        <f t="shared" si="66"/>
        <v>32.42</v>
      </c>
      <c r="L63" s="79">
        <f t="shared" si="67"/>
        <v>38.9</v>
      </c>
      <c r="M63" s="40"/>
    </row>
    <row r="64" spans="1:13" ht="17.25" customHeight="1" x14ac:dyDescent="0.25">
      <c r="A64" s="32" t="s">
        <v>124</v>
      </c>
      <c r="B64" s="33" t="s">
        <v>108</v>
      </c>
      <c r="C64" s="34" t="s">
        <v>20</v>
      </c>
      <c r="D64" s="58">
        <f>D63*1.26</f>
        <v>3.024E-2</v>
      </c>
      <c r="E64" s="36"/>
      <c r="F64" s="38"/>
      <c r="G64" s="38"/>
      <c r="H64" s="39">
        <v>1299.5999999999999</v>
      </c>
      <c r="I64" s="38">
        <f>ROUND(H64*D64,2)</f>
        <v>39.299999999999997</v>
      </c>
      <c r="J64" s="38">
        <f>ROUND(I64*1.2,2)</f>
        <v>47.16</v>
      </c>
      <c r="K64" s="39">
        <f t="shared" si="66"/>
        <v>39.299999999999997</v>
      </c>
      <c r="L64" s="38">
        <f t="shared" si="67"/>
        <v>47.16</v>
      </c>
      <c r="M64" s="40"/>
    </row>
    <row r="65" spans="1:13" ht="17.25" customHeight="1" x14ac:dyDescent="0.25">
      <c r="A65" s="74">
        <f>A63+1</f>
        <v>29</v>
      </c>
      <c r="B65" s="75" t="s">
        <v>110</v>
      </c>
      <c r="C65" s="76" t="s">
        <v>20</v>
      </c>
      <c r="D65" s="105">
        <v>8.1000000000000003E-2</v>
      </c>
      <c r="E65" s="81">
        <v>1310.05</v>
      </c>
      <c r="F65" s="79">
        <f t="shared" ref="F65" si="76">ROUND(E65*D65,2)</f>
        <v>106.11</v>
      </c>
      <c r="G65" s="79">
        <f t="shared" ref="G65" si="77">ROUND(F65*1.2,2)</f>
        <v>127.33</v>
      </c>
      <c r="H65" s="80"/>
      <c r="I65" s="79"/>
      <c r="J65" s="79"/>
      <c r="K65" s="81">
        <f t="shared" si="66"/>
        <v>106.11</v>
      </c>
      <c r="L65" s="79">
        <f t="shared" si="67"/>
        <v>127.33</v>
      </c>
    </row>
    <row r="66" spans="1:13" ht="17.25" customHeight="1" x14ac:dyDescent="0.25">
      <c r="A66" s="32" t="s">
        <v>125</v>
      </c>
      <c r="B66" s="33" t="s">
        <v>23</v>
      </c>
      <c r="C66" s="34" t="s">
        <v>20</v>
      </c>
      <c r="D66" s="58">
        <f>D65*1.1</f>
        <v>8.9100000000000013E-2</v>
      </c>
      <c r="E66" s="36"/>
      <c r="F66" s="38"/>
      <c r="G66" s="38"/>
      <c r="H66" s="38">
        <v>1191.3</v>
      </c>
      <c r="I66" s="38">
        <f>ROUND(H66*D66,2)</f>
        <v>106.14</v>
      </c>
      <c r="J66" s="38">
        <f>ROUND(I66*1.2,2)</f>
        <v>127.37</v>
      </c>
      <c r="K66" s="39">
        <f t="shared" si="66"/>
        <v>106.14</v>
      </c>
      <c r="L66" s="38">
        <f t="shared" si="67"/>
        <v>127.37</v>
      </c>
      <c r="M66" s="40"/>
    </row>
    <row r="67" spans="1:13" ht="17.25" customHeight="1" x14ac:dyDescent="0.25">
      <c r="A67" s="87">
        <f>A65+1</f>
        <v>30</v>
      </c>
      <c r="B67" s="88" t="s">
        <v>111</v>
      </c>
      <c r="C67" s="89" t="s">
        <v>20</v>
      </c>
      <c r="D67" s="109">
        <v>0.04</v>
      </c>
      <c r="E67" s="94">
        <v>317.3</v>
      </c>
      <c r="F67" s="92">
        <f t="shared" ref="F67" si="78">ROUND(E67*D67,2)</f>
        <v>12.69</v>
      </c>
      <c r="G67" s="92">
        <f t="shared" ref="G67" si="79">ROUND(F67*1.2,2)</f>
        <v>15.23</v>
      </c>
      <c r="H67" s="101"/>
      <c r="I67" s="92"/>
      <c r="J67" s="92"/>
      <c r="K67" s="94">
        <f t="shared" ref="K67:K68" si="80">F67+I67</f>
        <v>12.69</v>
      </c>
      <c r="L67" s="92">
        <f t="shared" ref="L67:L68" si="81">G67+J67</f>
        <v>15.23</v>
      </c>
    </row>
    <row r="68" spans="1:13" ht="17.25" customHeight="1" x14ac:dyDescent="0.25">
      <c r="A68" s="32" t="s">
        <v>126</v>
      </c>
      <c r="B68" s="33" t="s">
        <v>112</v>
      </c>
      <c r="C68" s="34" t="s">
        <v>20</v>
      </c>
      <c r="D68" s="58">
        <f>D67*1.1</f>
        <v>4.4000000000000004E-2</v>
      </c>
      <c r="E68" s="39"/>
      <c r="F68" s="38"/>
      <c r="G68" s="38"/>
      <c r="H68" s="38">
        <v>5408.3499999999995</v>
      </c>
      <c r="I68" s="38">
        <f>ROUND(H68*D68,2)</f>
        <v>237.97</v>
      </c>
      <c r="J68" s="38">
        <f>ROUND(I68*1.2,2)</f>
        <v>285.56</v>
      </c>
      <c r="K68" s="39">
        <f t="shared" si="80"/>
        <v>237.97</v>
      </c>
      <c r="L68" s="38">
        <f t="shared" si="81"/>
        <v>285.56</v>
      </c>
      <c r="M68" s="73"/>
    </row>
    <row r="69" spans="1:13" ht="17.25" customHeight="1" x14ac:dyDescent="0.25">
      <c r="A69" s="87">
        <f>A67+1</f>
        <v>31</v>
      </c>
      <c r="B69" s="88" t="s">
        <v>113</v>
      </c>
      <c r="C69" s="89" t="s">
        <v>114</v>
      </c>
      <c r="D69" s="110">
        <v>1.22</v>
      </c>
      <c r="E69" s="94">
        <v>600</v>
      </c>
      <c r="F69" s="92">
        <f t="shared" ref="F69" si="82">ROUND(E69*D69,2)</f>
        <v>732</v>
      </c>
      <c r="G69" s="92">
        <f t="shared" ref="G69" si="83">ROUND(F69*1.2,2)</f>
        <v>878.4</v>
      </c>
      <c r="H69" s="101"/>
      <c r="I69" s="92"/>
      <c r="J69" s="92"/>
      <c r="K69" s="94">
        <f t="shared" ref="K69:K82" si="84">F69+I69</f>
        <v>732</v>
      </c>
      <c r="L69" s="92">
        <f t="shared" ref="L69:L82" si="85">G69+J69</f>
        <v>878.4</v>
      </c>
    </row>
    <row r="70" spans="1:13" ht="17.25" customHeight="1" x14ac:dyDescent="0.25">
      <c r="A70" s="32" t="s">
        <v>127</v>
      </c>
      <c r="B70" s="33" t="s">
        <v>115</v>
      </c>
      <c r="C70" s="34" t="s">
        <v>20</v>
      </c>
      <c r="D70" s="58">
        <v>0.03</v>
      </c>
      <c r="E70" s="39"/>
      <c r="F70" s="38"/>
      <c r="G70" s="38"/>
      <c r="H70" s="38">
        <v>5322.58</v>
      </c>
      <c r="I70" s="38">
        <f>ROUND(H70*D70,2)</f>
        <v>159.68</v>
      </c>
      <c r="J70" s="38">
        <f>ROUND(I70*1.2,2)</f>
        <v>191.62</v>
      </c>
      <c r="K70" s="39">
        <f t="shared" si="84"/>
        <v>159.68</v>
      </c>
      <c r="L70" s="38">
        <f t="shared" si="85"/>
        <v>191.62</v>
      </c>
      <c r="M70" s="73"/>
    </row>
    <row r="71" spans="1:13" ht="17.25" customHeight="1" x14ac:dyDescent="0.25">
      <c r="A71" s="74">
        <f>A69+1</f>
        <v>32</v>
      </c>
      <c r="B71" s="84" t="s">
        <v>118</v>
      </c>
      <c r="C71" s="74" t="s">
        <v>114</v>
      </c>
      <c r="D71" s="106">
        <v>1.88</v>
      </c>
      <c r="E71" s="81">
        <v>299.76</v>
      </c>
      <c r="F71" s="79">
        <f>ROUND(E71*D71,2)</f>
        <v>563.54999999999995</v>
      </c>
      <c r="G71" s="79">
        <f t="shared" ref="G71" si="86">ROUND(F71*1.2,2)</f>
        <v>676.26</v>
      </c>
      <c r="H71" s="81"/>
      <c r="I71" s="79"/>
      <c r="J71" s="79"/>
      <c r="K71" s="81">
        <f t="shared" si="84"/>
        <v>563.54999999999995</v>
      </c>
      <c r="L71" s="79">
        <f t="shared" si="85"/>
        <v>676.26</v>
      </c>
      <c r="M71" s="40" t="s">
        <v>116</v>
      </c>
    </row>
    <row r="72" spans="1:13" ht="17.25" customHeight="1" x14ac:dyDescent="0.25">
      <c r="A72" s="32" t="s">
        <v>128</v>
      </c>
      <c r="B72" s="41" t="s">
        <v>117</v>
      </c>
      <c r="C72" s="34" t="s">
        <v>56</v>
      </c>
      <c r="D72" s="35">
        <f>D71*0.7*2</f>
        <v>2.6319999999999997</v>
      </c>
      <c r="E72" s="39"/>
      <c r="F72" s="38"/>
      <c r="G72" s="38"/>
      <c r="H72" s="66">
        <v>296.39999999999998</v>
      </c>
      <c r="I72" s="38">
        <f t="shared" ref="I72" si="87">ROUND(H72*D72,2)</f>
        <v>780.12</v>
      </c>
      <c r="J72" s="38">
        <f t="shared" ref="J72" si="88">ROUND(I72*1.2,2)</f>
        <v>936.14</v>
      </c>
      <c r="K72" s="39">
        <f t="shared" si="84"/>
        <v>780.12</v>
      </c>
      <c r="L72" s="38">
        <f t="shared" si="85"/>
        <v>936.14</v>
      </c>
      <c r="M72" s="40"/>
    </row>
    <row r="73" spans="1:13" ht="17.25" customHeight="1" x14ac:dyDescent="0.25">
      <c r="A73" s="107">
        <f>A71+1</f>
        <v>33</v>
      </c>
      <c r="B73" s="84" t="s">
        <v>119</v>
      </c>
      <c r="C73" s="74" t="s">
        <v>114</v>
      </c>
      <c r="D73" s="85">
        <v>2.16</v>
      </c>
      <c r="E73" s="81">
        <v>144.4</v>
      </c>
      <c r="F73" s="79">
        <f>ROUND(E73*D73,2)</f>
        <v>311.89999999999998</v>
      </c>
      <c r="G73" s="79">
        <f>ROUND(F73*1.2,2)</f>
        <v>374.28</v>
      </c>
      <c r="H73" s="81"/>
      <c r="I73" s="79"/>
      <c r="J73" s="79"/>
      <c r="K73" s="81">
        <f t="shared" si="84"/>
        <v>311.89999999999998</v>
      </c>
      <c r="L73" s="79">
        <f t="shared" si="85"/>
        <v>374.28</v>
      </c>
      <c r="M73" s="40" t="s">
        <v>120</v>
      </c>
    </row>
    <row r="74" spans="1:13" ht="17.25" customHeight="1" x14ac:dyDescent="0.25">
      <c r="A74" s="32" t="s">
        <v>107</v>
      </c>
      <c r="B74" s="41" t="s">
        <v>121</v>
      </c>
      <c r="C74" s="34" t="s">
        <v>56</v>
      </c>
      <c r="D74" s="56">
        <f>D73*0.15</f>
        <v>0.32400000000000001</v>
      </c>
      <c r="E74" s="39"/>
      <c r="F74" s="38"/>
      <c r="G74" s="38"/>
      <c r="H74" s="39">
        <v>149.15</v>
      </c>
      <c r="I74" s="38">
        <f>ROUND(H74*D74,2)</f>
        <v>48.32</v>
      </c>
      <c r="J74" s="38">
        <f>ROUND(I74*1.2,2)</f>
        <v>57.98</v>
      </c>
      <c r="K74" s="39">
        <f t="shared" si="84"/>
        <v>48.32</v>
      </c>
      <c r="L74" s="38">
        <f t="shared" si="85"/>
        <v>57.98</v>
      </c>
    </row>
    <row r="75" spans="1:13" ht="17.25" customHeight="1" x14ac:dyDescent="0.25">
      <c r="A75" s="74">
        <f>A73+1</f>
        <v>34</v>
      </c>
      <c r="B75" s="84" t="s">
        <v>122</v>
      </c>
      <c r="C75" s="74" t="s">
        <v>114</v>
      </c>
      <c r="D75" s="85">
        <v>2.16</v>
      </c>
      <c r="E75" s="81">
        <f>144.4*2</f>
        <v>288.8</v>
      </c>
      <c r="F75" s="79">
        <f>ROUND(E75*D75,2)</f>
        <v>623.80999999999995</v>
      </c>
      <c r="G75" s="79">
        <f>ROUND(F75*1.2,2)</f>
        <v>748.57</v>
      </c>
      <c r="H75" s="81"/>
      <c r="I75" s="79"/>
      <c r="J75" s="79"/>
      <c r="K75" s="81">
        <f t="shared" si="84"/>
        <v>623.80999999999995</v>
      </c>
      <c r="L75" s="79">
        <f t="shared" si="85"/>
        <v>748.57</v>
      </c>
      <c r="M75" s="40" t="s">
        <v>120</v>
      </c>
    </row>
    <row r="76" spans="1:13" ht="17.25" customHeight="1" x14ac:dyDescent="0.25">
      <c r="A76" s="32" t="s">
        <v>129</v>
      </c>
      <c r="B76" s="41" t="s">
        <v>123</v>
      </c>
      <c r="C76" s="34" t="s">
        <v>56</v>
      </c>
      <c r="D76" s="56">
        <f>D75*0.32</f>
        <v>0.69120000000000004</v>
      </c>
      <c r="E76" s="36"/>
      <c r="F76" s="38"/>
      <c r="G76" s="38"/>
      <c r="H76" s="39">
        <v>165.3</v>
      </c>
      <c r="I76" s="38">
        <f>ROUND(H76*D76,2)</f>
        <v>114.26</v>
      </c>
      <c r="J76" s="38">
        <f>ROUND(I76*1.2,2)</f>
        <v>137.11000000000001</v>
      </c>
      <c r="K76" s="39">
        <f t="shared" si="84"/>
        <v>114.26</v>
      </c>
      <c r="L76" s="38">
        <f t="shared" si="85"/>
        <v>137.11000000000001</v>
      </c>
    </row>
    <row r="77" spans="1:13" ht="17.25" customHeight="1" x14ac:dyDescent="0.25">
      <c r="A77" s="74">
        <f>A75+1</f>
        <v>35</v>
      </c>
      <c r="B77" s="96" t="s">
        <v>53</v>
      </c>
      <c r="C77" s="76" t="s">
        <v>25</v>
      </c>
      <c r="D77" s="98">
        <v>2</v>
      </c>
      <c r="E77" s="78">
        <v>2234.4</v>
      </c>
      <c r="F77" s="79">
        <f t="shared" ref="F77" si="89">ROUND(E77*D77,2)</f>
        <v>4468.8</v>
      </c>
      <c r="G77" s="79">
        <f t="shared" ref="G77" si="90">ROUND(F77*1.2,2)</f>
        <v>5362.56</v>
      </c>
      <c r="H77" s="86"/>
      <c r="I77" s="79"/>
      <c r="J77" s="79"/>
      <c r="K77" s="81">
        <f t="shared" si="84"/>
        <v>4468.8</v>
      </c>
      <c r="L77" s="79">
        <f t="shared" si="85"/>
        <v>5362.56</v>
      </c>
      <c r="M77" s="30"/>
    </row>
    <row r="78" spans="1:13" ht="17.25" customHeight="1" x14ac:dyDescent="0.25">
      <c r="A78" s="32" t="s">
        <v>149</v>
      </c>
      <c r="B78" s="33" t="s">
        <v>71</v>
      </c>
      <c r="C78" s="51" t="s">
        <v>25</v>
      </c>
      <c r="D78" s="42">
        <v>2</v>
      </c>
      <c r="E78" s="36"/>
      <c r="F78" s="38"/>
      <c r="G78" s="38"/>
      <c r="H78" s="38">
        <v>3040</v>
      </c>
      <c r="I78" s="38">
        <f>ROUND(H78*D78,2)</f>
        <v>6080</v>
      </c>
      <c r="J78" s="38">
        <f>ROUND(I78*1.2,2)</f>
        <v>7296</v>
      </c>
      <c r="K78" s="39">
        <f t="shared" si="84"/>
        <v>6080</v>
      </c>
      <c r="L78" s="38">
        <f t="shared" si="85"/>
        <v>7296</v>
      </c>
      <c r="M78" s="40"/>
    </row>
    <row r="79" spans="1:13" ht="17.25" customHeight="1" x14ac:dyDescent="0.25">
      <c r="A79" s="74">
        <f>A77+1</f>
        <v>36</v>
      </c>
      <c r="B79" s="96" t="s">
        <v>54</v>
      </c>
      <c r="C79" s="76" t="s">
        <v>25</v>
      </c>
      <c r="D79" s="98">
        <v>3</v>
      </c>
      <c r="E79" s="78">
        <v>7694.0499999999993</v>
      </c>
      <c r="F79" s="79">
        <f t="shared" ref="F79" si="91">ROUND(E79*D79,2)</f>
        <v>23082.15</v>
      </c>
      <c r="G79" s="79">
        <f t="shared" ref="G79" si="92">ROUND(F79*1.2,2)</f>
        <v>27698.58</v>
      </c>
      <c r="H79" s="79"/>
      <c r="I79" s="79"/>
      <c r="J79" s="79"/>
      <c r="K79" s="81">
        <f t="shared" si="84"/>
        <v>23082.15</v>
      </c>
      <c r="L79" s="79">
        <f t="shared" si="85"/>
        <v>27698.58</v>
      </c>
    </row>
    <row r="80" spans="1:13" ht="17.25" customHeight="1" x14ac:dyDescent="0.25">
      <c r="A80" s="32" t="s">
        <v>150</v>
      </c>
      <c r="B80" s="33" t="s">
        <v>74</v>
      </c>
      <c r="C80" s="51" t="s">
        <v>25</v>
      </c>
      <c r="D80" s="42">
        <v>3</v>
      </c>
      <c r="E80" s="36"/>
      <c r="F80" s="38"/>
      <c r="G80" s="38"/>
      <c r="H80" s="38">
        <v>5476.75</v>
      </c>
      <c r="I80" s="38">
        <f>ROUND(H80*D80,2)</f>
        <v>16430.25</v>
      </c>
      <c r="J80" s="38">
        <f>ROUND(I80*1.2,2)</f>
        <v>19716.3</v>
      </c>
      <c r="K80" s="39">
        <f t="shared" si="84"/>
        <v>16430.25</v>
      </c>
      <c r="L80" s="38">
        <f t="shared" si="85"/>
        <v>19716.3</v>
      </c>
      <c r="M80" s="40"/>
    </row>
    <row r="81" spans="1:13" ht="17.25" customHeight="1" x14ac:dyDescent="0.25">
      <c r="A81" s="74">
        <f>A79+1</f>
        <v>37</v>
      </c>
      <c r="B81" s="75" t="s">
        <v>57</v>
      </c>
      <c r="C81" s="76" t="s">
        <v>52</v>
      </c>
      <c r="D81" s="82">
        <v>309.93</v>
      </c>
      <c r="E81" s="78">
        <v>9.5</v>
      </c>
      <c r="F81" s="79">
        <f t="shared" ref="F81" si="93">ROUND(E81*D81,2)</f>
        <v>2944.34</v>
      </c>
      <c r="G81" s="79">
        <f t="shared" ref="G81" si="94">ROUND(F81*1.2,2)</f>
        <v>3533.21</v>
      </c>
      <c r="H81" s="79"/>
      <c r="I81" s="79"/>
      <c r="J81" s="79"/>
      <c r="K81" s="81">
        <f t="shared" si="84"/>
        <v>2944.34</v>
      </c>
      <c r="L81" s="79">
        <f t="shared" si="85"/>
        <v>3533.21</v>
      </c>
    </row>
    <row r="82" spans="1:13" ht="17.25" customHeight="1" x14ac:dyDescent="0.25">
      <c r="A82" s="32" t="s">
        <v>151</v>
      </c>
      <c r="B82" s="33" t="s">
        <v>78</v>
      </c>
      <c r="C82" s="51" t="s">
        <v>19</v>
      </c>
      <c r="D82" s="56">
        <v>309.93</v>
      </c>
      <c r="E82" s="36"/>
      <c r="F82" s="38"/>
      <c r="G82" s="38"/>
      <c r="H82" s="38">
        <v>18.34</v>
      </c>
      <c r="I82" s="38">
        <f>ROUND(H82*D82,2)</f>
        <v>5684.12</v>
      </c>
      <c r="J82" s="38">
        <f>ROUND(I82*1.2,2)</f>
        <v>6820.94</v>
      </c>
      <c r="K82" s="39">
        <f t="shared" si="84"/>
        <v>5684.12</v>
      </c>
      <c r="L82" s="38">
        <f t="shared" si="85"/>
        <v>6820.94</v>
      </c>
      <c r="M82" s="40"/>
    </row>
    <row r="83" spans="1:13" ht="17.25" customHeight="1" x14ac:dyDescent="0.25">
      <c r="A83" s="87">
        <f>A81+1</f>
        <v>38</v>
      </c>
      <c r="B83" s="88" t="s">
        <v>130</v>
      </c>
      <c r="C83" s="89" t="s">
        <v>25</v>
      </c>
      <c r="D83" s="90">
        <v>2</v>
      </c>
      <c r="E83" s="91">
        <v>10060.5</v>
      </c>
      <c r="F83" s="92">
        <f t="shared" ref="F83" si="95">ROUND(E83*D83,2)</f>
        <v>20121</v>
      </c>
      <c r="G83" s="92">
        <f t="shared" ref="G83" si="96">ROUND(F83*1.2,2)</f>
        <v>24145.200000000001</v>
      </c>
      <c r="H83" s="92"/>
      <c r="I83" s="92"/>
      <c r="J83" s="92"/>
      <c r="K83" s="94">
        <f t="shared" ref="K83" si="97">F83+I83</f>
        <v>20121</v>
      </c>
      <c r="L83" s="92">
        <f t="shared" ref="L83" si="98">G83+J83</f>
        <v>24145.200000000001</v>
      </c>
    </row>
    <row r="84" spans="1:13" ht="17.25" customHeight="1" x14ac:dyDescent="0.25">
      <c r="A84" s="29"/>
      <c r="B84" s="49" t="s">
        <v>131</v>
      </c>
      <c r="C84" s="47"/>
      <c r="D84" s="55"/>
      <c r="E84" s="48"/>
      <c r="F84" s="64"/>
      <c r="G84" s="64"/>
      <c r="H84" s="65"/>
      <c r="I84" s="31"/>
      <c r="J84" s="31"/>
      <c r="K84" s="37"/>
      <c r="L84" s="31"/>
    </row>
    <row r="85" spans="1:13" ht="17.25" customHeight="1" x14ac:dyDescent="0.25">
      <c r="A85" s="74">
        <f>A83+1</f>
        <v>39</v>
      </c>
      <c r="B85" s="75" t="s">
        <v>66</v>
      </c>
      <c r="C85" s="76" t="s">
        <v>19</v>
      </c>
      <c r="D85" s="77">
        <v>369.68</v>
      </c>
      <c r="E85" s="78">
        <v>285</v>
      </c>
      <c r="F85" s="79">
        <f t="shared" ref="F85:F86" si="99">ROUND(E85*D85,2)</f>
        <v>105358.8</v>
      </c>
      <c r="G85" s="79">
        <f t="shared" ref="G85:G86" si="100">ROUND(F85*1.2,2)</f>
        <v>126430.56</v>
      </c>
      <c r="H85" s="80"/>
      <c r="I85" s="79"/>
      <c r="J85" s="79"/>
      <c r="K85" s="81">
        <f t="shared" ref="K85:K86" si="101">F85+I85</f>
        <v>105358.8</v>
      </c>
      <c r="L85" s="79">
        <f t="shared" ref="L85:L86" si="102">G85+J85</f>
        <v>126430.56</v>
      </c>
      <c r="M85" s="134" t="s">
        <v>157</v>
      </c>
    </row>
    <row r="86" spans="1:13" ht="17.25" customHeight="1" x14ac:dyDescent="0.25">
      <c r="A86" s="74">
        <f>A85+1</f>
        <v>40</v>
      </c>
      <c r="B86" s="75" t="s">
        <v>63</v>
      </c>
      <c r="C86" s="76" t="s">
        <v>64</v>
      </c>
      <c r="D86" s="108" t="s">
        <v>132</v>
      </c>
      <c r="E86" s="78">
        <v>1177.05</v>
      </c>
      <c r="F86" s="79">
        <f t="shared" si="99"/>
        <v>48259.05</v>
      </c>
      <c r="G86" s="79">
        <f t="shared" si="100"/>
        <v>57910.86</v>
      </c>
      <c r="H86" s="80"/>
      <c r="I86" s="79"/>
      <c r="J86" s="79"/>
      <c r="K86" s="81">
        <f t="shared" si="101"/>
        <v>48259.05</v>
      </c>
      <c r="L86" s="79">
        <f t="shared" si="102"/>
        <v>57910.86</v>
      </c>
      <c r="M86" s="134" t="s">
        <v>157</v>
      </c>
    </row>
    <row r="87" spans="1:13" s="43" customFormat="1" ht="24" customHeight="1" x14ac:dyDescent="0.3">
      <c r="A87" s="119" t="s">
        <v>34</v>
      </c>
      <c r="B87" s="120"/>
      <c r="C87" s="120"/>
      <c r="D87" s="120"/>
      <c r="E87" s="121"/>
      <c r="F87" s="67">
        <f>SUM(F7:F86)</f>
        <v>3194754.2499999995</v>
      </c>
      <c r="G87" s="67">
        <f>ROUND(F87*1.2,2)</f>
        <v>3833705.1</v>
      </c>
      <c r="H87" s="68"/>
      <c r="I87" s="67">
        <f>SUM(I7:I86)</f>
        <v>1506228.7100000004</v>
      </c>
      <c r="J87" s="67">
        <f>ROUND(I87*1.2,2)</f>
        <v>1807474.45</v>
      </c>
      <c r="K87" s="67">
        <f>SUM(K7:K86)</f>
        <v>4700982.96</v>
      </c>
      <c r="L87" s="67">
        <f>ROUND(K87*1.2,2)</f>
        <v>5641179.5499999998</v>
      </c>
    </row>
    <row r="89" spans="1:13" x14ac:dyDescent="0.25">
      <c r="B89" s="111" t="s">
        <v>155</v>
      </c>
      <c r="K89" s="70"/>
      <c r="L89" s="14">
        <f>-1*(L85+L86)</f>
        <v>-184341.41999999998</v>
      </c>
    </row>
    <row r="90" spans="1:13" x14ac:dyDescent="0.25">
      <c r="B90" s="112" t="s">
        <v>156</v>
      </c>
    </row>
  </sheetData>
  <mergeCells count="11">
    <mergeCell ref="M59:M60"/>
    <mergeCell ref="B6:D6"/>
    <mergeCell ref="A87:E8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НВК3</vt:lpstr>
      <vt:lpstr>ГСН</vt:lpstr>
      <vt:lpstr>ГСН!Область_печати</vt:lpstr>
      <vt:lpstr>'Свод НВК3'!Область_печати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2024-06-05T11:48:07Z</dcterms:created>
  <dcterms:modified xsi:type="dcterms:W3CDTF">2024-11-06T16:32:13Z</dcterms:modified>
</cp:coreProperties>
</file>