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8_{DB9CEF83-793B-48D3-AEF4-5214DA5A53CC}" xr6:coauthVersionLast="45" xr6:coauthVersionMax="45" xr10:uidLastSave="{00000000-0000-0000-0000-000000000000}"/>
  <bookViews>
    <workbookView xWindow="-120" yWindow="-120" windowWidth="29040" windowHeight="15840" tabRatio="811" firstSheet="2" activeTab="2" xr2:uid="{00000000-000D-0000-FFFF-FFFF00000000}"/>
  </bookViews>
  <sheets>
    <sheet name="Свод НВК1" sheetId="1" state="hidden" r:id="rId1"/>
    <sheet name="НВК1 (2)" sheetId="6" state="hidden" r:id="rId2"/>
    <sheet name="НВК1" sheetId="5" r:id="rId3"/>
  </sheets>
  <definedNames>
    <definedName name="_xlnm.Print_Area" localSheetId="2">НВК1!$A$1:$L$38</definedName>
    <definedName name="_xlnm.Print_Area" localSheetId="1">'НВК1 (2)'!$A$1:$L$53</definedName>
    <definedName name="_xlnm.Print_Area" localSheetId="0">'Свод НВК1'!$A$1:$H$14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9" i="5" l="1"/>
  <c r="F19" i="5" s="1"/>
  <c r="K19" i="5" s="1"/>
  <c r="G19" i="5" l="1"/>
  <c r="L19" i="5" s="1"/>
  <c r="I30" i="5"/>
  <c r="K30" i="5" s="1"/>
  <c r="J30" i="5" l="1"/>
  <c r="L30" i="5" s="1"/>
  <c r="I33" i="5"/>
  <c r="K33" i="5" s="1"/>
  <c r="D15" i="5"/>
  <c r="I15" i="5" s="1"/>
  <c r="F14" i="5"/>
  <c r="G14" i="5" s="1"/>
  <c r="L14" i="5" s="1"/>
  <c r="I18" i="5"/>
  <c r="F17" i="5"/>
  <c r="K17" i="5" s="1"/>
  <c r="F11" i="5"/>
  <c r="K11" i="5" s="1"/>
  <c r="D9" i="5"/>
  <c r="I52" i="6"/>
  <c r="J52" i="6" s="1"/>
  <c r="L52" i="6" s="1"/>
  <c r="F51" i="6"/>
  <c r="G51" i="6" s="1"/>
  <c r="L51" i="6" s="1"/>
  <c r="D50" i="6"/>
  <c r="I50" i="6" s="1"/>
  <c r="K50" i="6" s="1"/>
  <c r="F49" i="6"/>
  <c r="I48" i="6"/>
  <c r="K48" i="6" s="1"/>
  <c r="I47" i="6"/>
  <c r="K47" i="6" s="1"/>
  <c r="K46" i="6"/>
  <c r="I46" i="6"/>
  <c r="J46" i="6" s="1"/>
  <c r="L46" i="6" s="1"/>
  <c r="I45" i="6"/>
  <c r="K45" i="6" s="1"/>
  <c r="I44" i="6"/>
  <c r="K44" i="6" s="1"/>
  <c r="I43" i="6"/>
  <c r="K43" i="6" s="1"/>
  <c r="D42" i="6"/>
  <c r="F42" i="6" s="1"/>
  <c r="D41" i="6"/>
  <c r="I41" i="6" s="1"/>
  <c r="F40" i="6"/>
  <c r="G40" i="6" s="1"/>
  <c r="L40" i="6" s="1"/>
  <c r="I38" i="6"/>
  <c r="K38" i="6" s="1"/>
  <c r="L37" i="6"/>
  <c r="K37" i="6"/>
  <c r="I36" i="6"/>
  <c r="J36" i="6" s="1"/>
  <c r="L36" i="6" s="1"/>
  <c r="F35" i="6"/>
  <c r="G35" i="6" s="1"/>
  <c r="L35" i="6" s="1"/>
  <c r="D33" i="6"/>
  <c r="D34" i="6" s="1"/>
  <c r="I34" i="6" s="1"/>
  <c r="K34" i="6" s="1"/>
  <c r="F31" i="6"/>
  <c r="F30" i="6"/>
  <c r="G30" i="6" s="1"/>
  <c r="L30" i="6" s="1"/>
  <c r="F29" i="6"/>
  <c r="G29" i="6" s="1"/>
  <c r="L29" i="6" s="1"/>
  <c r="D28" i="6"/>
  <c r="I28" i="6" s="1"/>
  <c r="K27" i="6"/>
  <c r="F27" i="6"/>
  <c r="G27" i="6" s="1"/>
  <c r="L27" i="6" s="1"/>
  <c r="D26" i="6"/>
  <c r="I26" i="6" s="1"/>
  <c r="K26" i="6" s="1"/>
  <c r="F25" i="6"/>
  <c r="F24" i="6"/>
  <c r="F23" i="6"/>
  <c r="K23" i="6" s="1"/>
  <c r="F21" i="6"/>
  <c r="K21" i="6" s="1"/>
  <c r="F20" i="6"/>
  <c r="G20" i="6" s="1"/>
  <c r="L20" i="6" s="1"/>
  <c r="F19" i="6"/>
  <c r="K19" i="6" s="1"/>
  <c r="D18" i="6"/>
  <c r="I18" i="6" s="1"/>
  <c r="J18" i="6" s="1"/>
  <c r="L18" i="6" s="1"/>
  <c r="F17" i="6"/>
  <c r="F16" i="6"/>
  <c r="K16" i="6" s="1"/>
  <c r="F15" i="6"/>
  <c r="K15" i="6" s="1"/>
  <c r="F13" i="6"/>
  <c r="G13" i="6" s="1"/>
  <c r="L13" i="6" s="1"/>
  <c r="A13" i="6"/>
  <c r="F12" i="6"/>
  <c r="K12" i="6" s="1"/>
  <c r="G10" i="6"/>
  <c r="L10" i="6" s="1"/>
  <c r="F10" i="6"/>
  <c r="K10" i="6" s="1"/>
  <c r="E9" i="6"/>
  <c r="F9" i="6" s="1"/>
  <c r="A9" i="6"/>
  <c r="A10" i="6" s="1"/>
  <c r="A12" i="6" s="1"/>
  <c r="A15" i="6" s="1"/>
  <c r="A16" i="6" s="1"/>
  <c r="A17" i="6" s="1"/>
  <c r="A19" i="6" s="1"/>
  <c r="A20" i="6" s="1"/>
  <c r="A21" i="6" s="1"/>
  <c r="A23" i="6" s="1"/>
  <c r="A24" i="6" s="1"/>
  <c r="A25" i="6" s="1"/>
  <c r="A27" i="6" s="1"/>
  <c r="A29" i="6" s="1"/>
  <c r="A30" i="6" s="1"/>
  <c r="A31" i="6" s="1"/>
  <c r="A33" i="6" s="1"/>
  <c r="A35" i="6" s="1"/>
  <c r="A37" i="6" s="1"/>
  <c r="A40" i="6" s="1"/>
  <c r="A42" i="6" s="1"/>
  <c r="A49" i="6" s="1"/>
  <c r="A51" i="6" s="1"/>
  <c r="F8" i="6"/>
  <c r="K35" i="6" l="1"/>
  <c r="G12" i="6"/>
  <c r="L12" i="6" s="1"/>
  <c r="K13" i="6"/>
  <c r="G19" i="6"/>
  <c r="L19" i="6" s="1"/>
  <c r="F33" i="6"/>
  <c r="J43" i="6"/>
  <c r="L43" i="6" s="1"/>
  <c r="K51" i="6"/>
  <c r="K20" i="6"/>
  <c r="J33" i="5"/>
  <c r="L33" i="5" s="1"/>
  <c r="K14" i="5"/>
  <c r="K15" i="5"/>
  <c r="J15" i="5"/>
  <c r="L15" i="5" s="1"/>
  <c r="K18" i="5"/>
  <c r="J18" i="5"/>
  <c r="L18" i="5" s="1"/>
  <c r="G17" i="5"/>
  <c r="L17" i="5" s="1"/>
  <c r="G11" i="5"/>
  <c r="L11" i="5" s="1"/>
  <c r="I53" i="6"/>
  <c r="J53" i="6" s="1"/>
  <c r="K18" i="6"/>
  <c r="K31" i="6"/>
  <c r="G31" i="6"/>
  <c r="L31" i="6" s="1"/>
  <c r="J50" i="6"/>
  <c r="L50" i="6" s="1"/>
  <c r="K24" i="6"/>
  <c r="G24" i="6"/>
  <c r="L24" i="6" s="1"/>
  <c r="K25" i="6"/>
  <c r="G25" i="6"/>
  <c r="L25" i="6" s="1"/>
  <c r="K33" i="6"/>
  <c r="G33" i="6"/>
  <c r="L33" i="6" s="1"/>
  <c r="J41" i="6"/>
  <c r="L41" i="6" s="1"/>
  <c r="K41" i="6"/>
  <c r="K9" i="6"/>
  <c r="G9" i="6"/>
  <c r="L9" i="6" s="1"/>
  <c r="K28" i="6"/>
  <c r="J28" i="6"/>
  <c r="L28" i="6" s="1"/>
  <c r="G42" i="6"/>
  <c r="L42" i="6" s="1"/>
  <c r="K42" i="6"/>
  <c r="K8" i="6"/>
  <c r="G8" i="6"/>
  <c r="L8" i="6" s="1"/>
  <c r="K17" i="6"/>
  <c r="G17" i="6"/>
  <c r="L17" i="6" s="1"/>
  <c r="J26" i="6"/>
  <c r="L26" i="6" s="1"/>
  <c r="J34" i="6"/>
  <c r="L34" i="6" s="1"/>
  <c r="K49" i="6"/>
  <c r="G49" i="6"/>
  <c r="L49" i="6" s="1"/>
  <c r="F53" i="6"/>
  <c r="G53" i="6" s="1"/>
  <c r="G16" i="6"/>
  <c r="L16" i="6" s="1"/>
  <c r="G23" i="6"/>
  <c r="L23" i="6" s="1"/>
  <c r="K30" i="6"/>
  <c r="G15" i="6"/>
  <c r="L15" i="6" s="1"/>
  <c r="G21" i="6"/>
  <c r="L21" i="6" s="1"/>
  <c r="K29" i="6"/>
  <c r="K36" i="6"/>
  <c r="J38" i="6"/>
  <c r="L38" i="6" s="1"/>
  <c r="K40" i="6"/>
  <c r="J44" i="6"/>
  <c r="L44" i="6" s="1"/>
  <c r="J47" i="6"/>
  <c r="L47" i="6" s="1"/>
  <c r="K52" i="6"/>
  <c r="J45" i="6"/>
  <c r="L45" i="6" s="1"/>
  <c r="J48" i="6"/>
  <c r="L48" i="6" s="1"/>
  <c r="K53" i="6" l="1"/>
  <c r="L53" i="6" s="1"/>
  <c r="F24" i="5"/>
  <c r="K24" i="5" s="1"/>
  <c r="D35" i="5"/>
  <c r="I25" i="5"/>
  <c r="G24" i="5" l="1"/>
  <c r="L24" i="5" s="1"/>
  <c r="K25" i="5"/>
  <c r="J25" i="5"/>
  <c r="L25" i="5" s="1"/>
  <c r="I37" i="5" l="1"/>
  <c r="F36" i="5"/>
  <c r="K36" i="5" s="1"/>
  <c r="I35" i="5"/>
  <c r="F34" i="5"/>
  <c r="K34" i="5" s="1"/>
  <c r="I32" i="5"/>
  <c r="K32" i="5" s="1"/>
  <c r="I31" i="5"/>
  <c r="K31" i="5" s="1"/>
  <c r="I29" i="5"/>
  <c r="K29" i="5" s="1"/>
  <c r="I28" i="5"/>
  <c r="K28" i="5" s="1"/>
  <c r="I27" i="5"/>
  <c r="K27" i="5" s="1"/>
  <c r="F26" i="5"/>
  <c r="G26" i="5" l="1"/>
  <c r="L26" i="5" s="1"/>
  <c r="J31" i="5"/>
  <c r="L31" i="5" s="1"/>
  <c r="J27" i="5"/>
  <c r="L27" i="5" s="1"/>
  <c r="G34" i="5"/>
  <c r="L34" i="5" s="1"/>
  <c r="J35" i="5"/>
  <c r="L35" i="5" s="1"/>
  <c r="K35" i="5"/>
  <c r="K37" i="5"/>
  <c r="J37" i="5"/>
  <c r="L37" i="5" s="1"/>
  <c r="J29" i="5"/>
  <c r="L29" i="5" s="1"/>
  <c r="J32" i="5"/>
  <c r="L32" i="5" s="1"/>
  <c r="J28" i="5"/>
  <c r="L28" i="5" s="1"/>
  <c r="K26" i="5"/>
  <c r="G36" i="5"/>
  <c r="L36" i="5" s="1"/>
  <c r="F21" i="5" l="1"/>
  <c r="I22" i="5"/>
  <c r="I13" i="5"/>
  <c r="F12" i="5"/>
  <c r="K12" i="5" s="1"/>
  <c r="K21" i="5" l="1"/>
  <c r="G21" i="5"/>
  <c r="L21" i="5" s="1"/>
  <c r="J22" i="5"/>
  <c r="L22" i="5" s="1"/>
  <c r="K22" i="5"/>
  <c r="K13" i="5"/>
  <c r="J13" i="5"/>
  <c r="L13" i="5" s="1"/>
  <c r="G12" i="5"/>
  <c r="L12" i="5" s="1"/>
  <c r="A4" i="1" l="1"/>
  <c r="A5" i="1" s="1"/>
  <c r="A6" i="1" s="1"/>
  <c r="A7" i="1" s="1"/>
  <c r="E10" i="1" l="1"/>
  <c r="H11" i="1" l="1"/>
  <c r="E11" i="1"/>
  <c r="H10" i="1"/>
  <c r="E6" i="1"/>
  <c r="H6" i="1"/>
  <c r="E12" i="1"/>
  <c r="H12" i="1"/>
  <c r="F16" i="5" l="1"/>
  <c r="K16" i="5" s="1"/>
  <c r="F10" i="5"/>
  <c r="K10" i="5" s="1"/>
  <c r="F9" i="5"/>
  <c r="F7" i="5"/>
  <c r="A8" i="1"/>
  <c r="A9" i="1" s="1"/>
  <c r="K9" i="5" l="1"/>
  <c r="F38" i="5"/>
  <c r="A10" i="1"/>
  <c r="A11" i="1" s="1"/>
  <c r="A12" i="1" s="1"/>
  <c r="A13" i="1" s="1"/>
  <c r="G9" i="5"/>
  <c r="L9" i="5" s="1"/>
  <c r="K7" i="5"/>
  <c r="G7" i="5"/>
  <c r="L7" i="5" s="1"/>
  <c r="G16" i="5"/>
  <c r="L16" i="5" s="1"/>
  <c r="G10" i="5"/>
  <c r="L10" i="5" s="1"/>
  <c r="E4" i="1" l="1"/>
  <c r="E9" i="1"/>
  <c r="K38" i="5"/>
  <c r="A10" i="5"/>
  <c r="A7" i="5"/>
  <c r="I38" i="5"/>
  <c r="E5" i="1"/>
  <c r="A11" i="5" l="1"/>
  <c r="A12" i="5" s="1"/>
  <c r="A14" i="5" s="1"/>
  <c r="A16" i="5" s="1"/>
  <c r="A17" i="5" s="1"/>
  <c r="H5" i="1"/>
  <c r="H13" i="1"/>
  <c r="H4" i="1"/>
  <c r="L38" i="5"/>
  <c r="E13" i="1"/>
  <c r="E7" i="1"/>
  <c r="H7" i="1"/>
  <c r="J38" i="5"/>
  <c r="D14" i="1"/>
  <c r="A24" i="5" l="1"/>
  <c r="A19" i="5"/>
  <c r="A21" i="5" s="1"/>
  <c r="H9" i="1"/>
  <c r="G14" i="1"/>
  <c r="G38" i="5"/>
  <c r="E3" i="1"/>
  <c r="H8" i="1"/>
  <c r="C14" i="1" l="1"/>
  <c r="H3" i="1"/>
  <c r="H14" i="1" s="1"/>
  <c r="F14" i="1"/>
  <c r="E8" i="1"/>
  <c r="E14" i="1" s="1"/>
  <c r="A26" i="5" l="1"/>
  <c r="A34" i="5" s="1"/>
  <c r="A36" i="5" s="1"/>
</calcChain>
</file>

<file path=xl/sharedStrings.xml><?xml version="1.0" encoding="utf-8"?>
<sst xmlns="http://schemas.openxmlformats.org/spreadsheetml/2006/main" count="223" uniqueCount="109">
  <si>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</si>
  <si>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</si>
  <si>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</si>
  <si>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</si>
  <si>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</si>
  <si>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</si>
  <si>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</si>
  <si>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</si>
  <si>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</si>
  <si>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</si>
  <si>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</si>
  <si>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</si>
  <si>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</si>
  <si>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</si>
  <si>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</si>
  <si>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</si>
  <si>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</si>
  <si>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</si>
  <si>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</si>
  <si>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 xml:space="preserve">Резка асфальтового покрытия фрезой </t>
  </si>
  <si>
    <t>м</t>
  </si>
  <si>
    <t>м3</t>
  </si>
  <si>
    <t>Погрузка строительного мусора в автосамосвалы</t>
  </si>
  <si>
    <t>м2</t>
  </si>
  <si>
    <t>т</t>
  </si>
  <si>
    <t>7.1</t>
  </si>
  <si>
    <t>Доработка грунта в траншее вручную</t>
  </si>
  <si>
    <t>Устройство песчаного основания h=0,1м под трубы вручную</t>
  </si>
  <si>
    <t>Песок природный  средний</t>
  </si>
  <si>
    <t>Уплотнение грунта пневматическими трамбовками</t>
  </si>
  <si>
    <t>Прокладка трубопровода</t>
  </si>
  <si>
    <t>шт.</t>
  </si>
  <si>
    <t>18.1</t>
  </si>
  <si>
    <t>19.1</t>
  </si>
  <si>
    <t>20.1</t>
  </si>
  <si>
    <t>21.1</t>
  </si>
  <si>
    <t>22.1</t>
  </si>
  <si>
    <t>23.1</t>
  </si>
  <si>
    <t>24.1</t>
  </si>
  <si>
    <t>кг</t>
  </si>
  <si>
    <t xml:space="preserve">Итого </t>
  </si>
  <si>
    <t>Щебень</t>
  </si>
  <si>
    <t>13.1</t>
  </si>
  <si>
    <t>Устройство круглых сборных железобетонных канализационных колодцев  в мокрых грунтах</t>
  </si>
  <si>
    <t>Плита днища ПН20-1</t>
  </si>
  <si>
    <t>л</t>
  </si>
  <si>
    <t>Прочие работы</t>
  </si>
  <si>
    <t>Погрузка  грунта в автосамосвалы</t>
  </si>
  <si>
    <t>Разборка дорожных покрытий для устройства котлованов</t>
  </si>
  <si>
    <t>Разборка асфальтобетонного покрытия  (h) 0,19м</t>
  </si>
  <si>
    <t xml:space="preserve">Разборка щебеночного основания </t>
  </si>
  <si>
    <t xml:space="preserve">Отвозка строительного мусора на расстояние до 
30 км автосамосвалом КАМАЗ-5511 г.п. 10 т </t>
  </si>
  <si>
    <t xml:space="preserve">Земляные работы для устройства колодца </t>
  </si>
  <si>
    <t>м³</t>
  </si>
  <si>
    <t>Устройство щебеночного основания под колодец В1-3А</t>
  </si>
  <si>
    <t>Обратная засыпка котлована грунтом</t>
  </si>
  <si>
    <t>Земляные работы для устройства траншеи</t>
  </si>
  <si>
    <t xml:space="preserve">Обсыпка из песка труб в траншее </t>
  </si>
  <si>
    <t>Обратная засыпка траншеи грунтом</t>
  </si>
  <si>
    <t>Обмазка праймером Технониколь колодца в один слой</t>
  </si>
  <si>
    <t>Битумная грунтовка ТЕХНОНИКОЛЬ № 01  (20л=16кг)</t>
  </si>
  <si>
    <t>Обмазка битумной мастикой колодца в два слоя</t>
  </si>
  <si>
    <t>Битумная мастика Технониколь №24</t>
  </si>
  <si>
    <t xml:space="preserve">Доработка грунта в траншее вручную </t>
  </si>
  <si>
    <t>14.1</t>
  </si>
  <si>
    <t xml:space="preserve"> т</t>
  </si>
  <si>
    <t>131-23-НВК1. Наружные сети водоснабжения и канализации. Трансбордер</t>
  </si>
  <si>
    <t xml:space="preserve">Прокладка трубы полипропиленовой гофрированной двухслойной ф280 мм </t>
  </si>
  <si>
    <t xml:space="preserve">Разработка влажного грунта механизированным способом </t>
  </si>
  <si>
    <t>Кольцо стеновое КС20-9</t>
  </si>
  <si>
    <t>Лестница-стремянка С1-07</t>
  </si>
  <si>
    <t>Люк чугунный тяжелого типа Т (К)</t>
  </si>
  <si>
    <t>Установка отвода 90 град. для полипропиленовых труб ф280мм</t>
  </si>
  <si>
    <t>Отвод  90 град. для полипропиленовых труб ф280мм</t>
  </si>
  <si>
    <t>Установка муфты  защитной для ЖБИ прохода</t>
  </si>
  <si>
    <t>Устройство колодцев К2-1</t>
  </si>
  <si>
    <t>Устройство лотка трубопровода Ø1000 в котловане колодца К2-1 из бетонной смеси В25</t>
  </si>
  <si>
    <t>Бетон В25</t>
  </si>
  <si>
    <t>Плиты перекрытия колодца ПП20-2</t>
  </si>
  <si>
    <t>Кольцо стеновое КС20-6</t>
  </si>
  <si>
    <t>Муфта защитная полиэтиленовая D=330 мм L=150,0 мм для прохода труб сквозь бетонную стенку колодца (для труб ø280 мм)</t>
  </si>
  <si>
    <t>Труба полипропиленовая гофрированная двухслойная DN 280 мм SN16</t>
  </si>
  <si>
    <t>объем из нашего ВОР по ИД. 
В ВОР по КС-6 : Устройство ж/б стен растекателей П1-П3
в колодце из бетона В25, F150, W8 - 0,5м3</t>
  </si>
  <si>
    <t>22.2</t>
  </si>
  <si>
    <t>22.3</t>
  </si>
  <si>
    <t>22.4</t>
  </si>
  <si>
    <t>22.5</t>
  </si>
  <si>
    <t>22.6</t>
  </si>
  <si>
    <t xml:space="preserve">Земляные работы </t>
  </si>
  <si>
    <t>Разработка грунта в траншее вручную</t>
  </si>
  <si>
    <t>Обратная засыпка котлована грунтом бульдозером</t>
  </si>
  <si>
    <t>Обратная засыпка  вручную</t>
  </si>
  <si>
    <t>Кольцо опорное К0-6</t>
  </si>
  <si>
    <t xml:space="preserve">Разработка грунта механизированным способом </t>
  </si>
  <si>
    <t>4.1</t>
  </si>
  <si>
    <t>5.1</t>
  </si>
  <si>
    <t>9.1</t>
  </si>
  <si>
    <t>10.1</t>
  </si>
  <si>
    <t>11.1</t>
  </si>
  <si>
    <t>12.1</t>
  </si>
  <si>
    <t xml:space="preserve">Устройство колодцев </t>
  </si>
  <si>
    <t>Устройство лотка трубопроводав котловане колодца из бетонной смеси В25</t>
  </si>
  <si>
    <t>11.2</t>
  </si>
  <si>
    <t>11.3</t>
  </si>
  <si>
    <t>11.4</t>
  </si>
  <si>
    <t>11.5</t>
  </si>
  <si>
    <t>11.6</t>
  </si>
  <si>
    <t>11.7</t>
  </si>
  <si>
    <t>Объемы и виды работ из КС-6, нет согласованного ВОР, ВДЦ по согласованному ВОР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</si>
</sst>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_-* #,##0.0000_-;\-* #,##0.0000_-;_-* &quot;-&quot;??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4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4" fontId="6" fillId="0" borderId="1" xfId="0" applyNumberFormat="1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vertical="center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0" fontId="2" fillId="0" borderId="0" xfId="0" applyFont="1"/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0" fillId="5" borderId="0" xfId="0" applyFill="1"/>
    <xf numFmtId="43" fontId="5" fillId="6" borderId="1" xfId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43" fontId="5" fillId="6" borderId="1" xfId="1" applyFont="1" applyFill="1" applyBorder="1" applyAlignment="1">
      <alignment vertical="center" wrapText="1"/>
    </xf>
    <xf numFmtId="165" fontId="4" fillId="5" borderId="1" xfId="1" applyNumberFormat="1" applyFont="1" applyFill="1" applyBorder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vertical="center"/>
    </xf>
    <xf numFmtId="165" fontId="5" fillId="6" borderId="1" xfId="1" applyNumberFormat="1" applyFont="1" applyFill="1" applyBorder="1" applyAlignment="1">
      <alignment vertical="center" wrapText="1"/>
    </xf>
    <xf numFmtId="165" fontId="0" fillId="0" borderId="0" xfId="1" applyNumberFormat="1" applyFont="1"/>
    <xf numFmtId="0" fontId="5" fillId="0" borderId="1" xfId="3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165" fontId="5" fillId="5" borderId="1" xfId="1" applyNumberFormat="1" applyFont="1" applyFill="1" applyBorder="1" applyAlignment="1">
      <alignment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11" fillId="0" borderId="1" xfId="1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7" fillId="7" borderId="0" xfId="0" applyFont="1" applyFill="1" applyAlignment="1">
      <alignment vertical="center"/>
    </xf>
    <xf numFmtId="0" fontId="5" fillId="5" borderId="1" xfId="0" applyNumberFormat="1" applyFont="1" applyFill="1" applyBorder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43" fontId="12" fillId="5" borderId="1" xfId="1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3" fontId="12" fillId="0" borderId="1" xfId="1" applyFont="1" applyBorder="1" applyAlignment="1">
      <alignment vertical="center"/>
    </xf>
    <xf numFmtId="43" fontId="12" fillId="5" borderId="1" xfId="1" applyFont="1" applyFill="1" applyBorder="1" applyAlignment="1">
      <alignment vertical="center"/>
    </xf>
    <xf numFmtId="43" fontId="12" fillId="5" borderId="1" xfId="1" applyFont="1" applyFill="1" applyBorder="1" applyAlignment="1">
      <alignment horizontal="center" vertical="center" wrapText="1"/>
    </xf>
    <xf numFmtId="3" fontId="12" fillId="5" borderId="1" xfId="0" applyNumberFormat="1" applyFont="1" applyFill="1" applyBorder="1" applyAlignment="1">
      <alignment horizontal="center" vertical="center"/>
    </xf>
    <xf numFmtId="43" fontId="12" fillId="6" borderId="1" xfId="1" applyFont="1" applyFill="1" applyBorder="1" applyAlignment="1">
      <alignment horizontal="center" vertical="center" wrapText="1"/>
    </xf>
    <xf numFmtId="43" fontId="14" fillId="5" borderId="1" xfId="1" applyFont="1" applyFill="1" applyBorder="1" applyAlignment="1">
      <alignment horizontal="center" vertical="center" wrapText="1"/>
    </xf>
    <xf numFmtId="43" fontId="14" fillId="6" borderId="1" xfId="1" applyFont="1" applyFill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2" fillId="5" borderId="1" xfId="1" applyFont="1" applyFill="1" applyBorder="1" applyAlignment="1">
      <alignment horizontal="center"/>
    </xf>
    <xf numFmtId="43" fontId="12" fillId="6" borderId="1" xfId="1" applyFont="1" applyFill="1" applyBorder="1" applyAlignment="1">
      <alignment vertical="center"/>
    </xf>
    <xf numFmtId="43" fontId="12" fillId="6" borderId="1" xfId="1" applyFont="1" applyFill="1" applyBorder="1" applyAlignment="1">
      <alignment horizontal="center"/>
    </xf>
    <xf numFmtId="43" fontId="12" fillId="6" borderId="1" xfId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 wrapText="1"/>
    </xf>
    <xf numFmtId="0" fontId="15" fillId="8" borderId="1" xfId="3" applyFont="1" applyFill="1" applyBorder="1" applyAlignment="1">
      <alignment horizontal="left" vertical="center" wrapText="1"/>
    </xf>
    <xf numFmtId="2" fontId="15" fillId="8" borderId="1" xfId="0" applyNumberFormat="1" applyFont="1" applyFill="1" applyBorder="1" applyAlignment="1">
      <alignment vertical="center" wrapText="1"/>
    </xf>
    <xf numFmtId="43" fontId="15" fillId="8" borderId="1" xfId="1" applyFont="1" applyFill="1" applyBorder="1" applyAlignment="1">
      <alignment horizontal="center" vertical="center" wrapText="1"/>
    </xf>
    <xf numFmtId="43" fontId="15" fillId="8" borderId="1" xfId="1" applyFont="1" applyFill="1" applyBorder="1" applyAlignment="1">
      <alignment vertical="center"/>
    </xf>
    <xf numFmtId="43" fontId="15" fillId="8" borderId="1" xfId="1" applyFont="1" applyFill="1" applyBorder="1" applyAlignment="1">
      <alignment horizontal="center"/>
    </xf>
    <xf numFmtId="49" fontId="15" fillId="5" borderId="1" xfId="0" applyNumberFormat="1" applyFont="1" applyFill="1" applyBorder="1" applyAlignment="1">
      <alignment horizontal="center" vertical="center" wrapText="1"/>
    </xf>
    <xf numFmtId="0" fontId="15" fillId="6" borderId="1" xfId="3" applyFont="1" applyFill="1" applyBorder="1" applyAlignment="1">
      <alignment horizontal="left" vertical="center" wrapText="1"/>
    </xf>
    <xf numFmtId="0" fontId="15" fillId="6" borderId="1" xfId="0" applyFont="1" applyFill="1" applyBorder="1" applyAlignment="1">
      <alignment horizontal="center" vertical="center" wrapText="1"/>
    </xf>
    <xf numFmtId="2" fontId="15" fillId="6" borderId="1" xfId="0" applyNumberFormat="1" applyFont="1" applyFill="1" applyBorder="1" applyAlignment="1">
      <alignment vertical="center" wrapText="1"/>
    </xf>
    <xf numFmtId="43" fontId="15" fillId="6" borderId="1" xfId="1" applyFont="1" applyFill="1" applyBorder="1" applyAlignment="1">
      <alignment horizontal="center" vertical="center" wrapText="1"/>
    </xf>
    <xf numFmtId="43" fontId="15" fillId="6" borderId="1" xfId="1" applyFont="1" applyFill="1" applyBorder="1" applyAlignment="1">
      <alignment vertical="center"/>
    </xf>
    <xf numFmtId="43" fontId="16" fillId="8" borderId="1" xfId="1" applyFont="1" applyFill="1" applyBorder="1" applyAlignment="1">
      <alignment horizontal="center" vertical="center" wrapText="1"/>
    </xf>
    <xf numFmtId="43" fontId="16" fillId="6" borderId="1" xfId="1" applyFont="1" applyFill="1" applyBorder="1" applyAlignment="1">
      <alignment horizontal="center" vertical="center" wrapText="1"/>
    </xf>
    <xf numFmtId="0" fontId="15" fillId="8" borderId="12" xfId="3" applyFont="1" applyFill="1" applyBorder="1" applyAlignment="1">
      <alignment horizontal="left" vertical="center" wrapText="1"/>
    </xf>
    <xf numFmtId="0" fontId="15" fillId="6" borderId="12" xfId="3" applyFont="1" applyFill="1" applyBorder="1" applyAlignment="1">
      <alignment horizontal="left" vertical="center" wrapText="1"/>
    </xf>
    <xf numFmtId="43" fontId="15" fillId="6" borderId="1" xfId="1" applyFont="1" applyFill="1" applyBorder="1" applyAlignment="1">
      <alignment vertical="center" wrapText="1"/>
    </xf>
    <xf numFmtId="0" fontId="15" fillId="8" borderId="1" xfId="0" applyNumberFormat="1" applyFont="1" applyFill="1" applyBorder="1" applyAlignment="1">
      <alignment horizontal="center" vertical="center" wrapText="1"/>
    </xf>
    <xf numFmtId="43" fontId="15" fillId="8" borderId="1" xfId="1" applyNumberFormat="1" applyFont="1" applyFill="1" applyBorder="1" applyAlignment="1">
      <alignment vertical="center" wrapText="1"/>
    </xf>
    <xf numFmtId="167" fontId="15" fillId="6" borderId="1" xfId="1" applyNumberFormat="1" applyFont="1" applyFill="1" applyBorder="1" applyAlignment="1">
      <alignment vertical="center" wrapText="1"/>
    </xf>
    <xf numFmtId="43" fontId="15" fillId="6" borderId="1" xfId="1" applyFont="1" applyFill="1" applyBorder="1" applyAlignment="1">
      <alignment horizontal="center"/>
    </xf>
    <xf numFmtId="1" fontId="15" fillId="6" borderId="1" xfId="0" applyNumberFormat="1" applyFont="1" applyFill="1" applyBorder="1" applyAlignment="1">
      <alignment vertical="center" wrapText="1"/>
    </xf>
    <xf numFmtId="43" fontId="15" fillId="6" borderId="1" xfId="1" applyFont="1" applyFill="1" applyBorder="1" applyAlignment="1">
      <alignment horizontal="center" vertical="center"/>
    </xf>
    <xf numFmtId="165" fontId="15" fillId="6" borderId="1" xfId="1" applyNumberFormat="1" applyFont="1" applyFill="1" applyBorder="1" applyAlignment="1">
      <alignment vertical="center"/>
    </xf>
    <xf numFmtId="2" fontId="15" fillId="8" borderId="1" xfId="0" applyNumberFormat="1" applyFont="1" applyFill="1" applyBorder="1" applyAlignment="1">
      <alignment horizontal="right" vertical="center" wrapText="1"/>
    </xf>
    <xf numFmtId="2" fontId="15" fillId="6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3" fillId="0" borderId="12" xfId="3" applyFont="1" applyBorder="1" applyAlignment="1">
      <alignment horizontal="right" vertical="center" wrapText="1"/>
    </xf>
    <xf numFmtId="0" fontId="13" fillId="0" borderId="13" xfId="3" applyFont="1" applyBorder="1" applyAlignment="1">
      <alignment horizontal="right" vertical="center" wrapText="1"/>
    </xf>
    <xf numFmtId="0" fontId="13" fillId="0" borderId="2" xfId="3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view="pageBreakPreview" zoomScaleNormal="100" zoomScaleSheetLayoutView="100" workbookViewId="0">
      <selection activeCell="F3" sqref="F3:G13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22" t="s">
        <v>0</v>
      </c>
      <c r="B1" s="122" t="s">
        <v>1</v>
      </c>
      <c r="C1" s="123" t="s">
        <v>2</v>
      </c>
      <c r="D1" s="123"/>
      <c r="E1" s="123"/>
      <c r="F1" s="124" t="s">
        <v>3</v>
      </c>
      <c r="G1" s="124"/>
      <c r="H1" s="124"/>
    </row>
    <row r="2" spans="1:11" ht="28.5" x14ac:dyDescent="0.25">
      <c r="A2" s="122"/>
      <c r="B2" s="122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/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/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/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/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/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/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/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/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/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/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/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90564-F33A-4B0C-92A9-C60D77F81360}">
  <sheetPr>
    <tabColor theme="9" tint="0.59999389629810485"/>
  </sheetPr>
  <dimension ref="A1:M53"/>
  <sheetViews>
    <sheetView view="pageBreakPreview" zoomScale="80" zoomScaleNormal="100" zoomScaleSheetLayoutView="80" workbookViewId="0">
      <selection activeCell="A21" sqref="A21:XFD21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9" customWidth="1"/>
    <col min="8" max="8" width="16.140625" style="69" customWidth="1"/>
    <col min="9" max="12" width="16.140625" customWidth="1"/>
    <col min="13" max="13" width="55.42578125" style="61" customWidth="1"/>
  </cols>
  <sheetData>
    <row r="1" spans="1:13" ht="14.45" customHeight="1" x14ac:dyDescent="0.25">
      <c r="A1" s="130" t="s">
        <v>0</v>
      </c>
      <c r="B1" s="133" t="s">
        <v>8</v>
      </c>
      <c r="C1" s="136" t="s">
        <v>9</v>
      </c>
      <c r="D1" s="136" t="s">
        <v>10</v>
      </c>
      <c r="E1" s="137" t="s">
        <v>11</v>
      </c>
      <c r="F1" s="138"/>
      <c r="G1" s="138"/>
      <c r="H1" s="138"/>
      <c r="I1" s="138"/>
      <c r="J1" s="138"/>
      <c r="K1" s="138"/>
      <c r="L1" s="138"/>
    </row>
    <row r="2" spans="1:13" ht="14.45" customHeight="1" x14ac:dyDescent="0.25">
      <c r="A2" s="131"/>
      <c r="B2" s="134"/>
      <c r="C2" s="136"/>
      <c r="D2" s="136"/>
      <c r="E2" s="139"/>
      <c r="F2" s="140"/>
      <c r="G2" s="140"/>
      <c r="H2" s="140"/>
      <c r="I2" s="140"/>
      <c r="J2" s="140"/>
      <c r="K2" s="140"/>
      <c r="L2" s="140"/>
    </row>
    <row r="3" spans="1:13" ht="27.75" customHeight="1" x14ac:dyDescent="0.25">
      <c r="A3" s="131"/>
      <c r="B3" s="134"/>
      <c r="C3" s="136"/>
      <c r="D3" s="136"/>
      <c r="E3" s="136" t="s">
        <v>12</v>
      </c>
      <c r="F3" s="136"/>
      <c r="G3" s="136"/>
      <c r="H3" s="136" t="s">
        <v>13</v>
      </c>
      <c r="I3" s="136"/>
      <c r="J3" s="136"/>
      <c r="K3" s="122" t="s">
        <v>14</v>
      </c>
      <c r="L3" s="122"/>
    </row>
    <row r="4" spans="1:13" ht="56.1" customHeight="1" x14ac:dyDescent="0.25">
      <c r="A4" s="132"/>
      <c r="B4" s="135"/>
      <c r="C4" s="136"/>
      <c r="D4" s="136"/>
      <c r="E4" s="82" t="s">
        <v>15</v>
      </c>
      <c r="F4" s="82" t="s">
        <v>16</v>
      </c>
      <c r="G4" s="23" t="s">
        <v>17</v>
      </c>
      <c r="H4" s="82" t="s">
        <v>15</v>
      </c>
      <c r="I4" s="82" t="s">
        <v>16</v>
      </c>
      <c r="J4" s="23" t="s">
        <v>17</v>
      </c>
      <c r="K4" s="82" t="s">
        <v>18</v>
      </c>
      <c r="L4" s="8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25" t="s">
        <v>66</v>
      </c>
      <c r="C6" s="126"/>
      <c r="D6" s="126"/>
      <c r="E6" s="27"/>
      <c r="F6" s="28"/>
      <c r="G6" s="29"/>
      <c r="H6" s="29"/>
      <c r="I6" s="29"/>
      <c r="J6" s="29"/>
      <c r="K6" s="29"/>
      <c r="L6" s="29"/>
    </row>
    <row r="7" spans="1:13" ht="24" customHeight="1" x14ac:dyDescent="0.25">
      <c r="A7" s="30"/>
      <c r="B7" s="31" t="s">
        <v>48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18" customHeight="1" x14ac:dyDescent="0.25">
      <c r="A8" s="30">
        <v>1</v>
      </c>
      <c r="B8" s="36" t="s">
        <v>19</v>
      </c>
      <c r="C8" s="37" t="s">
        <v>20</v>
      </c>
      <c r="D8" s="38">
        <v>22.96</v>
      </c>
      <c r="E8" s="83">
        <v>1900</v>
      </c>
      <c r="F8" s="33">
        <f t="shared" ref="F8" si="0">ROUND(E8*D8,2)</f>
        <v>43624</v>
      </c>
      <c r="G8" s="33">
        <f t="shared" ref="G8:G10" si="1">ROUND(F8*1.2,2)</f>
        <v>52348.800000000003</v>
      </c>
      <c r="H8" s="56"/>
      <c r="I8" s="35"/>
      <c r="J8" s="35"/>
      <c r="K8" s="32">
        <f t="shared" ref="K8:L10" si="2">F8+I8</f>
        <v>43624</v>
      </c>
      <c r="L8" s="33">
        <f t="shared" si="2"/>
        <v>52348.800000000003</v>
      </c>
      <c r="M8" s="39"/>
    </row>
    <row r="9" spans="1:13" ht="18" customHeight="1" x14ac:dyDescent="0.25">
      <c r="A9" s="30">
        <f t="shared" ref="A9:A10" si="3">A8+1</f>
        <v>2</v>
      </c>
      <c r="B9" s="36" t="s">
        <v>49</v>
      </c>
      <c r="C9" s="71" t="s">
        <v>21</v>
      </c>
      <c r="D9" s="38">
        <v>6.16</v>
      </c>
      <c r="E9" s="84">
        <f>ROUND(65055.24/(297.03*0.05),2)</f>
        <v>4380.38</v>
      </c>
      <c r="F9" s="33">
        <f>ROUND(E9*39.42/1.05*1.19,2)</f>
        <v>195697.86</v>
      </c>
      <c r="G9" s="33">
        <f t="shared" si="1"/>
        <v>234837.43</v>
      </c>
      <c r="H9" s="56"/>
      <c r="I9" s="35"/>
      <c r="J9" s="35"/>
      <c r="K9" s="32">
        <f t="shared" si="2"/>
        <v>195697.86</v>
      </c>
      <c r="L9" s="33">
        <f t="shared" si="2"/>
        <v>234837.43</v>
      </c>
    </row>
    <row r="10" spans="1:13" ht="20.25" customHeight="1" x14ac:dyDescent="0.25">
      <c r="A10" s="30">
        <f t="shared" si="3"/>
        <v>3</v>
      </c>
      <c r="B10" s="36" t="s">
        <v>50</v>
      </c>
      <c r="C10" s="37" t="s">
        <v>21</v>
      </c>
      <c r="D10" s="38">
        <v>9.7200000000000006</v>
      </c>
      <c r="E10" s="85">
        <v>1440.5229999999999</v>
      </c>
      <c r="F10" s="33">
        <f t="shared" ref="F10" si="4">ROUND(E10*D10,2)</f>
        <v>14001.88</v>
      </c>
      <c r="G10" s="33">
        <f t="shared" si="1"/>
        <v>16802.259999999998</v>
      </c>
      <c r="H10" s="35"/>
      <c r="I10" s="35"/>
      <c r="J10" s="35"/>
      <c r="K10" s="32">
        <f t="shared" si="2"/>
        <v>14001.88</v>
      </c>
      <c r="L10" s="35">
        <f t="shared" si="2"/>
        <v>16802.259999999998</v>
      </c>
      <c r="M10" s="78"/>
    </row>
    <row r="11" spans="1:13" ht="20.25" customHeight="1" x14ac:dyDescent="0.25">
      <c r="A11" s="49"/>
      <c r="B11" s="41" t="s">
        <v>46</v>
      </c>
      <c r="C11" s="37"/>
      <c r="D11" s="50"/>
      <c r="E11" s="86"/>
      <c r="F11" s="51"/>
      <c r="G11" s="52"/>
      <c r="H11" s="53"/>
      <c r="I11" s="54"/>
      <c r="J11" s="54"/>
      <c r="K11" s="55"/>
      <c r="L11" s="54"/>
    </row>
    <row r="12" spans="1:13" ht="29.25" customHeight="1" x14ac:dyDescent="0.25">
      <c r="A12" s="30">
        <f>A10+1</f>
        <v>4</v>
      </c>
      <c r="B12" s="70" t="s">
        <v>22</v>
      </c>
      <c r="C12" s="37" t="s">
        <v>65</v>
      </c>
      <c r="D12" s="74">
        <v>25.93</v>
      </c>
      <c r="E12" s="85">
        <v>544.86</v>
      </c>
      <c r="F12" s="33">
        <f>ROUND(E12*63.2,2)</f>
        <v>34435.15</v>
      </c>
      <c r="G12" s="33">
        <f t="shared" ref="G12:G13" si="5">ROUND(F12*1.2,2)</f>
        <v>41322.18</v>
      </c>
      <c r="H12" s="53"/>
      <c r="I12" s="54"/>
      <c r="J12" s="54"/>
      <c r="K12" s="56">
        <f t="shared" ref="K12:L13" si="6">F12+I12</f>
        <v>34435.15</v>
      </c>
      <c r="L12" s="40">
        <f t="shared" si="6"/>
        <v>41322.18</v>
      </c>
      <c r="M12" s="78"/>
    </row>
    <row r="13" spans="1:13" ht="33.75" hidden="1" customHeight="1" x14ac:dyDescent="0.25">
      <c r="A13" s="30" t="e">
        <f>#REF!+1</f>
        <v>#REF!</v>
      </c>
      <c r="B13" s="36" t="s">
        <v>51</v>
      </c>
      <c r="C13" s="37" t="s">
        <v>24</v>
      </c>
      <c r="D13" s="38">
        <v>7.8395999999999999</v>
      </c>
      <c r="E13" s="85"/>
      <c r="F13" s="40">
        <f>ROUND(E13*D13,2)*0</f>
        <v>0</v>
      </c>
      <c r="G13" s="40">
        <f t="shared" si="5"/>
        <v>0</v>
      </c>
      <c r="H13" s="56"/>
      <c r="I13" s="40"/>
      <c r="J13" s="40"/>
      <c r="K13" s="56">
        <f t="shared" si="6"/>
        <v>0</v>
      </c>
      <c r="L13" s="40">
        <f t="shared" si="6"/>
        <v>0</v>
      </c>
    </row>
    <row r="14" spans="1:13" ht="19.5" customHeight="1" x14ac:dyDescent="0.25">
      <c r="A14" s="42"/>
      <c r="B14" s="41" t="s">
        <v>52</v>
      </c>
      <c r="C14" s="37"/>
      <c r="D14" s="38"/>
      <c r="E14" s="85"/>
      <c r="F14" s="35"/>
      <c r="G14" s="35"/>
      <c r="H14" s="35"/>
      <c r="I14" s="35"/>
      <c r="J14" s="35"/>
      <c r="K14" s="32"/>
      <c r="L14" s="35"/>
    </row>
    <row r="15" spans="1:13" ht="30.75" customHeight="1" x14ac:dyDescent="0.25">
      <c r="A15" s="30">
        <f>A12+1</f>
        <v>5</v>
      </c>
      <c r="B15" s="70" t="s">
        <v>68</v>
      </c>
      <c r="C15" s="71" t="s">
        <v>53</v>
      </c>
      <c r="D15" s="38">
        <v>143.19999999999999</v>
      </c>
      <c r="E15" s="85">
        <v>355.3</v>
      </c>
      <c r="F15" s="33">
        <f t="shared" ref="F15:F16" si="7">ROUND(E15*D15,2)</f>
        <v>50878.96</v>
      </c>
      <c r="G15" s="33">
        <f t="shared" ref="G15:G17" si="8">ROUND(F15*1.2,2)</f>
        <v>61054.75</v>
      </c>
      <c r="H15" s="53"/>
      <c r="I15" s="54"/>
      <c r="J15" s="54"/>
      <c r="K15" s="56">
        <f t="shared" ref="K15:L21" si="9">F15+I15</f>
        <v>50878.96</v>
      </c>
      <c r="L15" s="40">
        <f t="shared" si="9"/>
        <v>61054.75</v>
      </c>
    </row>
    <row r="16" spans="1:13" ht="21" customHeight="1" x14ac:dyDescent="0.25">
      <c r="A16" s="30">
        <f>A15+1</f>
        <v>6</v>
      </c>
      <c r="B16" s="70" t="s">
        <v>26</v>
      </c>
      <c r="C16" s="71" t="s">
        <v>53</v>
      </c>
      <c r="D16" s="38">
        <v>2.92</v>
      </c>
      <c r="E16" s="85">
        <v>1688.15</v>
      </c>
      <c r="F16" s="33">
        <f t="shared" si="7"/>
        <v>4929.3999999999996</v>
      </c>
      <c r="G16" s="33">
        <f t="shared" si="8"/>
        <v>5915.28</v>
      </c>
      <c r="H16" s="53"/>
      <c r="I16" s="54"/>
      <c r="J16" s="54"/>
      <c r="K16" s="56">
        <f t="shared" si="9"/>
        <v>4929.3999999999996</v>
      </c>
      <c r="L16" s="40">
        <f t="shared" si="9"/>
        <v>5915.28</v>
      </c>
    </row>
    <row r="17" spans="1:13" ht="20.25" customHeight="1" x14ac:dyDescent="0.25">
      <c r="A17" s="30">
        <f>A16+1</f>
        <v>7</v>
      </c>
      <c r="B17" s="36" t="s">
        <v>54</v>
      </c>
      <c r="C17" s="37" t="s">
        <v>53</v>
      </c>
      <c r="D17" s="38">
        <v>9.7200000000000006</v>
      </c>
      <c r="E17" s="85">
        <v>2057.89</v>
      </c>
      <c r="F17" s="40">
        <f>ROUND(E17*D17,2)</f>
        <v>20002.689999999999</v>
      </c>
      <c r="G17" s="40">
        <f t="shared" si="8"/>
        <v>24003.23</v>
      </c>
      <c r="H17" s="56"/>
      <c r="I17" s="40"/>
      <c r="J17" s="40"/>
      <c r="K17" s="56">
        <f t="shared" si="9"/>
        <v>20002.689999999999</v>
      </c>
      <c r="L17" s="40">
        <f t="shared" si="9"/>
        <v>24003.23</v>
      </c>
    </row>
    <row r="18" spans="1:13" ht="20.25" customHeight="1" x14ac:dyDescent="0.25">
      <c r="A18" s="42" t="s">
        <v>25</v>
      </c>
      <c r="B18" s="43" t="s">
        <v>41</v>
      </c>
      <c r="C18" s="44" t="s">
        <v>21</v>
      </c>
      <c r="D18" s="45">
        <f>D17*1.26</f>
        <v>12.247200000000001</v>
      </c>
      <c r="E18" s="87"/>
      <c r="F18" s="58"/>
      <c r="G18" s="58"/>
      <c r="H18" s="87">
        <v>2827.08</v>
      </c>
      <c r="I18" s="46">
        <f>ROUND(H18*D18,2)</f>
        <v>34623.81</v>
      </c>
      <c r="J18" s="46">
        <f>ROUND(I18*1.2,2)</f>
        <v>41548.57</v>
      </c>
      <c r="K18" s="47">
        <f t="shared" si="9"/>
        <v>34623.81</v>
      </c>
      <c r="L18" s="46">
        <f t="shared" si="9"/>
        <v>41548.57</v>
      </c>
      <c r="M18" s="59"/>
    </row>
    <row r="19" spans="1:13" ht="17.25" customHeight="1" x14ac:dyDescent="0.25">
      <c r="A19" s="37">
        <f>A17+1</f>
        <v>8</v>
      </c>
      <c r="B19" s="63" t="s">
        <v>55</v>
      </c>
      <c r="C19" s="37" t="s">
        <v>53</v>
      </c>
      <c r="D19" s="38">
        <v>131.47999999999999</v>
      </c>
      <c r="E19" s="85">
        <v>118.75</v>
      </c>
      <c r="F19" s="33">
        <f t="shared" ref="F19:F21" si="10">ROUND(E19*D19,2)</f>
        <v>15613.25</v>
      </c>
      <c r="G19" s="33">
        <f t="shared" ref="G19:G21" si="11">ROUND(F19*1.2,2)</f>
        <v>18735.900000000001</v>
      </c>
      <c r="H19" s="84"/>
      <c r="I19" s="35"/>
      <c r="J19" s="35"/>
      <c r="K19" s="32">
        <f t="shared" si="9"/>
        <v>15613.25</v>
      </c>
      <c r="L19" s="35">
        <f t="shared" si="9"/>
        <v>18735.900000000001</v>
      </c>
    </row>
    <row r="20" spans="1:13" ht="17.25" customHeight="1" x14ac:dyDescent="0.25">
      <c r="A20" s="37">
        <f>A19+1</f>
        <v>9</v>
      </c>
      <c r="B20" s="70" t="s">
        <v>29</v>
      </c>
      <c r="C20" s="71" t="s">
        <v>53</v>
      </c>
      <c r="D20" s="38">
        <v>131.47999999999999</v>
      </c>
      <c r="E20" s="85">
        <v>188.1</v>
      </c>
      <c r="F20" s="33">
        <f t="shared" si="10"/>
        <v>24731.39</v>
      </c>
      <c r="G20" s="33">
        <f t="shared" si="11"/>
        <v>29677.67</v>
      </c>
      <c r="H20" s="85"/>
      <c r="I20" s="35"/>
      <c r="J20" s="35"/>
      <c r="K20" s="56">
        <f t="shared" si="9"/>
        <v>24731.39</v>
      </c>
      <c r="L20" s="40">
        <f t="shared" si="9"/>
        <v>29677.67</v>
      </c>
    </row>
    <row r="21" spans="1:13" ht="18" customHeight="1" x14ac:dyDescent="0.25">
      <c r="A21" s="30">
        <f>A20+1</f>
        <v>10</v>
      </c>
      <c r="B21" s="70" t="s">
        <v>47</v>
      </c>
      <c r="C21" s="71" t="s">
        <v>24</v>
      </c>
      <c r="D21" s="72">
        <v>57.99</v>
      </c>
      <c r="E21" s="88">
        <v>308.75</v>
      </c>
      <c r="F21" s="33">
        <f t="shared" si="10"/>
        <v>17904.41</v>
      </c>
      <c r="G21" s="33">
        <f t="shared" si="11"/>
        <v>21485.29</v>
      </c>
      <c r="H21" s="88"/>
      <c r="I21" s="40"/>
      <c r="J21" s="40"/>
      <c r="K21" s="56">
        <f t="shared" si="9"/>
        <v>17904.41</v>
      </c>
      <c r="L21" s="40">
        <f t="shared" si="9"/>
        <v>21485.29</v>
      </c>
    </row>
    <row r="22" spans="1:13" x14ac:dyDescent="0.25">
      <c r="A22" s="42"/>
      <c r="B22" s="41" t="s">
        <v>56</v>
      </c>
      <c r="C22" s="37"/>
      <c r="D22" s="38"/>
      <c r="E22" s="85"/>
      <c r="F22" s="35"/>
      <c r="G22" s="35"/>
      <c r="H22" s="91"/>
      <c r="I22" s="35"/>
      <c r="J22" s="35"/>
      <c r="K22" s="32"/>
      <c r="L22" s="35"/>
    </row>
    <row r="23" spans="1:13" ht="30.75" customHeight="1" x14ac:dyDescent="0.25">
      <c r="A23" s="30">
        <f>A21+1</f>
        <v>11</v>
      </c>
      <c r="B23" s="70" t="s">
        <v>68</v>
      </c>
      <c r="C23" s="71" t="s">
        <v>53</v>
      </c>
      <c r="D23" s="38">
        <v>37.17</v>
      </c>
      <c r="E23" s="85">
        <v>355.3</v>
      </c>
      <c r="F23" s="33">
        <f t="shared" ref="F23:F25" si="12">ROUND(E23*D23,2)</f>
        <v>13206.5</v>
      </c>
      <c r="G23" s="33">
        <f t="shared" ref="G23:G25" si="13">ROUND(F23*1.2,2)</f>
        <v>15847.8</v>
      </c>
      <c r="H23" s="91"/>
      <c r="I23" s="54"/>
      <c r="J23" s="54"/>
      <c r="K23" s="56">
        <f t="shared" ref="K23:L31" si="14">F23+I23</f>
        <v>13206.5</v>
      </c>
      <c r="L23" s="40">
        <f t="shared" si="14"/>
        <v>15847.8</v>
      </c>
    </row>
    <row r="24" spans="1:13" ht="21" customHeight="1" x14ac:dyDescent="0.25">
      <c r="A24" s="30">
        <f>A23+1</f>
        <v>12</v>
      </c>
      <c r="B24" s="70" t="s">
        <v>63</v>
      </c>
      <c r="C24" s="71" t="s">
        <v>53</v>
      </c>
      <c r="D24" s="38">
        <v>0.76</v>
      </c>
      <c r="E24" s="85">
        <v>1688.15</v>
      </c>
      <c r="F24" s="33">
        <f t="shared" si="12"/>
        <v>1282.99</v>
      </c>
      <c r="G24" s="33">
        <f t="shared" si="13"/>
        <v>1539.59</v>
      </c>
      <c r="H24" s="91"/>
      <c r="I24" s="54"/>
      <c r="J24" s="54"/>
      <c r="K24" s="56">
        <f t="shared" si="14"/>
        <v>1282.99</v>
      </c>
      <c r="L24" s="40">
        <f t="shared" si="14"/>
        <v>1539.59</v>
      </c>
    </row>
    <row r="25" spans="1:13" ht="20.25" customHeight="1" x14ac:dyDescent="0.25">
      <c r="A25" s="30">
        <f>A24+1</f>
        <v>13</v>
      </c>
      <c r="B25" s="70" t="s">
        <v>27</v>
      </c>
      <c r="C25" s="71" t="s">
        <v>21</v>
      </c>
      <c r="D25" s="72">
        <v>2.71</v>
      </c>
      <c r="E25" s="88">
        <v>1310.05</v>
      </c>
      <c r="F25" s="33">
        <f t="shared" si="12"/>
        <v>3550.24</v>
      </c>
      <c r="G25" s="33">
        <f t="shared" si="13"/>
        <v>4260.29</v>
      </c>
      <c r="H25" s="91"/>
      <c r="I25" s="54"/>
      <c r="J25" s="54"/>
      <c r="K25" s="56">
        <f t="shared" si="14"/>
        <v>3550.24</v>
      </c>
      <c r="L25" s="40">
        <f t="shared" si="14"/>
        <v>4260.29</v>
      </c>
      <c r="M25" s="21"/>
    </row>
    <row r="26" spans="1:13" ht="20.25" customHeight="1" x14ac:dyDescent="0.25">
      <c r="A26" s="42" t="s">
        <v>42</v>
      </c>
      <c r="B26" s="43" t="s">
        <v>28</v>
      </c>
      <c r="C26" s="44" t="s">
        <v>21</v>
      </c>
      <c r="D26" s="45">
        <f>D25*1.1</f>
        <v>2.9810000000000003</v>
      </c>
      <c r="E26" s="89"/>
      <c r="F26" s="46"/>
      <c r="G26" s="46"/>
      <c r="H26" s="92">
        <v>1191.3</v>
      </c>
      <c r="I26" s="46">
        <f>ROUND(H26*D26,2)</f>
        <v>3551.27</v>
      </c>
      <c r="J26" s="46">
        <f>ROUND(I26*1.2,2)</f>
        <v>4261.5200000000004</v>
      </c>
      <c r="K26" s="47">
        <f t="shared" si="14"/>
        <v>3551.27</v>
      </c>
      <c r="L26" s="46">
        <f t="shared" si="14"/>
        <v>4261.5200000000004</v>
      </c>
      <c r="M26" s="21"/>
    </row>
    <row r="27" spans="1:13" x14ac:dyDescent="0.25">
      <c r="A27" s="30">
        <f>A25+1</f>
        <v>14</v>
      </c>
      <c r="B27" s="63" t="s">
        <v>57</v>
      </c>
      <c r="C27" s="37" t="s">
        <v>53</v>
      </c>
      <c r="D27" s="38">
        <v>11.02</v>
      </c>
      <c r="E27" s="85">
        <v>1310.05</v>
      </c>
      <c r="F27" s="33">
        <f t="shared" ref="F27" si="15">ROUND(E27*D27,2)</f>
        <v>14436.75</v>
      </c>
      <c r="G27" s="33">
        <f t="shared" ref="G27" si="16">ROUND(F27*1.2,2)</f>
        <v>17324.099999999999</v>
      </c>
      <c r="H27" s="84"/>
      <c r="I27" s="35"/>
      <c r="J27" s="35"/>
      <c r="K27" s="32">
        <f t="shared" si="14"/>
        <v>14436.75</v>
      </c>
      <c r="L27" s="35">
        <f t="shared" si="14"/>
        <v>17324.099999999999</v>
      </c>
    </row>
    <row r="28" spans="1:13" ht="19.5" customHeight="1" x14ac:dyDescent="0.25">
      <c r="A28" s="42" t="s">
        <v>64</v>
      </c>
      <c r="B28" s="43" t="s">
        <v>28</v>
      </c>
      <c r="C28" s="44" t="s">
        <v>21</v>
      </c>
      <c r="D28" s="45">
        <f>D27*1.1</f>
        <v>12.122</v>
      </c>
      <c r="E28" s="87"/>
      <c r="F28" s="46"/>
      <c r="G28" s="46"/>
      <c r="H28" s="92">
        <v>1191.3</v>
      </c>
      <c r="I28" s="46">
        <f>ROUND(H28*D28,2)</f>
        <v>14440.94</v>
      </c>
      <c r="J28" s="46">
        <f>ROUND(I28*1.2,2)</f>
        <v>17329.13</v>
      </c>
      <c r="K28" s="47">
        <f t="shared" si="14"/>
        <v>14440.94</v>
      </c>
      <c r="L28" s="46">
        <f t="shared" si="14"/>
        <v>17329.13</v>
      </c>
    </row>
    <row r="29" spans="1:13" x14ac:dyDescent="0.25">
      <c r="A29" s="37">
        <f>A27+1</f>
        <v>15</v>
      </c>
      <c r="B29" s="63" t="s">
        <v>58</v>
      </c>
      <c r="C29" s="37" t="s">
        <v>53</v>
      </c>
      <c r="D29" s="38">
        <v>22.21</v>
      </c>
      <c r="E29" s="85">
        <v>118.75</v>
      </c>
      <c r="F29" s="33">
        <f t="shared" ref="F29:F31" si="17">ROUND(E29*D29,2)</f>
        <v>2637.44</v>
      </c>
      <c r="G29" s="33">
        <f t="shared" ref="G29:G31" si="18">ROUND(F29*1.2,2)</f>
        <v>3164.93</v>
      </c>
      <c r="H29" s="84"/>
      <c r="I29" s="35"/>
      <c r="J29" s="35"/>
      <c r="K29" s="32">
        <f t="shared" si="14"/>
        <v>2637.44</v>
      </c>
      <c r="L29" s="35">
        <f t="shared" si="14"/>
        <v>3164.93</v>
      </c>
    </row>
    <row r="30" spans="1:13" x14ac:dyDescent="0.25">
      <c r="A30" s="37">
        <f>A29+1</f>
        <v>16</v>
      </c>
      <c r="B30" s="70" t="s">
        <v>29</v>
      </c>
      <c r="C30" s="71" t="s">
        <v>53</v>
      </c>
      <c r="D30" s="38">
        <v>22.21</v>
      </c>
      <c r="E30" s="85">
        <v>188.1</v>
      </c>
      <c r="F30" s="33">
        <f t="shared" si="17"/>
        <v>4177.7</v>
      </c>
      <c r="G30" s="33">
        <f t="shared" si="18"/>
        <v>5013.24</v>
      </c>
      <c r="H30" s="85"/>
      <c r="I30" s="35"/>
      <c r="J30" s="35"/>
      <c r="K30" s="56">
        <f t="shared" si="14"/>
        <v>4177.7</v>
      </c>
      <c r="L30" s="40">
        <f t="shared" si="14"/>
        <v>5013.24</v>
      </c>
    </row>
    <row r="31" spans="1:13" ht="18" customHeight="1" x14ac:dyDescent="0.25">
      <c r="A31" s="30">
        <f>A30+1</f>
        <v>17</v>
      </c>
      <c r="B31" s="70" t="s">
        <v>47</v>
      </c>
      <c r="C31" s="71" t="s">
        <v>24</v>
      </c>
      <c r="D31" s="72">
        <v>29.89</v>
      </c>
      <c r="E31" s="88">
        <v>308.75</v>
      </c>
      <c r="F31" s="33">
        <f t="shared" si="17"/>
        <v>9228.5400000000009</v>
      </c>
      <c r="G31" s="33">
        <f t="shared" si="18"/>
        <v>11074.25</v>
      </c>
      <c r="H31" s="88"/>
      <c r="I31" s="40"/>
      <c r="J31" s="40"/>
      <c r="K31" s="56">
        <f t="shared" si="14"/>
        <v>9228.5400000000009</v>
      </c>
      <c r="L31" s="40">
        <f t="shared" si="14"/>
        <v>11074.25</v>
      </c>
    </row>
    <row r="32" spans="1:13" x14ac:dyDescent="0.25">
      <c r="A32" s="42"/>
      <c r="B32" s="41" t="s">
        <v>30</v>
      </c>
      <c r="C32" s="37"/>
      <c r="D32" s="38"/>
      <c r="E32" s="85"/>
      <c r="F32" s="35"/>
      <c r="G32" s="35"/>
      <c r="H32" s="91"/>
      <c r="I32" s="35"/>
      <c r="J32" s="35"/>
      <c r="K32" s="56"/>
      <c r="L32" s="40"/>
    </row>
    <row r="33" spans="1:13" ht="30" x14ac:dyDescent="0.25">
      <c r="A33" s="37">
        <f>A31+1</f>
        <v>18</v>
      </c>
      <c r="B33" s="70" t="s">
        <v>67</v>
      </c>
      <c r="C33" s="37" t="s">
        <v>20</v>
      </c>
      <c r="D33" s="38">
        <f>27.87+2.45</f>
        <v>30.32</v>
      </c>
      <c r="E33" s="85">
        <v>512.04999999999995</v>
      </c>
      <c r="F33" s="33">
        <f t="shared" ref="F33" si="19">ROUND(E33*D33,2)</f>
        <v>15525.36</v>
      </c>
      <c r="G33" s="33">
        <f t="shared" ref="G33" si="20">ROUND(F33*1.2,2)</f>
        <v>18630.43</v>
      </c>
      <c r="H33" s="88"/>
      <c r="I33" s="40"/>
      <c r="J33" s="40"/>
      <c r="K33" s="56">
        <f t="shared" ref="K33:L38" si="21">F33+I33</f>
        <v>15525.36</v>
      </c>
      <c r="L33" s="40">
        <f t="shared" si="21"/>
        <v>18630.43</v>
      </c>
    </row>
    <row r="34" spans="1:13" ht="30" x14ac:dyDescent="0.25">
      <c r="A34" s="42" t="s">
        <v>32</v>
      </c>
      <c r="B34" s="66" t="s">
        <v>81</v>
      </c>
      <c r="C34" s="44" t="s">
        <v>20</v>
      </c>
      <c r="D34" s="64">
        <f>D33*1.02</f>
        <v>30.926400000000001</v>
      </c>
      <c r="E34" s="87"/>
      <c r="F34" s="46"/>
      <c r="G34" s="46"/>
      <c r="H34" s="92">
        <v>4085.95</v>
      </c>
      <c r="I34" s="46">
        <f t="shared" ref="I34" si="22">ROUND(H34*D34,2)</f>
        <v>126363.72</v>
      </c>
      <c r="J34" s="46">
        <f t="shared" ref="J34" si="23">ROUND(I34*1.2,2)</f>
        <v>151636.46</v>
      </c>
      <c r="K34" s="47">
        <f t="shared" si="21"/>
        <v>126363.72</v>
      </c>
      <c r="L34" s="46">
        <f t="shared" si="21"/>
        <v>151636.46</v>
      </c>
    </row>
    <row r="35" spans="1:13" ht="21" customHeight="1" x14ac:dyDescent="0.25">
      <c r="A35" s="37">
        <f>A33+1</f>
        <v>19</v>
      </c>
      <c r="B35" s="70" t="s">
        <v>72</v>
      </c>
      <c r="C35" s="37" t="s">
        <v>31</v>
      </c>
      <c r="D35" s="65">
        <v>1</v>
      </c>
      <c r="E35" s="85">
        <v>1449.7</v>
      </c>
      <c r="F35" s="33">
        <f t="shared" ref="F35" si="24">ROUND(E35*D35,2)</f>
        <v>1449.7</v>
      </c>
      <c r="G35" s="33">
        <f t="shared" ref="G35" si="25">ROUND(F35*1.2,2)</f>
        <v>1739.64</v>
      </c>
      <c r="H35" s="88"/>
      <c r="I35" s="40"/>
      <c r="J35" s="40"/>
      <c r="K35" s="56">
        <f t="shared" si="21"/>
        <v>1449.7</v>
      </c>
      <c r="L35" s="40">
        <f t="shared" si="21"/>
        <v>1739.64</v>
      </c>
    </row>
    <row r="36" spans="1:13" ht="21" customHeight="1" x14ac:dyDescent="0.25">
      <c r="A36" s="42" t="s">
        <v>33</v>
      </c>
      <c r="B36" s="66" t="s">
        <v>73</v>
      </c>
      <c r="C36" s="44" t="s">
        <v>31</v>
      </c>
      <c r="D36" s="68">
        <v>1</v>
      </c>
      <c r="E36" s="87"/>
      <c r="F36" s="46"/>
      <c r="G36" s="46"/>
      <c r="H36" s="92">
        <v>3815</v>
      </c>
      <c r="I36" s="46">
        <f t="shared" ref="I36" si="26">ROUND(H36*D36,2)</f>
        <v>3815</v>
      </c>
      <c r="J36" s="46">
        <f t="shared" ref="J36" si="27">ROUND(I36*1.2,2)</f>
        <v>4578</v>
      </c>
      <c r="K36" s="47">
        <f t="shared" si="21"/>
        <v>3815</v>
      </c>
      <c r="L36" s="46">
        <f t="shared" si="21"/>
        <v>4578</v>
      </c>
    </row>
    <row r="37" spans="1:13" ht="18" customHeight="1" x14ac:dyDescent="0.25">
      <c r="A37" s="37">
        <f>A35+1</f>
        <v>20</v>
      </c>
      <c r="B37" s="63" t="s">
        <v>74</v>
      </c>
      <c r="C37" s="37" t="s">
        <v>31</v>
      </c>
      <c r="D37" s="65">
        <v>1</v>
      </c>
      <c r="E37" s="85">
        <v>4670.4399999999996</v>
      </c>
      <c r="F37" s="35">
        <v>5175</v>
      </c>
      <c r="G37" s="35">
        <v>6210</v>
      </c>
      <c r="H37" s="85"/>
      <c r="I37" s="35"/>
      <c r="J37" s="35"/>
      <c r="K37" s="56">
        <f t="shared" si="21"/>
        <v>5175</v>
      </c>
      <c r="L37" s="40">
        <f t="shared" si="21"/>
        <v>6210</v>
      </c>
    </row>
    <row r="38" spans="1:13" ht="32.25" customHeight="1" x14ac:dyDescent="0.25">
      <c r="A38" s="42" t="s">
        <v>34</v>
      </c>
      <c r="B38" s="66" t="s">
        <v>80</v>
      </c>
      <c r="C38" s="44" t="s">
        <v>31</v>
      </c>
      <c r="D38" s="67">
        <v>1</v>
      </c>
      <c r="E38" s="87"/>
      <c r="F38" s="46"/>
      <c r="G38" s="46"/>
      <c r="H38" s="87">
        <v>3485.55</v>
      </c>
      <c r="I38" s="46">
        <f>ROUND(H38*D38,2)</f>
        <v>3485.55</v>
      </c>
      <c r="J38" s="46">
        <f>ROUND(I38*1.2,2)</f>
        <v>4182.66</v>
      </c>
      <c r="K38" s="47">
        <f t="shared" si="21"/>
        <v>3485.55</v>
      </c>
      <c r="L38" s="46">
        <f t="shared" si="21"/>
        <v>4182.66</v>
      </c>
    </row>
    <row r="39" spans="1:13" s="57" customFormat="1" ht="17.25" customHeight="1" x14ac:dyDescent="0.25">
      <c r="A39" s="42"/>
      <c r="B39" s="41" t="s">
        <v>75</v>
      </c>
      <c r="C39" s="37"/>
      <c r="D39" s="73"/>
      <c r="E39" s="84"/>
      <c r="F39" s="35"/>
      <c r="G39" s="35"/>
      <c r="H39" s="84"/>
      <c r="I39" s="35"/>
      <c r="J39" s="35"/>
      <c r="K39" s="32"/>
      <c r="L39" s="35"/>
      <c r="M39" s="39"/>
    </row>
    <row r="40" spans="1:13" s="57" customFormat="1" ht="48.75" customHeight="1" x14ac:dyDescent="0.25">
      <c r="A40" s="79">
        <f>A37+1</f>
        <v>21</v>
      </c>
      <c r="B40" s="70" t="s">
        <v>76</v>
      </c>
      <c r="C40" s="37" t="s">
        <v>21</v>
      </c>
      <c r="D40" s="81">
        <v>4.62</v>
      </c>
      <c r="E40" s="84">
        <v>24012.199999999997</v>
      </c>
      <c r="F40" s="35">
        <f>ROUND(E40*D40,2)</f>
        <v>110936.36</v>
      </c>
      <c r="G40" s="35">
        <f>ROUND(F40*1.2,2)</f>
        <v>133123.63</v>
      </c>
      <c r="H40" s="91"/>
      <c r="I40" s="35"/>
      <c r="J40" s="35"/>
      <c r="K40" s="56">
        <f t="shared" ref="K40:L52" si="28">F40+I40</f>
        <v>110936.36</v>
      </c>
      <c r="L40" s="40">
        <f t="shared" si="28"/>
        <v>133123.63</v>
      </c>
      <c r="M40" s="80" t="s">
        <v>82</v>
      </c>
    </row>
    <row r="41" spans="1:13" x14ac:dyDescent="0.25">
      <c r="A41" s="42" t="s">
        <v>35</v>
      </c>
      <c r="B41" s="66" t="s">
        <v>77</v>
      </c>
      <c r="C41" s="44" t="s">
        <v>21</v>
      </c>
      <c r="D41" s="64">
        <f>D40*1.02</f>
        <v>4.7124000000000006</v>
      </c>
      <c r="E41" s="87"/>
      <c r="F41" s="46"/>
      <c r="G41" s="46"/>
      <c r="H41" s="93">
        <v>6230</v>
      </c>
      <c r="I41" s="46">
        <f t="shared" ref="I41" si="29">ROUND(H41*D41,2)</f>
        <v>29358.25</v>
      </c>
      <c r="J41" s="46">
        <f t="shared" ref="J41" si="30">ROUND(I41*1.2,2)</f>
        <v>35229.9</v>
      </c>
      <c r="K41" s="47">
        <f t="shared" si="28"/>
        <v>29358.25</v>
      </c>
      <c r="L41" s="46">
        <f t="shared" si="28"/>
        <v>35229.9</v>
      </c>
      <c r="M41" s="59"/>
    </row>
    <row r="42" spans="1:13" ht="30" customHeight="1" x14ac:dyDescent="0.25">
      <c r="A42" s="30">
        <f>A40+1</f>
        <v>22</v>
      </c>
      <c r="B42" s="70" t="s">
        <v>43</v>
      </c>
      <c r="C42" s="37" t="s">
        <v>21</v>
      </c>
      <c r="D42" s="38">
        <f>1*0.59+1*0.48+1*0.39+3*0.59+1*0.02</f>
        <v>3.25</v>
      </c>
      <c r="E42" s="90">
        <v>17265.68</v>
      </c>
      <c r="F42" s="35">
        <f>ROUND(E42*D42,2)</f>
        <v>56113.46</v>
      </c>
      <c r="G42" s="35">
        <f>ROUND(F42*1.2,2)</f>
        <v>67336.149999999994</v>
      </c>
      <c r="H42" s="91"/>
      <c r="I42" s="35"/>
      <c r="J42" s="35"/>
      <c r="K42" s="56">
        <f t="shared" si="28"/>
        <v>56113.46</v>
      </c>
      <c r="L42" s="40">
        <f t="shared" si="28"/>
        <v>67336.149999999994</v>
      </c>
      <c r="M42" s="21"/>
    </row>
    <row r="43" spans="1:13" ht="18.75" customHeight="1" x14ac:dyDescent="0.25">
      <c r="A43" s="42" t="s">
        <v>36</v>
      </c>
      <c r="B43" s="66" t="s">
        <v>44</v>
      </c>
      <c r="C43" s="44" t="s">
        <v>31</v>
      </c>
      <c r="D43" s="62">
        <v>1</v>
      </c>
      <c r="E43" s="89"/>
      <c r="F43" s="46"/>
      <c r="G43" s="46"/>
      <c r="H43" s="93">
        <v>11883.33</v>
      </c>
      <c r="I43" s="46">
        <f t="shared" ref="I43:I48" si="31">ROUND(H43*D43,2)</f>
        <v>11883.33</v>
      </c>
      <c r="J43" s="46">
        <f t="shared" ref="J43:J48" si="32">ROUND(I43*1.2,2)</f>
        <v>14260</v>
      </c>
      <c r="K43" s="47">
        <f t="shared" si="28"/>
        <v>11883.33</v>
      </c>
      <c r="L43" s="46">
        <f t="shared" si="28"/>
        <v>14260</v>
      </c>
      <c r="M43" s="59"/>
    </row>
    <row r="44" spans="1:13" ht="18.75" customHeight="1" x14ac:dyDescent="0.25">
      <c r="A44" s="42" t="s">
        <v>83</v>
      </c>
      <c r="B44" s="66" t="s">
        <v>69</v>
      </c>
      <c r="C44" s="44" t="s">
        <v>31</v>
      </c>
      <c r="D44" s="62">
        <v>3</v>
      </c>
      <c r="E44" s="89"/>
      <c r="F44" s="46"/>
      <c r="G44" s="46"/>
      <c r="H44" s="93">
        <v>14566.67</v>
      </c>
      <c r="I44" s="46">
        <f t="shared" si="31"/>
        <v>43700.01</v>
      </c>
      <c r="J44" s="46">
        <f t="shared" si="32"/>
        <v>52440.01</v>
      </c>
      <c r="K44" s="47">
        <f t="shared" si="28"/>
        <v>43700.01</v>
      </c>
      <c r="L44" s="46">
        <f t="shared" si="28"/>
        <v>52440.01</v>
      </c>
      <c r="M44" s="59"/>
    </row>
    <row r="45" spans="1:13" ht="18.75" customHeight="1" x14ac:dyDescent="0.25">
      <c r="A45" s="42" t="s">
        <v>84</v>
      </c>
      <c r="B45" s="66" t="s">
        <v>78</v>
      </c>
      <c r="C45" s="44" t="s">
        <v>31</v>
      </c>
      <c r="D45" s="62">
        <v>1</v>
      </c>
      <c r="E45" s="89"/>
      <c r="F45" s="46"/>
      <c r="G45" s="46"/>
      <c r="H45" s="93">
        <v>11691.67</v>
      </c>
      <c r="I45" s="46">
        <f t="shared" si="31"/>
        <v>11691.67</v>
      </c>
      <c r="J45" s="46">
        <f t="shared" si="32"/>
        <v>14030</v>
      </c>
      <c r="K45" s="47">
        <f t="shared" si="28"/>
        <v>11691.67</v>
      </c>
      <c r="L45" s="46">
        <f t="shared" si="28"/>
        <v>14030</v>
      </c>
      <c r="M45" s="59"/>
    </row>
    <row r="46" spans="1:13" ht="18.75" customHeight="1" x14ac:dyDescent="0.25">
      <c r="A46" s="42" t="s">
        <v>85</v>
      </c>
      <c r="B46" s="43" t="s">
        <v>79</v>
      </c>
      <c r="C46" s="44" t="s">
        <v>31</v>
      </c>
      <c r="D46" s="62">
        <v>1</v>
      </c>
      <c r="E46" s="89"/>
      <c r="F46" s="46"/>
      <c r="G46" s="46"/>
      <c r="H46" s="93">
        <v>14566.67</v>
      </c>
      <c r="I46" s="46">
        <f t="shared" si="31"/>
        <v>14566.67</v>
      </c>
      <c r="J46" s="46">
        <f t="shared" si="32"/>
        <v>17480</v>
      </c>
      <c r="K46" s="47">
        <f t="shared" si="28"/>
        <v>14566.67</v>
      </c>
      <c r="L46" s="46">
        <f t="shared" si="28"/>
        <v>17480</v>
      </c>
      <c r="M46" s="59"/>
    </row>
    <row r="47" spans="1:13" ht="17.25" customHeight="1" x14ac:dyDescent="0.25">
      <c r="A47" s="42" t="s">
        <v>86</v>
      </c>
      <c r="B47" s="66" t="s">
        <v>70</v>
      </c>
      <c r="C47" s="44" t="s">
        <v>31</v>
      </c>
      <c r="D47" s="62">
        <v>1</v>
      </c>
      <c r="E47" s="89"/>
      <c r="F47" s="46"/>
      <c r="G47" s="46"/>
      <c r="H47" s="94">
        <v>3674.25</v>
      </c>
      <c r="I47" s="46">
        <f t="shared" si="31"/>
        <v>3674.25</v>
      </c>
      <c r="J47" s="46">
        <f t="shared" si="32"/>
        <v>4409.1000000000004</v>
      </c>
      <c r="K47" s="47">
        <f t="shared" si="28"/>
        <v>3674.25</v>
      </c>
      <c r="L47" s="46">
        <f t="shared" si="28"/>
        <v>4409.1000000000004</v>
      </c>
      <c r="M47" s="59"/>
    </row>
    <row r="48" spans="1:13" ht="18.75" customHeight="1" x14ac:dyDescent="0.25">
      <c r="A48" s="42" t="s">
        <v>87</v>
      </c>
      <c r="B48" s="43" t="s">
        <v>71</v>
      </c>
      <c r="C48" s="44" t="s">
        <v>31</v>
      </c>
      <c r="D48" s="62">
        <v>1</v>
      </c>
      <c r="E48" s="89"/>
      <c r="F48" s="46"/>
      <c r="G48" s="46"/>
      <c r="H48" s="93">
        <v>14421</v>
      </c>
      <c r="I48" s="46">
        <f t="shared" si="31"/>
        <v>14421</v>
      </c>
      <c r="J48" s="46">
        <f t="shared" si="32"/>
        <v>17305.2</v>
      </c>
      <c r="K48" s="47">
        <f t="shared" si="28"/>
        <v>14421</v>
      </c>
      <c r="L48" s="46">
        <f t="shared" si="28"/>
        <v>17305.2</v>
      </c>
      <c r="M48" s="48"/>
    </row>
    <row r="49" spans="1:12" ht="27.75" customHeight="1" x14ac:dyDescent="0.25">
      <c r="A49" s="37">
        <f>A42+1</f>
        <v>23</v>
      </c>
      <c r="B49" s="36" t="s">
        <v>59</v>
      </c>
      <c r="C49" s="37" t="s">
        <v>23</v>
      </c>
      <c r="D49" s="74">
        <v>34.799999999999997</v>
      </c>
      <c r="E49" s="88">
        <v>144.4</v>
      </c>
      <c r="F49" s="35">
        <f>ROUND(E49*D49,2)</f>
        <v>5025.12</v>
      </c>
      <c r="G49" s="35">
        <f t="shared" ref="G49" si="33">ROUND(F49*1.2,2)</f>
        <v>6030.14</v>
      </c>
      <c r="H49" s="85"/>
      <c r="I49" s="35"/>
      <c r="J49" s="35"/>
      <c r="K49" s="56">
        <f t="shared" si="28"/>
        <v>5025.12</v>
      </c>
      <c r="L49" s="40">
        <f t="shared" si="28"/>
        <v>6030.14</v>
      </c>
    </row>
    <row r="50" spans="1:12" ht="17.25" customHeight="1" x14ac:dyDescent="0.25">
      <c r="A50" s="42" t="s">
        <v>37</v>
      </c>
      <c r="B50" s="66" t="s">
        <v>60</v>
      </c>
      <c r="C50" s="44" t="s">
        <v>45</v>
      </c>
      <c r="D50" s="75">
        <f>11*20/16</f>
        <v>13.75</v>
      </c>
      <c r="E50" s="89"/>
      <c r="F50" s="46"/>
      <c r="G50" s="46"/>
      <c r="H50" s="93">
        <v>237.5</v>
      </c>
      <c r="I50" s="46">
        <f>ROUND(H50*D50,2)</f>
        <v>3265.63</v>
      </c>
      <c r="J50" s="46">
        <f t="shared" ref="J50" si="34">ROUND(I50*1.2,2)</f>
        <v>3918.76</v>
      </c>
      <c r="K50" s="47">
        <f t="shared" si="28"/>
        <v>3265.63</v>
      </c>
      <c r="L50" s="46">
        <f t="shared" si="28"/>
        <v>3918.76</v>
      </c>
    </row>
    <row r="51" spans="1:12" ht="28.5" customHeight="1" x14ac:dyDescent="0.25">
      <c r="A51" s="37">
        <f>A49+1</f>
        <v>24</v>
      </c>
      <c r="B51" s="36" t="s">
        <v>61</v>
      </c>
      <c r="C51" s="37" t="s">
        <v>23</v>
      </c>
      <c r="D51" s="74">
        <v>34.799999999999997</v>
      </c>
      <c r="E51" s="88">
        <v>299.76</v>
      </c>
      <c r="F51" s="35">
        <f>ROUND(E51*D51,2)</f>
        <v>10431.65</v>
      </c>
      <c r="G51" s="35">
        <f t="shared" ref="G51" si="35">ROUND(F51*1.2,2)</f>
        <v>12517.98</v>
      </c>
      <c r="H51" s="85"/>
      <c r="I51" s="35"/>
      <c r="J51" s="35"/>
      <c r="K51" s="56">
        <f t="shared" si="28"/>
        <v>10431.65</v>
      </c>
      <c r="L51" s="40">
        <f t="shared" si="28"/>
        <v>12517.98</v>
      </c>
    </row>
    <row r="52" spans="1:12" ht="15.75" x14ac:dyDescent="0.25">
      <c r="A52" s="42" t="s">
        <v>38</v>
      </c>
      <c r="B52" s="66" t="s">
        <v>62</v>
      </c>
      <c r="C52" s="44" t="s">
        <v>39</v>
      </c>
      <c r="D52" s="45">
        <v>70</v>
      </c>
      <c r="E52" s="89"/>
      <c r="F52" s="46"/>
      <c r="G52" s="46"/>
      <c r="H52" s="93">
        <v>296.39999999999998</v>
      </c>
      <c r="I52" s="46">
        <f t="shared" ref="I52" si="36">ROUND(H52*D52,2)</f>
        <v>20748</v>
      </c>
      <c r="J52" s="46">
        <f t="shared" ref="J52" si="37">ROUND(I52*1.2,2)</f>
        <v>24897.599999999999</v>
      </c>
      <c r="K52" s="60">
        <f t="shared" si="28"/>
        <v>20748</v>
      </c>
      <c r="L52" s="58">
        <f t="shared" si="28"/>
        <v>24897.599999999999</v>
      </c>
    </row>
    <row r="53" spans="1:12" ht="23.25" customHeight="1" x14ac:dyDescent="0.25">
      <c r="A53" s="127" t="s">
        <v>40</v>
      </c>
      <c r="B53" s="128"/>
      <c r="C53" s="128"/>
      <c r="D53" s="128"/>
      <c r="E53" s="129"/>
      <c r="F53" s="76">
        <f>SUM(F7:F52)</f>
        <v>674995.8</v>
      </c>
      <c r="G53" s="76">
        <f>ROUND(F53*1.2,2)</f>
        <v>809994.96</v>
      </c>
      <c r="H53" s="77"/>
      <c r="I53" s="76">
        <f>SUM(I7:I52)</f>
        <v>339589.09999999992</v>
      </c>
      <c r="J53" s="76">
        <f>ROUND(I53*1.2,2)</f>
        <v>407506.92</v>
      </c>
      <c r="K53" s="76">
        <f>SUM(K7:K52)</f>
        <v>1014584.9</v>
      </c>
      <c r="L53" s="76">
        <f>ROUND(K53*1.2,2)</f>
        <v>1217501.8799999999</v>
      </c>
    </row>
  </sheetData>
  <mergeCells count="10">
    <mergeCell ref="B6:D6"/>
    <mergeCell ref="A53:E53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M38"/>
  <sheetViews>
    <sheetView tabSelected="1" view="pageBreakPreview" topLeftCell="B5" zoomScaleNormal="100" zoomScaleSheetLayoutView="100" workbookViewId="0">
      <selection activeCell="M16" sqref="M16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69" customWidth="1"/>
    <col min="8" max="8" width="16.140625" style="69" customWidth="1"/>
    <col min="9" max="12" width="16.140625" customWidth="1"/>
    <col min="13" max="13" width="55.42578125" style="61" customWidth="1"/>
  </cols>
  <sheetData>
    <row r="1" spans="1:13" ht="14.45" customHeight="1" x14ac:dyDescent="0.25">
      <c r="A1" s="130" t="s">
        <v>0</v>
      </c>
      <c r="B1" s="133" t="s">
        <v>8</v>
      </c>
      <c r="C1" s="136" t="s">
        <v>9</v>
      </c>
      <c r="D1" s="136" t="s">
        <v>10</v>
      </c>
      <c r="E1" s="137" t="s">
        <v>11</v>
      </c>
      <c r="F1" s="138"/>
      <c r="G1" s="138"/>
      <c r="H1" s="138"/>
      <c r="I1" s="138"/>
      <c r="J1" s="138"/>
      <c r="K1" s="138"/>
      <c r="L1" s="138"/>
    </row>
    <row r="2" spans="1:13" ht="14.45" customHeight="1" x14ac:dyDescent="0.25">
      <c r="A2" s="131"/>
      <c r="B2" s="134"/>
      <c r="C2" s="136"/>
      <c r="D2" s="136"/>
      <c r="E2" s="139"/>
      <c r="F2" s="140"/>
      <c r="G2" s="140"/>
      <c r="H2" s="140"/>
      <c r="I2" s="140"/>
      <c r="J2" s="140"/>
      <c r="K2" s="140"/>
      <c r="L2" s="140"/>
    </row>
    <row r="3" spans="1:13" ht="27.75" customHeight="1" x14ac:dyDescent="0.25">
      <c r="A3" s="131"/>
      <c r="B3" s="134"/>
      <c r="C3" s="136"/>
      <c r="D3" s="136"/>
      <c r="E3" s="136" t="s">
        <v>12</v>
      </c>
      <c r="F3" s="136"/>
      <c r="G3" s="136"/>
      <c r="H3" s="136" t="s">
        <v>13</v>
      </c>
      <c r="I3" s="136"/>
      <c r="J3" s="136"/>
      <c r="K3" s="122" t="s">
        <v>14</v>
      </c>
      <c r="L3" s="122"/>
    </row>
    <row r="4" spans="1:13" ht="56.1" customHeight="1" x14ac:dyDescent="0.25">
      <c r="A4" s="132"/>
      <c r="B4" s="135"/>
      <c r="C4" s="136"/>
      <c r="D4" s="136"/>
      <c r="E4" s="22" t="s">
        <v>15</v>
      </c>
      <c r="F4" s="22" t="s">
        <v>16</v>
      </c>
      <c r="G4" s="23" t="s">
        <v>17</v>
      </c>
      <c r="H4" s="22" t="s">
        <v>15</v>
      </c>
      <c r="I4" s="22" t="s">
        <v>16</v>
      </c>
      <c r="J4" s="23" t="s">
        <v>17</v>
      </c>
      <c r="K4" s="22" t="s">
        <v>18</v>
      </c>
      <c r="L4" s="22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25" t="s">
        <v>66</v>
      </c>
      <c r="C6" s="126"/>
      <c r="D6" s="126"/>
      <c r="E6" s="27"/>
      <c r="F6" s="28"/>
      <c r="G6" s="29"/>
      <c r="H6" s="29"/>
      <c r="I6" s="29"/>
      <c r="J6" s="29"/>
      <c r="K6" s="29"/>
      <c r="L6" s="29"/>
    </row>
    <row r="7" spans="1:13" ht="33.75" hidden="1" customHeight="1" x14ac:dyDescent="0.25">
      <c r="A7" s="30" t="e">
        <f>#REF!+1</f>
        <v>#REF!</v>
      </c>
      <c r="B7" s="36" t="s">
        <v>51</v>
      </c>
      <c r="C7" s="37" t="s">
        <v>24</v>
      </c>
      <c r="D7" s="38">
        <v>7.8395999999999999</v>
      </c>
      <c r="E7" s="85"/>
      <c r="F7" s="40">
        <f>ROUND(E7*D7,2)*0</f>
        <v>0</v>
      </c>
      <c r="G7" s="40">
        <f t="shared" ref="G7" si="0">ROUND(F7*1.2,2)</f>
        <v>0</v>
      </c>
      <c r="H7" s="56"/>
      <c r="I7" s="40"/>
      <c r="J7" s="40"/>
      <c r="K7" s="56">
        <f t="shared" ref="K7:L7" si="1">F7+I7</f>
        <v>0</v>
      </c>
      <c r="L7" s="40">
        <f t="shared" si="1"/>
        <v>0</v>
      </c>
    </row>
    <row r="8" spans="1:13" ht="19.5" customHeight="1" x14ac:dyDescent="0.25">
      <c r="A8" s="42"/>
      <c r="B8" s="41" t="s">
        <v>88</v>
      </c>
      <c r="C8" s="37"/>
      <c r="D8" s="38"/>
      <c r="E8" s="85"/>
      <c r="F8" s="35"/>
      <c r="G8" s="35"/>
      <c r="H8" s="35"/>
      <c r="I8" s="35"/>
      <c r="J8" s="35"/>
      <c r="K8" s="32"/>
      <c r="L8" s="35"/>
    </row>
    <row r="9" spans="1:13" ht="30.75" customHeight="1" x14ac:dyDescent="0.25">
      <c r="A9" s="95">
        <v>1</v>
      </c>
      <c r="B9" s="96" t="s">
        <v>93</v>
      </c>
      <c r="C9" s="95" t="s">
        <v>53</v>
      </c>
      <c r="D9" s="97">
        <f>4.17+33+159.08</f>
        <v>196.25</v>
      </c>
      <c r="E9" s="98">
        <v>308.75</v>
      </c>
      <c r="F9" s="99">
        <f t="shared" ref="F9:F10" si="2">ROUND(E9*D9,2)</f>
        <v>60592.19</v>
      </c>
      <c r="G9" s="99">
        <f t="shared" ref="G9:G12" si="3">ROUND(F9*1.2,2)</f>
        <v>72710.63</v>
      </c>
      <c r="H9" s="100"/>
      <c r="I9" s="99"/>
      <c r="J9" s="99"/>
      <c r="K9" s="98">
        <f t="shared" ref="K9:L19" si="4">F9+I9</f>
        <v>60592.19</v>
      </c>
      <c r="L9" s="99">
        <f t="shared" si="4"/>
        <v>72710.63</v>
      </c>
      <c r="M9" s="121" t="s">
        <v>108</v>
      </c>
    </row>
    <row r="10" spans="1:13" ht="21" customHeight="1" x14ac:dyDescent="0.25">
      <c r="A10" s="95">
        <f>A9+1</f>
        <v>2</v>
      </c>
      <c r="B10" s="96" t="s">
        <v>26</v>
      </c>
      <c r="C10" s="95" t="s">
        <v>53</v>
      </c>
      <c r="D10" s="97">
        <v>0.76</v>
      </c>
      <c r="E10" s="98">
        <v>1688.15</v>
      </c>
      <c r="F10" s="99">
        <f t="shared" si="2"/>
        <v>1282.99</v>
      </c>
      <c r="G10" s="99">
        <f t="shared" si="3"/>
        <v>1539.59</v>
      </c>
      <c r="H10" s="100"/>
      <c r="I10" s="99"/>
      <c r="J10" s="99"/>
      <c r="K10" s="98">
        <f t="shared" si="4"/>
        <v>1282.99</v>
      </c>
      <c r="L10" s="99">
        <f t="shared" si="4"/>
        <v>1539.59</v>
      </c>
    </row>
    <row r="11" spans="1:13" ht="21" customHeight="1" x14ac:dyDescent="0.25">
      <c r="A11" s="95">
        <f>A10+1</f>
        <v>3</v>
      </c>
      <c r="B11" s="96" t="s">
        <v>89</v>
      </c>
      <c r="C11" s="95" t="s">
        <v>53</v>
      </c>
      <c r="D11" s="97">
        <v>2.92</v>
      </c>
      <c r="E11" s="98">
        <v>1688.15</v>
      </c>
      <c r="F11" s="99">
        <f t="shared" ref="F11" si="5">ROUND(E11*D11,2)</f>
        <v>4929.3999999999996</v>
      </c>
      <c r="G11" s="99">
        <f t="shared" ref="G11" si="6">ROUND(F11*1.2,2)</f>
        <v>5915.28</v>
      </c>
      <c r="H11" s="100"/>
      <c r="I11" s="99"/>
      <c r="J11" s="99"/>
      <c r="K11" s="98">
        <f t="shared" ref="K11" si="7">F11+I11</f>
        <v>4929.3999999999996</v>
      </c>
      <c r="L11" s="99">
        <f t="shared" ref="L11" si="8">G11+J11</f>
        <v>5915.28</v>
      </c>
    </row>
    <row r="12" spans="1:13" ht="20.25" customHeight="1" x14ac:dyDescent="0.25">
      <c r="A12" s="95">
        <f>A11+1</f>
        <v>4</v>
      </c>
      <c r="B12" s="96" t="s">
        <v>54</v>
      </c>
      <c r="C12" s="95" t="s">
        <v>53</v>
      </c>
      <c r="D12" s="97">
        <v>0.8</v>
      </c>
      <c r="E12" s="98">
        <v>1350.9</v>
      </c>
      <c r="F12" s="99">
        <f>ROUND(E12*D12,2)</f>
        <v>1080.72</v>
      </c>
      <c r="G12" s="99">
        <f t="shared" si="3"/>
        <v>1296.8599999999999</v>
      </c>
      <c r="H12" s="98"/>
      <c r="I12" s="99"/>
      <c r="J12" s="99"/>
      <c r="K12" s="98">
        <f t="shared" si="4"/>
        <v>1080.72</v>
      </c>
      <c r="L12" s="99">
        <f t="shared" si="4"/>
        <v>1296.8599999999999</v>
      </c>
    </row>
    <row r="13" spans="1:13" ht="20.25" customHeight="1" x14ac:dyDescent="0.25">
      <c r="A13" s="101" t="s">
        <v>94</v>
      </c>
      <c r="B13" s="102" t="s">
        <v>41</v>
      </c>
      <c r="C13" s="103" t="s">
        <v>21</v>
      </c>
      <c r="D13" s="104">
        <v>0.92</v>
      </c>
      <c r="E13" s="105"/>
      <c r="F13" s="106"/>
      <c r="G13" s="106"/>
      <c r="H13" s="105">
        <v>1299.5999999999999</v>
      </c>
      <c r="I13" s="106">
        <f>ROUND(H13*D13,2)</f>
        <v>1195.6300000000001</v>
      </c>
      <c r="J13" s="106">
        <f>ROUND(I13*1.2,2)</f>
        <v>1434.76</v>
      </c>
      <c r="K13" s="105">
        <f t="shared" si="4"/>
        <v>1195.6300000000001</v>
      </c>
      <c r="L13" s="106">
        <f t="shared" si="4"/>
        <v>1434.76</v>
      </c>
      <c r="M13" s="59"/>
    </row>
    <row r="14" spans="1:13" ht="20.25" customHeight="1" x14ac:dyDescent="0.25">
      <c r="A14" s="95">
        <f>A12+1</f>
        <v>5</v>
      </c>
      <c r="B14" s="96" t="s">
        <v>27</v>
      </c>
      <c r="C14" s="95" t="s">
        <v>21</v>
      </c>
      <c r="D14" s="97">
        <v>2.7</v>
      </c>
      <c r="E14" s="107">
        <v>1311</v>
      </c>
      <c r="F14" s="99">
        <f t="shared" ref="F14" si="9">ROUND(E14*D14,2)</f>
        <v>3539.7</v>
      </c>
      <c r="G14" s="99">
        <f t="shared" ref="G14" si="10">ROUND(F14*1.2,2)</f>
        <v>4247.6400000000003</v>
      </c>
      <c r="H14" s="100"/>
      <c r="I14" s="99"/>
      <c r="J14" s="99"/>
      <c r="K14" s="98">
        <f t="shared" ref="K14:K15" si="11">F14+I14</f>
        <v>3539.7</v>
      </c>
      <c r="L14" s="99">
        <f t="shared" ref="L14:L15" si="12">G14+J14</f>
        <v>4247.6400000000003</v>
      </c>
      <c r="M14" s="21"/>
    </row>
    <row r="15" spans="1:13" ht="20.25" customHeight="1" x14ac:dyDescent="0.25">
      <c r="A15" s="101" t="s">
        <v>95</v>
      </c>
      <c r="B15" s="102" t="s">
        <v>28</v>
      </c>
      <c r="C15" s="103" t="s">
        <v>21</v>
      </c>
      <c r="D15" s="104">
        <f>D14*1.1</f>
        <v>2.9700000000000006</v>
      </c>
      <c r="E15" s="108"/>
      <c r="F15" s="106"/>
      <c r="G15" s="106"/>
      <c r="H15" s="106">
        <v>1201.75</v>
      </c>
      <c r="I15" s="106">
        <f>ROUND(H15*D15,2)</f>
        <v>3569.2</v>
      </c>
      <c r="J15" s="106">
        <f>ROUND(I15*1.2,2)</f>
        <v>4283.04</v>
      </c>
      <c r="K15" s="105">
        <f t="shared" si="11"/>
        <v>3569.2</v>
      </c>
      <c r="L15" s="106">
        <f t="shared" si="12"/>
        <v>4283.04</v>
      </c>
      <c r="M15" s="21"/>
    </row>
    <row r="16" spans="1:13" ht="17.25" customHeight="1" x14ac:dyDescent="0.25">
      <c r="A16" s="95">
        <f>A14+1</f>
        <v>6</v>
      </c>
      <c r="B16" s="109" t="s">
        <v>90</v>
      </c>
      <c r="C16" s="95" t="s">
        <v>53</v>
      </c>
      <c r="D16" s="97">
        <v>136.71</v>
      </c>
      <c r="E16" s="98">
        <v>118.75</v>
      </c>
      <c r="F16" s="99">
        <f t="shared" ref="F16:F17" si="13">ROUND(E16*D16,2)</f>
        <v>16234.31</v>
      </c>
      <c r="G16" s="99">
        <f t="shared" ref="G16:G17" si="14">ROUND(F16*1.2,2)</f>
        <v>19481.169999999998</v>
      </c>
      <c r="H16" s="99"/>
      <c r="I16" s="99"/>
      <c r="J16" s="99"/>
      <c r="K16" s="98">
        <f t="shared" si="4"/>
        <v>16234.31</v>
      </c>
      <c r="L16" s="99">
        <f t="shared" si="4"/>
        <v>19481.169999999998</v>
      </c>
    </row>
    <row r="17" spans="1:13" x14ac:dyDescent="0.25">
      <c r="A17" s="95">
        <f>A16+1</f>
        <v>7</v>
      </c>
      <c r="B17" s="109" t="s">
        <v>91</v>
      </c>
      <c r="C17" s="95" t="s">
        <v>53</v>
      </c>
      <c r="D17" s="97">
        <v>28</v>
      </c>
      <c r="E17" s="98">
        <v>854.05</v>
      </c>
      <c r="F17" s="99">
        <f t="shared" si="13"/>
        <v>23913.4</v>
      </c>
      <c r="G17" s="99">
        <f t="shared" si="14"/>
        <v>28696.080000000002</v>
      </c>
      <c r="H17" s="99"/>
      <c r="I17" s="99"/>
      <c r="J17" s="99"/>
      <c r="K17" s="98">
        <f t="shared" si="4"/>
        <v>23913.4</v>
      </c>
      <c r="L17" s="99">
        <f t="shared" si="4"/>
        <v>28696.080000000002</v>
      </c>
    </row>
    <row r="18" spans="1:13" ht="20.25" customHeight="1" x14ac:dyDescent="0.25">
      <c r="A18" s="101" t="s">
        <v>25</v>
      </c>
      <c r="B18" s="102" t="s">
        <v>28</v>
      </c>
      <c r="C18" s="103" t="s">
        <v>21</v>
      </c>
      <c r="D18" s="104">
        <v>9</v>
      </c>
      <c r="E18" s="108"/>
      <c r="F18" s="106"/>
      <c r="G18" s="106"/>
      <c r="H18" s="106">
        <v>1201.75</v>
      </c>
      <c r="I18" s="106">
        <f>ROUND(H18*D18,2)</f>
        <v>10815.75</v>
      </c>
      <c r="J18" s="106">
        <f>ROUND(I18*1.2,2)</f>
        <v>12978.9</v>
      </c>
      <c r="K18" s="105">
        <f t="shared" si="4"/>
        <v>10815.75</v>
      </c>
      <c r="L18" s="106">
        <f t="shared" si="4"/>
        <v>12978.9</v>
      </c>
      <c r="M18" s="21"/>
    </row>
    <row r="19" spans="1:13" ht="18" customHeight="1" x14ac:dyDescent="0.25">
      <c r="A19" s="95">
        <f>A17+1</f>
        <v>8</v>
      </c>
      <c r="B19" s="96" t="s">
        <v>47</v>
      </c>
      <c r="C19" s="95" t="s">
        <v>24</v>
      </c>
      <c r="D19" s="97">
        <f>33*1.9</f>
        <v>62.699999999999996</v>
      </c>
      <c r="E19" s="107">
        <v>308.75</v>
      </c>
      <c r="F19" s="99">
        <f t="shared" ref="F19" si="15">ROUND(E19*D19,2)</f>
        <v>19358.63</v>
      </c>
      <c r="G19" s="99">
        <f t="shared" ref="G19" si="16">ROUND(F19*1.2,2)</f>
        <v>23230.36</v>
      </c>
      <c r="H19" s="107"/>
      <c r="I19" s="99"/>
      <c r="J19" s="99"/>
      <c r="K19" s="98">
        <f t="shared" si="4"/>
        <v>19358.63</v>
      </c>
      <c r="L19" s="99">
        <f t="shared" si="4"/>
        <v>23230.36</v>
      </c>
    </row>
    <row r="20" spans="1:13" x14ac:dyDescent="0.25">
      <c r="A20" s="42"/>
      <c r="B20" s="41" t="s">
        <v>30</v>
      </c>
      <c r="C20" s="37"/>
      <c r="D20" s="38"/>
      <c r="E20" s="85"/>
      <c r="F20" s="35"/>
      <c r="G20" s="35"/>
      <c r="H20" s="91"/>
      <c r="I20" s="35"/>
      <c r="J20" s="35"/>
      <c r="K20" s="56"/>
      <c r="L20" s="40"/>
    </row>
    <row r="21" spans="1:13" ht="30" x14ac:dyDescent="0.25">
      <c r="A21" s="95">
        <f>A19+1</f>
        <v>9</v>
      </c>
      <c r="B21" s="96" t="s">
        <v>67</v>
      </c>
      <c r="C21" s="95" t="s">
        <v>20</v>
      </c>
      <c r="D21" s="97">
        <v>29</v>
      </c>
      <c r="E21" s="98">
        <v>512.04999999999995</v>
      </c>
      <c r="F21" s="99">
        <f t="shared" ref="F21" si="17">ROUND(E21*D21,2)</f>
        <v>14849.45</v>
      </c>
      <c r="G21" s="99">
        <f t="shared" ref="G21" si="18">ROUND(F21*1.2,2)</f>
        <v>17819.34</v>
      </c>
      <c r="H21" s="107"/>
      <c r="I21" s="99"/>
      <c r="J21" s="99"/>
      <c r="K21" s="98">
        <f t="shared" ref="K21" si="19">F21+I21</f>
        <v>14849.45</v>
      </c>
      <c r="L21" s="99">
        <f t="shared" ref="L21" si="20">G21+J21</f>
        <v>17819.34</v>
      </c>
    </row>
    <row r="22" spans="1:13" ht="30" x14ac:dyDescent="0.25">
      <c r="A22" s="101" t="s">
        <v>96</v>
      </c>
      <c r="B22" s="110" t="s">
        <v>81</v>
      </c>
      <c r="C22" s="103" t="s">
        <v>20</v>
      </c>
      <c r="D22" s="111">
        <v>29</v>
      </c>
      <c r="E22" s="105"/>
      <c r="F22" s="106"/>
      <c r="G22" s="106"/>
      <c r="H22" s="106">
        <v>4085.95</v>
      </c>
      <c r="I22" s="106">
        <f t="shared" ref="I22" si="21">ROUND(H22*D22,2)</f>
        <v>118492.55</v>
      </c>
      <c r="J22" s="106">
        <f t="shared" ref="J22" si="22">ROUND(I22*1.2,2)</f>
        <v>142191.06</v>
      </c>
      <c r="K22" s="105">
        <f t="shared" ref="K22" si="23">F22+I22</f>
        <v>118492.55</v>
      </c>
      <c r="L22" s="106">
        <f t="shared" ref="L22" si="24">G22+J22</f>
        <v>142191.06</v>
      </c>
    </row>
    <row r="23" spans="1:13" s="57" customFormat="1" ht="17.25" customHeight="1" x14ac:dyDescent="0.25">
      <c r="A23" s="42"/>
      <c r="B23" s="41" t="s">
        <v>100</v>
      </c>
      <c r="C23" s="37"/>
      <c r="D23" s="73"/>
      <c r="E23" s="84"/>
      <c r="F23" s="35"/>
      <c r="G23" s="35"/>
      <c r="H23" s="84"/>
      <c r="I23" s="35"/>
      <c r="J23" s="35"/>
      <c r="K23" s="32"/>
      <c r="L23" s="35"/>
      <c r="M23" s="39"/>
    </row>
    <row r="24" spans="1:13" s="57" customFormat="1" ht="33.75" customHeight="1" x14ac:dyDescent="0.25">
      <c r="A24" s="112">
        <f>A21+1</f>
        <v>10</v>
      </c>
      <c r="B24" s="96" t="s">
        <v>101</v>
      </c>
      <c r="C24" s="95" t="s">
        <v>21</v>
      </c>
      <c r="D24" s="113">
        <v>0.5</v>
      </c>
      <c r="E24" s="99">
        <v>24012.199999999997</v>
      </c>
      <c r="F24" s="99">
        <f>ROUND(E24*D24,2)</f>
        <v>12006.1</v>
      </c>
      <c r="G24" s="99">
        <f>ROUND(F24*1.2,2)</f>
        <v>14407.32</v>
      </c>
      <c r="H24" s="100"/>
      <c r="I24" s="99"/>
      <c r="J24" s="99"/>
      <c r="K24" s="98">
        <f t="shared" ref="K24" si="25">F24+I24</f>
        <v>12006.1</v>
      </c>
      <c r="L24" s="99">
        <f t="shared" ref="L24" si="26">G24+J24</f>
        <v>14407.32</v>
      </c>
      <c r="M24" s="80"/>
    </row>
    <row r="25" spans="1:13" x14ac:dyDescent="0.25">
      <c r="A25" s="101" t="s">
        <v>97</v>
      </c>
      <c r="B25" s="110" t="s">
        <v>77</v>
      </c>
      <c r="C25" s="103" t="s">
        <v>21</v>
      </c>
      <c r="D25" s="114">
        <v>0.50749999999999995</v>
      </c>
      <c r="E25" s="105"/>
      <c r="F25" s="106"/>
      <c r="G25" s="106"/>
      <c r="H25" s="115">
        <v>5808.3</v>
      </c>
      <c r="I25" s="106">
        <f t="shared" ref="I25" si="27">ROUND(H25*D25,2)</f>
        <v>2947.71</v>
      </c>
      <c r="J25" s="106">
        <f t="shared" ref="J25" si="28">ROUND(I25*1.2,2)</f>
        <v>3537.25</v>
      </c>
      <c r="K25" s="105">
        <f t="shared" ref="K25" si="29">F25+I25</f>
        <v>2947.71</v>
      </c>
      <c r="L25" s="106">
        <f t="shared" ref="L25" si="30">G25+J25</f>
        <v>3537.25</v>
      </c>
      <c r="M25" s="59"/>
    </row>
    <row r="26" spans="1:13" ht="30" customHeight="1" x14ac:dyDescent="0.25">
      <c r="A26" s="95">
        <f>A24+1</f>
        <v>11</v>
      </c>
      <c r="B26" s="96" t="s">
        <v>43</v>
      </c>
      <c r="C26" s="95" t="s">
        <v>21</v>
      </c>
      <c r="D26" s="97">
        <v>5.66</v>
      </c>
      <c r="E26" s="107">
        <v>17265.68</v>
      </c>
      <c r="F26" s="99">
        <f>ROUND(E26*D26,2)</f>
        <v>97723.75</v>
      </c>
      <c r="G26" s="99">
        <f>ROUND(F26*1.2,2)</f>
        <v>117268.5</v>
      </c>
      <c r="H26" s="100"/>
      <c r="I26" s="99"/>
      <c r="J26" s="99"/>
      <c r="K26" s="98">
        <f t="shared" ref="K26:L37" si="31">F26+I26</f>
        <v>97723.75</v>
      </c>
      <c r="L26" s="99">
        <f t="shared" si="31"/>
        <v>117268.5</v>
      </c>
      <c r="M26" s="21"/>
    </row>
    <row r="27" spans="1:13" ht="18.75" customHeight="1" x14ac:dyDescent="0.25">
      <c r="A27" s="101" t="s">
        <v>98</v>
      </c>
      <c r="B27" s="110" t="s">
        <v>69</v>
      </c>
      <c r="C27" s="103" t="s">
        <v>31</v>
      </c>
      <c r="D27" s="116">
        <v>3</v>
      </c>
      <c r="E27" s="108"/>
      <c r="F27" s="106"/>
      <c r="G27" s="106"/>
      <c r="H27" s="115">
        <v>10455.700000000001</v>
      </c>
      <c r="I27" s="106">
        <f t="shared" ref="I27:I32" si="32">ROUND(H27*D27,2)</f>
        <v>31367.1</v>
      </c>
      <c r="J27" s="106">
        <f t="shared" ref="J27:J32" si="33">ROUND(I27*1.2,2)</f>
        <v>37640.519999999997</v>
      </c>
      <c r="K27" s="105">
        <f t="shared" si="31"/>
        <v>31367.1</v>
      </c>
      <c r="L27" s="106">
        <f t="shared" si="31"/>
        <v>37640.519999999997</v>
      </c>
      <c r="M27" s="59"/>
    </row>
    <row r="28" spans="1:13" ht="18.75" customHeight="1" x14ac:dyDescent="0.25">
      <c r="A28" s="101" t="s">
        <v>102</v>
      </c>
      <c r="B28" s="110" t="s">
        <v>78</v>
      </c>
      <c r="C28" s="103" t="s">
        <v>31</v>
      </c>
      <c r="D28" s="116">
        <v>1</v>
      </c>
      <c r="E28" s="108"/>
      <c r="F28" s="106"/>
      <c r="G28" s="106"/>
      <c r="H28" s="115">
        <v>10815.75</v>
      </c>
      <c r="I28" s="106">
        <f t="shared" si="32"/>
        <v>10815.75</v>
      </c>
      <c r="J28" s="106">
        <f t="shared" si="33"/>
        <v>12978.9</v>
      </c>
      <c r="K28" s="105">
        <f t="shared" si="31"/>
        <v>10815.75</v>
      </c>
      <c r="L28" s="106">
        <f t="shared" si="31"/>
        <v>12978.9</v>
      </c>
      <c r="M28" s="59"/>
    </row>
    <row r="29" spans="1:13" ht="18.75" customHeight="1" x14ac:dyDescent="0.25">
      <c r="A29" s="101" t="s">
        <v>103</v>
      </c>
      <c r="B29" s="102" t="s">
        <v>79</v>
      </c>
      <c r="C29" s="103" t="s">
        <v>31</v>
      </c>
      <c r="D29" s="116">
        <v>1</v>
      </c>
      <c r="E29" s="108"/>
      <c r="F29" s="106"/>
      <c r="G29" s="106"/>
      <c r="H29" s="115">
        <v>9734.65</v>
      </c>
      <c r="I29" s="106">
        <f t="shared" si="32"/>
        <v>9734.65</v>
      </c>
      <c r="J29" s="106">
        <f t="shared" si="33"/>
        <v>11681.58</v>
      </c>
      <c r="K29" s="105">
        <f t="shared" si="31"/>
        <v>9734.65</v>
      </c>
      <c r="L29" s="106">
        <f t="shared" si="31"/>
        <v>11681.58</v>
      </c>
      <c r="M29" s="59"/>
    </row>
    <row r="30" spans="1:13" ht="18.75" customHeight="1" x14ac:dyDescent="0.25">
      <c r="A30" s="101" t="s">
        <v>104</v>
      </c>
      <c r="B30" s="102" t="s">
        <v>92</v>
      </c>
      <c r="C30" s="103" t="s">
        <v>31</v>
      </c>
      <c r="D30" s="116">
        <v>1</v>
      </c>
      <c r="E30" s="108"/>
      <c r="F30" s="106"/>
      <c r="G30" s="106"/>
      <c r="H30" s="115">
        <v>5889.05</v>
      </c>
      <c r="I30" s="106">
        <f t="shared" ref="I30" si="34">ROUND(H30*D30,2)</f>
        <v>5889.05</v>
      </c>
      <c r="J30" s="106">
        <f t="shared" ref="J30" si="35">ROUND(I30*1.2,2)</f>
        <v>7066.86</v>
      </c>
      <c r="K30" s="105">
        <f t="shared" ref="K30" si="36">F30+I30</f>
        <v>5889.05</v>
      </c>
      <c r="L30" s="106">
        <f t="shared" ref="L30" si="37">G30+J30</f>
        <v>7066.86</v>
      </c>
      <c r="M30" s="59"/>
    </row>
    <row r="31" spans="1:13" ht="17.25" customHeight="1" x14ac:dyDescent="0.25">
      <c r="A31" s="101" t="s">
        <v>105</v>
      </c>
      <c r="B31" s="110" t="s">
        <v>70</v>
      </c>
      <c r="C31" s="103" t="s">
        <v>39</v>
      </c>
      <c r="D31" s="116">
        <v>26</v>
      </c>
      <c r="E31" s="108"/>
      <c r="F31" s="106"/>
      <c r="G31" s="106"/>
      <c r="H31" s="117">
        <v>666.9</v>
      </c>
      <c r="I31" s="106">
        <f t="shared" si="32"/>
        <v>17339.400000000001</v>
      </c>
      <c r="J31" s="106">
        <f t="shared" si="33"/>
        <v>20807.28</v>
      </c>
      <c r="K31" s="105">
        <f t="shared" si="31"/>
        <v>17339.400000000001</v>
      </c>
      <c r="L31" s="106">
        <f t="shared" si="31"/>
        <v>20807.28</v>
      </c>
      <c r="M31" s="59"/>
    </row>
    <row r="32" spans="1:13" ht="18.75" customHeight="1" x14ac:dyDescent="0.25">
      <c r="A32" s="101" t="s">
        <v>106</v>
      </c>
      <c r="B32" s="102" t="s">
        <v>71</v>
      </c>
      <c r="C32" s="103" t="s">
        <v>31</v>
      </c>
      <c r="D32" s="116">
        <v>1</v>
      </c>
      <c r="E32" s="108"/>
      <c r="F32" s="106"/>
      <c r="G32" s="106"/>
      <c r="H32" s="115">
        <v>14421</v>
      </c>
      <c r="I32" s="106">
        <f t="shared" si="32"/>
        <v>14421</v>
      </c>
      <c r="J32" s="106">
        <f t="shared" si="33"/>
        <v>17305.2</v>
      </c>
      <c r="K32" s="105">
        <f t="shared" si="31"/>
        <v>14421</v>
      </c>
      <c r="L32" s="106">
        <f t="shared" si="31"/>
        <v>17305.2</v>
      </c>
      <c r="M32" s="48"/>
    </row>
    <row r="33" spans="1:12" ht="32.25" customHeight="1" x14ac:dyDescent="0.25">
      <c r="A33" s="101" t="s">
        <v>107</v>
      </c>
      <c r="B33" s="110" t="s">
        <v>80</v>
      </c>
      <c r="C33" s="103" t="s">
        <v>31</v>
      </c>
      <c r="D33" s="118">
        <v>1</v>
      </c>
      <c r="E33" s="105"/>
      <c r="F33" s="106"/>
      <c r="G33" s="106"/>
      <c r="H33" s="105">
        <v>3485.55</v>
      </c>
      <c r="I33" s="106">
        <f>ROUND(H33*D33,2)</f>
        <v>3485.55</v>
      </c>
      <c r="J33" s="106">
        <f>ROUND(I33*1.2,2)</f>
        <v>4182.66</v>
      </c>
      <c r="K33" s="105">
        <f t="shared" si="31"/>
        <v>3485.55</v>
      </c>
      <c r="L33" s="106">
        <f t="shared" si="31"/>
        <v>4182.66</v>
      </c>
    </row>
    <row r="34" spans="1:12" ht="27.75" customHeight="1" x14ac:dyDescent="0.25">
      <c r="A34" s="95">
        <f>A26+1</f>
        <v>12</v>
      </c>
      <c r="B34" s="96" t="s">
        <v>59</v>
      </c>
      <c r="C34" s="95" t="s">
        <v>23</v>
      </c>
      <c r="D34" s="119">
        <v>34.799999999999997</v>
      </c>
      <c r="E34" s="107">
        <v>144.4</v>
      </c>
      <c r="F34" s="99">
        <f>ROUND(E34*D34,2)</f>
        <v>5025.12</v>
      </c>
      <c r="G34" s="99">
        <f t="shared" ref="G34" si="38">ROUND(F34*1.2,2)</f>
        <v>6030.14</v>
      </c>
      <c r="H34" s="98"/>
      <c r="I34" s="99"/>
      <c r="J34" s="99"/>
      <c r="K34" s="98">
        <f t="shared" si="31"/>
        <v>5025.12</v>
      </c>
      <c r="L34" s="99">
        <f t="shared" si="31"/>
        <v>6030.14</v>
      </c>
    </row>
    <row r="35" spans="1:12" ht="17.25" customHeight="1" x14ac:dyDescent="0.25">
      <c r="A35" s="101" t="s">
        <v>99</v>
      </c>
      <c r="B35" s="110" t="s">
        <v>60</v>
      </c>
      <c r="C35" s="103" t="s">
        <v>45</v>
      </c>
      <c r="D35" s="120">
        <f>11*20/16</f>
        <v>13.75</v>
      </c>
      <c r="E35" s="108"/>
      <c r="F35" s="106"/>
      <c r="G35" s="106"/>
      <c r="H35" s="115">
        <v>236.55</v>
      </c>
      <c r="I35" s="106">
        <f>ROUND(H35*D35,2)</f>
        <v>3252.56</v>
      </c>
      <c r="J35" s="106">
        <f t="shared" ref="J35" si="39">ROUND(I35*1.2,2)</f>
        <v>3903.07</v>
      </c>
      <c r="K35" s="105">
        <f t="shared" si="31"/>
        <v>3252.56</v>
      </c>
      <c r="L35" s="106">
        <f t="shared" si="31"/>
        <v>3903.07</v>
      </c>
    </row>
    <row r="36" spans="1:12" ht="28.5" customHeight="1" x14ac:dyDescent="0.25">
      <c r="A36" s="95">
        <f>A34+1</f>
        <v>13</v>
      </c>
      <c r="B36" s="96" t="s">
        <v>61</v>
      </c>
      <c r="C36" s="95" t="s">
        <v>23</v>
      </c>
      <c r="D36" s="119">
        <v>34.799999999999997</v>
      </c>
      <c r="E36" s="107">
        <v>299.76</v>
      </c>
      <c r="F36" s="99">
        <f>ROUND(E36*D36,2)</f>
        <v>10431.65</v>
      </c>
      <c r="G36" s="99">
        <f t="shared" ref="G36" si="40">ROUND(F36*1.2,2)</f>
        <v>12517.98</v>
      </c>
      <c r="H36" s="98"/>
      <c r="I36" s="99"/>
      <c r="J36" s="99"/>
      <c r="K36" s="98">
        <f t="shared" si="31"/>
        <v>10431.65</v>
      </c>
      <c r="L36" s="99">
        <f t="shared" si="31"/>
        <v>12517.98</v>
      </c>
    </row>
    <row r="37" spans="1:12" ht="15.75" x14ac:dyDescent="0.25">
      <c r="A37" s="101" t="s">
        <v>42</v>
      </c>
      <c r="B37" s="110" t="s">
        <v>62</v>
      </c>
      <c r="C37" s="103" t="s">
        <v>39</v>
      </c>
      <c r="D37" s="104">
        <v>70</v>
      </c>
      <c r="E37" s="108"/>
      <c r="F37" s="106"/>
      <c r="G37" s="106"/>
      <c r="H37" s="115">
        <v>296.39999999999998</v>
      </c>
      <c r="I37" s="106">
        <f t="shared" ref="I37" si="41">ROUND(H37*D37,2)</f>
        <v>20748</v>
      </c>
      <c r="J37" s="106">
        <f t="shared" ref="J37" si="42">ROUND(I37*1.2,2)</f>
        <v>24897.599999999999</v>
      </c>
      <c r="K37" s="105">
        <f t="shared" si="31"/>
        <v>20748</v>
      </c>
      <c r="L37" s="106">
        <f t="shared" si="31"/>
        <v>24897.599999999999</v>
      </c>
    </row>
    <row r="38" spans="1:12" ht="23.25" customHeight="1" x14ac:dyDescent="0.25">
      <c r="A38" s="127" t="s">
        <v>40</v>
      </c>
      <c r="B38" s="128"/>
      <c r="C38" s="128"/>
      <c r="D38" s="128"/>
      <c r="E38" s="129"/>
      <c r="F38" s="76">
        <f>SUM(F7:F37)</f>
        <v>270967.41000000003</v>
      </c>
      <c r="G38" s="76">
        <f>ROUND(F38*1.2,2)</f>
        <v>325160.89</v>
      </c>
      <c r="H38" s="77"/>
      <c r="I38" s="76">
        <f>SUM(I7:I37)</f>
        <v>254073.89999999997</v>
      </c>
      <c r="J38" s="76">
        <f>ROUND(I38*1.2,2)</f>
        <v>304888.68</v>
      </c>
      <c r="K38" s="76">
        <f>SUM(K7:K37)</f>
        <v>525041.31000000006</v>
      </c>
      <c r="L38" s="76">
        <f>ROUND(K38*1.2,2)</f>
        <v>630049.56999999995</v>
      </c>
    </row>
  </sheetData>
  <mergeCells count="10">
    <mergeCell ref="A38:E38"/>
    <mergeCell ref="E1:L2"/>
    <mergeCell ref="E3:G3"/>
    <mergeCell ref="H3:J3"/>
    <mergeCell ref="K3:L3"/>
    <mergeCell ref="B6:D6"/>
    <mergeCell ref="A1:A4"/>
    <mergeCell ref="B1:B4"/>
    <mergeCell ref="C1:C4"/>
    <mergeCell ref="D1:D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Свод НВК1</vt:lpstr>
      <vt:lpstr>НВК1 (2)</vt:lpstr>
      <vt:lpstr>НВК1</vt:lpstr>
      <vt:lpstr>НВК1!Область_печати</vt:lpstr>
      <vt:lpstr>'НВК1 (2)'!Область_печати</vt:lpstr>
      <vt:lpstr>'Свод НВК1'!Область_печати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2024-06-05T11:48:07Z</dcterms:created>
  <dcterms:modified xsi:type="dcterms:W3CDTF">2024-10-22T13:23:32Z</dcterms:modified>
</cp:coreProperties>
</file>