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ownloads\Анализ ВДЦ Мытищи\"/>
    </mc:Choice>
  </mc:AlternateContent>
  <xr:revisionPtr revIDLastSave="0" documentId="13_ncr:1_{7968D596-F052-473A-8154-3DE9E5EDE944}" xr6:coauthVersionLast="43" xr6:coauthVersionMax="45" xr10:uidLastSave="{00000000-0000-0000-0000-000000000000}"/>
  <bookViews>
    <workbookView xWindow="-28920" yWindow="1185" windowWidth="29040" windowHeight="15840" tabRatio="811" xr2:uid="{9F1C44D9-A069-494D-98F1-C0A40214D511}"/>
  </bookViews>
  <sheets>
    <sheet name="Свод НВК4" sheetId="1" r:id="rId1"/>
    <sheet name="К11А-К11Б" sheetId="13" r:id="rId2"/>
    <sheet name="цех 121-К11Б" sheetId="14" r:id="rId3"/>
    <sheet name="Ксущ-К11А" sheetId="15" r:id="rId4"/>
    <sheet name="К10-К10А" sheetId="16" r:id="rId5"/>
  </sheets>
  <definedNames>
    <definedName name="_xlnm.Print_Area" localSheetId="4">'К10-К10А'!$A$1:$L$35</definedName>
    <definedName name="_xlnm.Print_Area" localSheetId="1">'К11А-К11Б'!$A$1:$L$84</definedName>
    <definedName name="_xlnm.Print_Area" localSheetId="3">'Ксущ-К11А'!$A$1:$L$34</definedName>
    <definedName name="_xlnm.Print_Area" localSheetId="0">'Свод НВК4'!$A$1:$H$7</definedName>
    <definedName name="_xlnm.Print_Area" localSheetId="2">'цех 121-К11Б'!$A$1:$L$52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F6" i="1"/>
  <c r="D6" i="1"/>
  <c r="C6" i="1"/>
  <c r="D51" i="13" l="1"/>
  <c r="H26" i="14" l="1"/>
  <c r="H30" i="14"/>
  <c r="H28" i="14"/>
  <c r="H29" i="15" l="1"/>
  <c r="F18" i="14" l="1"/>
  <c r="K18" i="14" s="1"/>
  <c r="G18" i="14" l="1"/>
  <c r="L18" i="14" s="1"/>
  <c r="D48" i="14"/>
  <c r="D49" i="13"/>
  <c r="D62" i="13"/>
  <c r="D10" i="16" l="1"/>
  <c r="I72" i="13" l="1"/>
  <c r="J72" i="13" s="1"/>
  <c r="L72" i="13" s="1"/>
  <c r="F71" i="13"/>
  <c r="G71" i="13" s="1"/>
  <c r="L71" i="13" s="1"/>
  <c r="I56" i="13"/>
  <c r="K56" i="13" s="1"/>
  <c r="I43" i="13"/>
  <c r="K43" i="13" s="1"/>
  <c r="K71" i="13" l="1"/>
  <c r="K72" i="13"/>
  <c r="J56" i="13"/>
  <c r="L56" i="13" s="1"/>
  <c r="J43" i="13"/>
  <c r="L43" i="13" s="1"/>
  <c r="D32" i="16" l="1"/>
  <c r="D29" i="16"/>
  <c r="D25" i="16"/>
  <c r="I25" i="16" s="1"/>
  <c r="K25" i="16" s="1"/>
  <c r="F24" i="16"/>
  <c r="K24" i="16" s="1"/>
  <c r="D22" i="16"/>
  <c r="F10" i="16"/>
  <c r="K10" i="16" s="1"/>
  <c r="I34" i="16"/>
  <c r="K34" i="16" s="1"/>
  <c r="F33" i="16"/>
  <c r="G33" i="16" s="1"/>
  <c r="L33" i="16" s="1"/>
  <c r="I32" i="16"/>
  <c r="F31" i="16"/>
  <c r="K31" i="16" s="1"/>
  <c r="I30" i="16"/>
  <c r="J30" i="16" s="1"/>
  <c r="L30" i="16" s="1"/>
  <c r="I29" i="16"/>
  <c r="K29" i="16" s="1"/>
  <c r="F28" i="16"/>
  <c r="K28" i="16" s="1"/>
  <c r="D27" i="16"/>
  <c r="I27" i="16" s="1"/>
  <c r="K27" i="16" s="1"/>
  <c r="F26" i="16"/>
  <c r="K26" i="16" s="1"/>
  <c r="F22" i="16"/>
  <c r="K22" i="16" s="1"/>
  <c r="F20" i="16"/>
  <c r="K20" i="16" s="1"/>
  <c r="F19" i="16"/>
  <c r="G19" i="16" s="1"/>
  <c r="L19" i="16" s="1"/>
  <c r="D18" i="16"/>
  <c r="I18" i="16" s="1"/>
  <c r="F17" i="16"/>
  <c r="K17" i="16" s="1"/>
  <c r="D16" i="16"/>
  <c r="I16" i="16" s="1"/>
  <c r="F15" i="16"/>
  <c r="K15" i="16" s="1"/>
  <c r="F14" i="16"/>
  <c r="K14" i="16" s="1"/>
  <c r="F13" i="16"/>
  <c r="G13" i="16" s="1"/>
  <c r="L13" i="16" s="1"/>
  <c r="F8" i="16"/>
  <c r="K8" i="16" s="1"/>
  <c r="D29" i="15"/>
  <c r="I29" i="15" s="1"/>
  <c r="F28" i="15"/>
  <c r="K28" i="15" s="1"/>
  <c r="F27" i="15"/>
  <c r="G27" i="15" s="1"/>
  <c r="L27" i="15" s="1"/>
  <c r="F25" i="15"/>
  <c r="K25" i="15" s="1"/>
  <c r="F24" i="15"/>
  <c r="K24" i="15" s="1"/>
  <c r="F22" i="15"/>
  <c r="K22" i="15" s="1"/>
  <c r="F21" i="15"/>
  <c r="G21" i="15" s="1"/>
  <c r="L21" i="15" s="1"/>
  <c r="D20" i="15"/>
  <c r="I20" i="15" s="1"/>
  <c r="F19" i="15"/>
  <c r="G19" i="15" s="1"/>
  <c r="L19" i="15" s="1"/>
  <c r="D18" i="15"/>
  <c r="I18" i="15" s="1"/>
  <c r="F17" i="15"/>
  <c r="K17" i="15" s="1"/>
  <c r="F16" i="15"/>
  <c r="K16" i="15" s="1"/>
  <c r="F15" i="15"/>
  <c r="G15" i="15" s="1"/>
  <c r="L15" i="15" s="1"/>
  <c r="F12" i="15"/>
  <c r="K12" i="15" s="1"/>
  <c r="F10" i="15"/>
  <c r="K10" i="15" s="1"/>
  <c r="E9" i="15"/>
  <c r="F9" i="15" s="1"/>
  <c r="A9" i="15"/>
  <c r="A10" i="15" s="1"/>
  <c r="A12" i="15" s="1"/>
  <c r="A15" i="15" s="1"/>
  <c r="F8" i="15"/>
  <c r="G8" i="15" s="1"/>
  <c r="L8" i="15" s="1"/>
  <c r="D41" i="14"/>
  <c r="I48" i="14"/>
  <c r="F47" i="14"/>
  <c r="K47" i="14" s="1"/>
  <c r="D46" i="14"/>
  <c r="I46" i="14" s="1"/>
  <c r="F45" i="14"/>
  <c r="G45" i="14" s="1"/>
  <c r="L45" i="14" s="1"/>
  <c r="I44" i="14"/>
  <c r="K44" i="14" s="1"/>
  <c r="I43" i="14"/>
  <c r="K43" i="14" s="1"/>
  <c r="I42" i="14"/>
  <c r="K42" i="14" s="1"/>
  <c r="F41" i="14"/>
  <c r="G41" i="14" s="1"/>
  <c r="L41" i="14" s="1"/>
  <c r="F39" i="14"/>
  <c r="K39" i="14" s="1"/>
  <c r="D33" i="14"/>
  <c r="E33" i="14" s="1"/>
  <c r="F33" i="14" s="1"/>
  <c r="K33" i="14" s="1"/>
  <c r="F37" i="14"/>
  <c r="K37" i="14" s="1"/>
  <c r="F35" i="14"/>
  <c r="G35" i="14" s="1"/>
  <c r="L35" i="14" s="1"/>
  <c r="I30" i="14"/>
  <c r="K30" i="14" s="1"/>
  <c r="F29" i="14"/>
  <c r="G29" i="14" s="1"/>
  <c r="L29" i="14" s="1"/>
  <c r="F35" i="16" l="1"/>
  <c r="J25" i="16"/>
  <c r="L25" i="16" s="1"/>
  <c r="G24" i="16"/>
  <c r="L24" i="16" s="1"/>
  <c r="G20" i="16"/>
  <c r="L20" i="16" s="1"/>
  <c r="G26" i="16"/>
  <c r="L26" i="16" s="1"/>
  <c r="G28" i="16"/>
  <c r="L28" i="16" s="1"/>
  <c r="K33" i="16"/>
  <c r="K13" i="16"/>
  <c r="G14" i="16"/>
  <c r="L14" i="16" s="1"/>
  <c r="K30" i="16"/>
  <c r="G8" i="16"/>
  <c r="L8" i="16" s="1"/>
  <c r="K19" i="16"/>
  <c r="A10" i="16"/>
  <c r="A13" i="16" s="1"/>
  <c r="A14" i="16" s="1"/>
  <c r="A15" i="16" s="1"/>
  <c r="A17" i="16" s="1"/>
  <c r="A19" i="16" s="1"/>
  <c r="A20" i="16" s="1"/>
  <c r="A22" i="16" s="1"/>
  <c r="G10" i="16"/>
  <c r="L10" i="16" s="1"/>
  <c r="K16" i="16"/>
  <c r="J16" i="16"/>
  <c r="L16" i="16" s="1"/>
  <c r="J32" i="16"/>
  <c r="L32" i="16" s="1"/>
  <c r="K32" i="16"/>
  <c r="I35" i="16"/>
  <c r="J18" i="16"/>
  <c r="L18" i="16" s="1"/>
  <c r="K18" i="16"/>
  <c r="G17" i="16"/>
  <c r="L17" i="16" s="1"/>
  <c r="J29" i="16"/>
  <c r="L29" i="16" s="1"/>
  <c r="G31" i="16"/>
  <c r="L31" i="16" s="1"/>
  <c r="G15" i="16"/>
  <c r="L15" i="16" s="1"/>
  <c r="G22" i="16"/>
  <c r="L22" i="16" s="1"/>
  <c r="J27" i="16"/>
  <c r="L27" i="16" s="1"/>
  <c r="J34" i="16"/>
  <c r="L34" i="16" s="1"/>
  <c r="G28" i="15"/>
  <c r="L28" i="15" s="1"/>
  <c r="A16" i="15"/>
  <c r="A17" i="15" s="1"/>
  <c r="A19" i="15" s="1"/>
  <c r="A21" i="15" s="1"/>
  <c r="A22" i="15" s="1"/>
  <c r="A24" i="15" s="1"/>
  <c r="A25" i="15" s="1"/>
  <c r="A27" i="15" s="1"/>
  <c r="A28" i="15" s="1"/>
  <c r="K15" i="15"/>
  <c r="K27" i="15"/>
  <c r="G16" i="15"/>
  <c r="L16" i="15" s="1"/>
  <c r="K21" i="15"/>
  <c r="G22" i="15"/>
  <c r="L22" i="15" s="1"/>
  <c r="K8" i="15"/>
  <c r="K20" i="15"/>
  <c r="J20" i="15"/>
  <c r="L20" i="15" s="1"/>
  <c r="G9" i="15"/>
  <c r="L9" i="15" s="1"/>
  <c r="F30" i="15"/>
  <c r="K9" i="15"/>
  <c r="K29" i="15"/>
  <c r="J29" i="15"/>
  <c r="L29" i="15" s="1"/>
  <c r="I30" i="15"/>
  <c r="K18" i="15"/>
  <c r="J18" i="15"/>
  <c r="L18" i="15" s="1"/>
  <c r="K19" i="15"/>
  <c r="G25" i="15"/>
  <c r="L25" i="15" s="1"/>
  <c r="G12" i="15"/>
  <c r="L12" i="15" s="1"/>
  <c r="G17" i="15"/>
  <c r="L17" i="15" s="1"/>
  <c r="G24" i="15"/>
  <c r="L24" i="15" s="1"/>
  <c r="G10" i="15"/>
  <c r="L10" i="15" s="1"/>
  <c r="K45" i="14"/>
  <c r="K35" i="14"/>
  <c r="J46" i="14"/>
  <c r="L46" i="14" s="1"/>
  <c r="K46" i="14"/>
  <c r="K48" i="14"/>
  <c r="J48" i="14"/>
  <c r="L48" i="14" s="1"/>
  <c r="J43" i="14"/>
  <c r="L43" i="14" s="1"/>
  <c r="K41" i="14"/>
  <c r="J42" i="14"/>
  <c r="L42" i="14" s="1"/>
  <c r="J44" i="14"/>
  <c r="L44" i="14" s="1"/>
  <c r="G47" i="14"/>
  <c r="L47" i="14" s="1"/>
  <c r="G39" i="14"/>
  <c r="L39" i="14" s="1"/>
  <c r="G33" i="14"/>
  <c r="L33" i="14" s="1"/>
  <c r="G37" i="14"/>
  <c r="L37" i="14" s="1"/>
  <c r="J30" i="14"/>
  <c r="L30" i="14" s="1"/>
  <c r="K29" i="14"/>
  <c r="I28" i="14"/>
  <c r="D26" i="14"/>
  <c r="I26" i="14" s="1"/>
  <c r="D20" i="14"/>
  <c r="I20" i="14" s="1"/>
  <c r="D20" i="13"/>
  <c r="F27" i="14"/>
  <c r="G27" i="14" s="1"/>
  <c r="L27" i="14" s="1"/>
  <c r="F25" i="14"/>
  <c r="G25" i="14" s="1"/>
  <c r="L25" i="14" s="1"/>
  <c r="F23" i="14"/>
  <c r="K23" i="14" s="1"/>
  <c r="F22" i="14"/>
  <c r="G22" i="14" s="1"/>
  <c r="L22" i="14" s="1"/>
  <c r="F19" i="14"/>
  <c r="G19" i="14" s="1"/>
  <c r="L19" i="14" s="1"/>
  <c r="D17" i="14"/>
  <c r="I17" i="14" s="1"/>
  <c r="F16" i="14"/>
  <c r="K16" i="14" s="1"/>
  <c r="D15" i="14"/>
  <c r="I15" i="14" s="1"/>
  <c r="F14" i="14"/>
  <c r="K14" i="14" s="1"/>
  <c r="F13" i="14"/>
  <c r="K13" i="14" s="1"/>
  <c r="F12" i="14"/>
  <c r="G12" i="14" s="1"/>
  <c r="L12" i="14" s="1"/>
  <c r="F10" i="14"/>
  <c r="G10" i="14" s="1"/>
  <c r="L10" i="14" s="1"/>
  <c r="F8" i="14"/>
  <c r="K8" i="14" s="1"/>
  <c r="A10" i="14"/>
  <c r="A12" i="14" s="1"/>
  <c r="I79" i="13"/>
  <c r="F78" i="13"/>
  <c r="K78" i="13" s="1"/>
  <c r="F75" i="13"/>
  <c r="K75" i="13" s="1"/>
  <c r="D74" i="13"/>
  <c r="D69" i="13"/>
  <c r="D67" i="13"/>
  <c r="I62" i="13"/>
  <c r="F61" i="13"/>
  <c r="K61" i="13" s="1"/>
  <c r="D60" i="13"/>
  <c r="I60" i="13" s="1"/>
  <c r="F59" i="13"/>
  <c r="G59" i="13" s="1"/>
  <c r="L59" i="13" s="1"/>
  <c r="I58" i="13"/>
  <c r="K58" i="13" s="1"/>
  <c r="D38" i="13"/>
  <c r="F38" i="13" s="1"/>
  <c r="K38" i="13" s="1"/>
  <c r="I44" i="13"/>
  <c r="K44" i="13" s="1"/>
  <c r="I49" i="13"/>
  <c r="F48" i="13"/>
  <c r="K48" i="13" s="1"/>
  <c r="D47" i="13"/>
  <c r="I47" i="13" s="1"/>
  <c r="F46" i="13"/>
  <c r="K46" i="13" s="1"/>
  <c r="I57" i="13"/>
  <c r="J57" i="13" s="1"/>
  <c r="L57" i="13" s="1"/>
  <c r="I55" i="13"/>
  <c r="K55" i="13" s="1"/>
  <c r="I54" i="13"/>
  <c r="I53" i="13"/>
  <c r="I52" i="13"/>
  <c r="F51" i="13"/>
  <c r="I45" i="13"/>
  <c r="K45" i="13" s="1"/>
  <c r="I42" i="13"/>
  <c r="I41" i="13"/>
  <c r="I40" i="13"/>
  <c r="I39" i="13"/>
  <c r="D31" i="13"/>
  <c r="I31" i="13" s="1"/>
  <c r="J31" i="13" s="1"/>
  <c r="L31" i="13" s="1"/>
  <c r="D29" i="13"/>
  <c r="I29" i="13" s="1"/>
  <c r="J29" i="13" s="1"/>
  <c r="L29" i="13" s="1"/>
  <c r="F27" i="13"/>
  <c r="K27" i="13" s="1"/>
  <c r="D22" i="13"/>
  <c r="I22" i="13" s="1"/>
  <c r="J22" i="13" s="1"/>
  <c r="L22" i="13" s="1"/>
  <c r="F18" i="13"/>
  <c r="G18" i="13" s="1"/>
  <c r="L18" i="13" s="1"/>
  <c r="F14" i="13"/>
  <c r="K14" i="13" s="1"/>
  <c r="F8" i="13"/>
  <c r="G8" i="13" s="1"/>
  <c r="L8" i="13" s="1"/>
  <c r="A9" i="13"/>
  <c r="A10" i="13" s="1"/>
  <c r="A12" i="13" s="1"/>
  <c r="E9" i="13"/>
  <c r="F9" i="13" s="1"/>
  <c r="G9" i="13" s="1"/>
  <c r="L9" i="13" s="1"/>
  <c r="F10" i="13"/>
  <c r="K10" i="13" s="1"/>
  <c r="F12" i="13"/>
  <c r="F17" i="13"/>
  <c r="K17" i="13" s="1"/>
  <c r="F19" i="13"/>
  <c r="G19" i="13" s="1"/>
  <c r="L19" i="13" s="1"/>
  <c r="I20" i="13"/>
  <c r="F21" i="13"/>
  <c r="G21" i="13" s="1"/>
  <c r="L21" i="13" s="1"/>
  <c r="F23" i="13"/>
  <c r="K23" i="13" s="1"/>
  <c r="F24" i="13"/>
  <c r="K24" i="13" s="1"/>
  <c r="F26" i="13"/>
  <c r="K26" i="13" s="1"/>
  <c r="F28" i="13"/>
  <c r="G28" i="13" s="1"/>
  <c r="L28" i="13" s="1"/>
  <c r="F30" i="13"/>
  <c r="K30" i="13" s="1"/>
  <c r="F32" i="13"/>
  <c r="K32" i="13" s="1"/>
  <c r="F33" i="13"/>
  <c r="G33" i="13" s="1"/>
  <c r="L33" i="13" s="1"/>
  <c r="F35" i="13"/>
  <c r="G35" i="13" s="1"/>
  <c r="L35" i="13" s="1"/>
  <c r="F36" i="13"/>
  <c r="G36" i="13" s="1"/>
  <c r="L36" i="13" s="1"/>
  <c r="F64" i="13"/>
  <c r="K64" i="13" s="1"/>
  <c r="E65" i="13"/>
  <c r="F65" i="13" s="1"/>
  <c r="F66" i="13"/>
  <c r="G66" i="13" s="1"/>
  <c r="L66" i="13" s="1"/>
  <c r="I67" i="13"/>
  <c r="F68" i="13"/>
  <c r="K68" i="13" s="1"/>
  <c r="I70" i="13"/>
  <c r="J70" i="13" s="1"/>
  <c r="L70" i="13" s="1"/>
  <c r="F73" i="13"/>
  <c r="K73" i="13" s="1"/>
  <c r="F76" i="13"/>
  <c r="K76" i="13" s="1"/>
  <c r="D77" i="13"/>
  <c r="G35" i="16" l="1"/>
  <c r="J35" i="16"/>
  <c r="A24" i="16"/>
  <c r="A26" i="16" s="1"/>
  <c r="A28" i="16" s="1"/>
  <c r="K35" i="16"/>
  <c r="L35" i="16" s="1"/>
  <c r="J30" i="15"/>
  <c r="G5" i="1" s="1"/>
  <c r="D5" i="1"/>
  <c r="G30" i="15"/>
  <c r="F5" i="1" s="1"/>
  <c r="C5" i="1"/>
  <c r="K30" i="15"/>
  <c r="L30" i="15" s="1"/>
  <c r="K28" i="14"/>
  <c r="J28" i="14"/>
  <c r="L28" i="14" s="1"/>
  <c r="K26" i="14"/>
  <c r="J26" i="14"/>
  <c r="L26" i="14" s="1"/>
  <c r="A13" i="14"/>
  <c r="A14" i="14" s="1"/>
  <c r="A16" i="14" s="1"/>
  <c r="A18" i="14" s="1"/>
  <c r="A19" i="14" s="1"/>
  <c r="K20" i="14"/>
  <c r="J20" i="14"/>
  <c r="L20" i="14" s="1"/>
  <c r="K10" i="14"/>
  <c r="K19" i="14"/>
  <c r="G14" i="14"/>
  <c r="L14" i="14" s="1"/>
  <c r="K22" i="14"/>
  <c r="G8" i="14"/>
  <c r="L8" i="14" s="1"/>
  <c r="K27" i="14"/>
  <c r="K25" i="14"/>
  <c r="K12" i="14"/>
  <c r="G13" i="14"/>
  <c r="L13" i="14" s="1"/>
  <c r="K15" i="14"/>
  <c r="J15" i="14"/>
  <c r="L15" i="14" s="1"/>
  <c r="K17" i="14"/>
  <c r="J17" i="14"/>
  <c r="L17" i="14" s="1"/>
  <c r="G16" i="14"/>
  <c r="L16" i="14" s="1"/>
  <c r="F49" i="14"/>
  <c r="G23" i="14"/>
  <c r="L23" i="14" s="1"/>
  <c r="I49" i="14"/>
  <c r="F80" i="13"/>
  <c r="C3" i="1" s="1"/>
  <c r="K79" i="13"/>
  <c r="J79" i="13"/>
  <c r="L79" i="13" s="1"/>
  <c r="G78" i="13"/>
  <c r="L78" i="13" s="1"/>
  <c r="G75" i="13"/>
  <c r="L75" i="13" s="1"/>
  <c r="I74" i="13"/>
  <c r="J74" i="13" s="1"/>
  <c r="L74" i="13" s="1"/>
  <c r="K59" i="13"/>
  <c r="J60" i="13"/>
  <c r="L60" i="13" s="1"/>
  <c r="K60" i="13"/>
  <c r="K62" i="13"/>
  <c r="J62" i="13"/>
  <c r="L62" i="13" s="1"/>
  <c r="G61" i="13"/>
  <c r="L61" i="13" s="1"/>
  <c r="J58" i="13"/>
  <c r="L58" i="13" s="1"/>
  <c r="J44" i="13"/>
  <c r="L44" i="13" s="1"/>
  <c r="G46" i="13"/>
  <c r="L46" i="13" s="1"/>
  <c r="J47" i="13"/>
  <c r="L47" i="13" s="1"/>
  <c r="K47" i="13"/>
  <c r="K49" i="13"/>
  <c r="J49" i="13"/>
  <c r="L49" i="13" s="1"/>
  <c r="G48" i="13"/>
  <c r="L48" i="13" s="1"/>
  <c r="K57" i="13"/>
  <c r="K52" i="13"/>
  <c r="J52" i="13"/>
  <c r="L52" i="13" s="1"/>
  <c r="K39" i="13"/>
  <c r="J39" i="13"/>
  <c r="L39" i="13" s="1"/>
  <c r="J40" i="13"/>
  <c r="L40" i="13" s="1"/>
  <c r="K40" i="13"/>
  <c r="G51" i="13"/>
  <c r="L51" i="13" s="1"/>
  <c r="K51" i="13"/>
  <c r="K41" i="13"/>
  <c r="J41" i="13"/>
  <c r="L41" i="13" s="1"/>
  <c r="K42" i="13"/>
  <c r="J42" i="13"/>
  <c r="L42" i="13" s="1"/>
  <c r="J53" i="13"/>
  <c r="L53" i="13" s="1"/>
  <c r="K53" i="13"/>
  <c r="K54" i="13"/>
  <c r="J54" i="13"/>
  <c r="L54" i="13" s="1"/>
  <c r="G38" i="13"/>
  <c r="L38" i="13" s="1"/>
  <c r="J45" i="13"/>
  <c r="L45" i="13" s="1"/>
  <c r="J55" i="13"/>
  <c r="L55" i="13" s="1"/>
  <c r="I77" i="13"/>
  <c r="J77" i="13" s="1"/>
  <c r="L77" i="13" s="1"/>
  <c r="G64" i="13"/>
  <c r="L64" i="13" s="1"/>
  <c r="G68" i="13"/>
  <c r="L68" i="13" s="1"/>
  <c r="G76" i="13"/>
  <c r="L76" i="13" s="1"/>
  <c r="K19" i="13"/>
  <c r="K33" i="13"/>
  <c r="K28" i="13"/>
  <c r="G27" i="13"/>
  <c r="L27" i="13" s="1"/>
  <c r="G26" i="13"/>
  <c r="L26" i="13" s="1"/>
  <c r="A14" i="13"/>
  <c r="A17" i="13" s="1"/>
  <c r="A18" i="13" s="1"/>
  <c r="A19" i="13" s="1"/>
  <c r="A21" i="13" s="1"/>
  <c r="A23" i="13" s="1"/>
  <c r="A24" i="13" s="1"/>
  <c r="K67" i="13"/>
  <c r="J67" i="13"/>
  <c r="L67" i="13" s="1"/>
  <c r="I69" i="13"/>
  <c r="J69" i="13" s="1"/>
  <c r="L69" i="13" s="1"/>
  <c r="G30" i="13"/>
  <c r="L30" i="13" s="1"/>
  <c r="G32" i="13"/>
  <c r="L32" i="13" s="1"/>
  <c r="G23" i="13"/>
  <c r="L23" i="13" s="1"/>
  <c r="K21" i="13"/>
  <c r="K18" i="13"/>
  <c r="G17" i="13"/>
  <c r="L17" i="13" s="1"/>
  <c r="G14" i="13"/>
  <c r="L14" i="13" s="1"/>
  <c r="G10" i="13"/>
  <c r="L10" i="13" s="1"/>
  <c r="K65" i="13"/>
  <c r="G65" i="13"/>
  <c r="L65" i="13" s="1"/>
  <c r="J20" i="13"/>
  <c r="L20" i="13" s="1"/>
  <c r="K20" i="13"/>
  <c r="K66" i="13"/>
  <c r="K31" i="13"/>
  <c r="K12" i="13"/>
  <c r="G73" i="13"/>
  <c r="L73" i="13" s="1"/>
  <c r="G24" i="13"/>
  <c r="L24" i="13" s="1"/>
  <c r="G12" i="13"/>
  <c r="L12" i="13" s="1"/>
  <c r="K70" i="13"/>
  <c r="K36" i="13"/>
  <c r="K35" i="13"/>
  <c r="K29" i="13"/>
  <c r="K22" i="13"/>
  <c r="K9" i="13"/>
  <c r="K8" i="13"/>
  <c r="A31" i="16" l="1"/>
  <c r="A33" i="16" s="1"/>
  <c r="G49" i="14"/>
  <c r="F4" i="1" s="1"/>
  <c r="C4" i="1"/>
  <c r="J49" i="14"/>
  <c r="G4" i="1" s="1"/>
  <c r="D4" i="1"/>
  <c r="G80" i="13"/>
  <c r="F3" i="1" s="1"/>
  <c r="A22" i="14"/>
  <c r="A23" i="14" s="1"/>
  <c r="K49" i="14"/>
  <c r="L49" i="14" s="1"/>
  <c r="K74" i="13"/>
  <c r="I80" i="13"/>
  <c r="K77" i="13"/>
  <c r="K69" i="13"/>
  <c r="A26" i="13"/>
  <c r="A27" i="13" s="1"/>
  <c r="A28" i="13" s="1"/>
  <c r="A25" i="14" l="1"/>
  <c r="A27" i="14" s="1"/>
  <c r="J80" i="13"/>
  <c r="G3" i="1" s="1"/>
  <c r="D3" i="1"/>
  <c r="K80" i="13"/>
  <c r="L80" i="13" s="1"/>
  <c r="A30" i="13"/>
  <c r="A32" i="13" s="1"/>
  <c r="A33" i="13" s="1"/>
  <c r="A4" i="1"/>
  <c r="A5" i="1" s="1"/>
  <c r="A6" i="1" s="1"/>
  <c r="A29" i="14" l="1"/>
  <c r="A33" i="14" s="1"/>
  <c r="A39" i="14" s="1"/>
  <c r="A41" i="14" s="1"/>
  <c r="A45" i="14" s="1"/>
  <c r="A47" i="14" s="1"/>
  <c r="A35" i="13"/>
  <c r="A36" i="13" l="1"/>
  <c r="A38" i="13" s="1"/>
  <c r="A46" i="13" s="1"/>
  <c r="A48" i="13" s="1"/>
  <c r="A51" i="13" s="1"/>
  <c r="A59" i="13" s="1"/>
  <c r="A61" i="13" s="1"/>
  <c r="A64" i="13" s="1"/>
  <c r="H6" i="1"/>
  <c r="E6" i="1"/>
  <c r="A65" i="13" l="1"/>
  <c r="A66" i="13" s="1"/>
  <c r="A68" i="13" s="1"/>
  <c r="A71" i="13" l="1"/>
  <c r="A73" i="13" s="1"/>
  <c r="A75" i="13" s="1"/>
  <c r="A76" i="13" s="1"/>
  <c r="A78" i="13" s="1"/>
  <c r="E4" i="1"/>
  <c r="H4" i="1"/>
  <c r="H5" i="1" l="1"/>
  <c r="E5" i="1"/>
  <c r="D7" i="1" l="1"/>
  <c r="G7" i="1" l="1"/>
  <c r="H3" i="1"/>
  <c r="E3" i="1"/>
  <c r="C7" i="1"/>
  <c r="H7" i="1" l="1"/>
  <c r="F7" i="1"/>
  <c r="E7" i="1"/>
</calcChain>
</file>

<file path=xl/sharedStrings.xml><?xml version="1.0" encoding="utf-8"?>
<sst xmlns="http://schemas.openxmlformats.org/spreadsheetml/2006/main" count="490" uniqueCount="187">
  <si>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</si>
  <si>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</si>
  <si>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</si>
  <si>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</si>
  <si>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</si>
  <si>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</si>
  <si>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</si>
  <si>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</si>
  <si>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</si>
  <si>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</si>
  <si>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</si>
  <si>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</si>
  <si>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</si>
  <si>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</si>
  <si>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</si>
  <si>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</si>
  <si>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</si>
  <si>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</si>
  <si>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</si>
  <si>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Разборка дорожных покрытий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</si>
  <si>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</si>
  <si>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</si>
  <si>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</si>
  <si>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</si>
  <si>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>стоимость из ГП</t>
  </si>
  <si>
    <t xml:space="preserve">Разборка оснований щебеночных мех. способом </t>
  </si>
  <si>
    <t>Погрузка строительного мусора в автосамосвалы</t>
  </si>
  <si>
    <t>5.1</t>
  </si>
  <si>
    <t>м2</t>
  </si>
  <si>
    <t>6.1</t>
  </si>
  <si>
    <t>т</t>
  </si>
  <si>
    <t>7.1</t>
  </si>
  <si>
    <t>8.1</t>
  </si>
  <si>
    <t>Земляные работы</t>
  </si>
  <si>
    <t>Доработка грунта в траншее вручную</t>
  </si>
  <si>
    <t>Устройство песчаного основания h=0,1м под трубы вручную</t>
  </si>
  <si>
    <t>11.1</t>
  </si>
  <si>
    <t>Песок природный  средний</t>
  </si>
  <si>
    <t>12.1</t>
  </si>
  <si>
    <t>Уплотнение грунта пневматическими трамбовками</t>
  </si>
  <si>
    <t>Прокладка трубопровода</t>
  </si>
  <si>
    <t>15.1</t>
  </si>
  <si>
    <t>16.1</t>
  </si>
  <si>
    <t>17.1</t>
  </si>
  <si>
    <t>шт.</t>
  </si>
  <si>
    <t>Цементно-песчаный раствор М100</t>
  </si>
  <si>
    <t>20.1</t>
  </si>
  <si>
    <t>21.1</t>
  </si>
  <si>
    <t>22.1</t>
  </si>
  <si>
    <t>23.1</t>
  </si>
  <si>
    <t>24.1</t>
  </si>
  <si>
    <t>25.1</t>
  </si>
  <si>
    <t>28.1</t>
  </si>
  <si>
    <t>29.1</t>
  </si>
  <si>
    <t>30.1</t>
  </si>
  <si>
    <t>33.1</t>
  </si>
  <si>
    <t>кг</t>
  </si>
  <si>
    <t xml:space="preserve">Итого </t>
  </si>
  <si>
    <t xml:space="preserve">Обратная засыпка грунта бульдозером </t>
  </si>
  <si>
    <t xml:space="preserve">Разработка грунта в котловане под колодцы механизированным способом </t>
  </si>
  <si>
    <t>Щебень</t>
  </si>
  <si>
    <t>13.1</t>
  </si>
  <si>
    <t>стык</t>
  </si>
  <si>
    <t>Стоимость из 217 трансбордер, ТС1, п.166</t>
  </si>
  <si>
    <t>Изоляция сварного стыка термоусаживающими лентами</t>
  </si>
  <si>
    <t>20.2</t>
  </si>
  <si>
    <t>Опорно-направляющее кольцо ОНК-315 для трубы Дн=315 мм</t>
  </si>
  <si>
    <t>Устройство круглых сборных железобетонных канализационных колодцев  в мокрых грунтах</t>
  </si>
  <si>
    <t xml:space="preserve">Плита днища колодца ПН10-1 </t>
  </si>
  <si>
    <t xml:space="preserve">Кольцо колодезное стеновое КС10-9 </t>
  </si>
  <si>
    <t xml:space="preserve">Плита перекрытия колодца ПП10-2 </t>
  </si>
  <si>
    <t>л</t>
  </si>
  <si>
    <t>Прочие работы</t>
  </si>
  <si>
    <t>Погрузка  грунта в автосамосвалы</t>
  </si>
  <si>
    <t>Перемещение до 1км недостающего грунта для обратной засыпки</t>
  </si>
  <si>
    <t>29.2</t>
  </si>
  <si>
    <t>стоимость из ТС1</t>
  </si>
  <si>
    <t>стоимость путь 217 НВК, п.26</t>
  </si>
  <si>
    <t>м³</t>
  </si>
  <si>
    <t>Обмазка праймером Технониколь колодца в один слой</t>
  </si>
  <si>
    <t>Битумная грунтовка ТЕХНОНИКОЛЬ № 01  (20л=16кг)</t>
  </si>
  <si>
    <t>Обмазка битумной мастикой колодца в два слоя</t>
  </si>
  <si>
    <t>Битумная мастика Технониколь №24</t>
  </si>
  <si>
    <t>Демонтажные работы</t>
  </si>
  <si>
    <t>10.1</t>
  </si>
  <si>
    <t>23.2</t>
  </si>
  <si>
    <t>Лестница-стремянка С1-07</t>
  </si>
  <si>
    <t xml:space="preserve">Устройство щебеночного основания под колодец </t>
  </si>
  <si>
    <t>9.1</t>
  </si>
  <si>
    <t>14.1</t>
  </si>
  <si>
    <t>Плита днища ПН15-1</t>
  </si>
  <si>
    <t>Кольцо стеновое КС15-9</t>
  </si>
  <si>
    <t>20.3</t>
  </si>
  <si>
    <t>20.4</t>
  </si>
  <si>
    <t>20.5</t>
  </si>
  <si>
    <t>Люк чугунный тяжелого типа Т (К)</t>
  </si>
  <si>
    <t xml:space="preserve">Плита перекрытия колодца ПП15-2 </t>
  </si>
  <si>
    <t>Заполнение межтрубного пространства цементно-песчаным раствором марки М100</t>
  </si>
  <si>
    <t>Труба КОРСИС PRODN/OD 315P SN 16</t>
  </si>
  <si>
    <t>Прокладка трубы двухслойной гофрированной полиэтиленовой «Корсис» PRO DN/OD 315P SN16 в траншее</t>
  </si>
  <si>
    <t>Протаскивание трубы двухслойной гофрированной полиэтиленовой «Корсис» PRO DN/OD 315P SN16 с установкой колец опорно-направляющего ОНК-315/530</t>
  </si>
  <si>
    <t>Труба стальная с полиэтиленовым защитным покрытием ВУС 530х10мм</t>
  </si>
  <si>
    <t xml:space="preserve">Прокладка труб стальных с полиэтиленовым защитным покрытием ВУС 530х 10мм (футляр) </t>
  </si>
  <si>
    <t>Сварка труб Ф530х10 (изготовление футляра)</t>
  </si>
  <si>
    <t xml:space="preserve">Разработка влажного грунта механизированным способом </t>
  </si>
  <si>
    <t xml:space="preserve">Земляные работы для устройства траншеи </t>
  </si>
  <si>
    <t xml:space="preserve">Земляные работы для устройства котлована колодцев </t>
  </si>
  <si>
    <t>131-23-НВК4. Переустройство канализации К11А до К11Б</t>
  </si>
  <si>
    <t>К11А до К11Б</t>
  </si>
  <si>
    <t xml:space="preserve">Обсыпка из  песка </t>
  </si>
  <si>
    <t>Устройство колодца 11А</t>
  </si>
  <si>
    <t>Устройство колодца 11Б</t>
  </si>
  <si>
    <t>Доборное кольцо КС7-3</t>
  </si>
  <si>
    <t>Доборное кольцо КС7-6</t>
  </si>
  <si>
    <t>20.6</t>
  </si>
  <si>
    <t>23.3</t>
  </si>
  <si>
    <t>23.4</t>
  </si>
  <si>
    <t>23.5</t>
  </si>
  <si>
    <t>23.6</t>
  </si>
  <si>
    <t>Пробивка отверстий 320*320мм в стенках колодца</t>
  </si>
  <si>
    <t>Заливка бетоном В15 участков в лотковой части в колодцах</t>
  </si>
  <si>
    <t>Бетон В15</t>
  </si>
  <si>
    <t>ТС3</t>
  </si>
  <si>
    <t>131-23-НВК4. Переустройство канализации от цеха №121 до К11Б</t>
  </si>
  <si>
    <t>от цеха №121 до К11Б</t>
  </si>
  <si>
    <t>Демонтаж трубы чугунной Ду 300</t>
  </si>
  <si>
    <t xml:space="preserve">Обратная засыпка траншеи песком </t>
  </si>
  <si>
    <t>Обратная засыпка траншеи щебнем</t>
  </si>
  <si>
    <t xml:space="preserve">Прокладка труб КОРСИС PRODN/OD 160P SN 16 </t>
  </si>
  <si>
    <t xml:space="preserve">Прокладка труб НПВХ Ду 160х4мм </t>
  </si>
  <si>
    <t xml:space="preserve">Труба НПВХ Ду 160х4мм </t>
  </si>
  <si>
    <t>Монтаж отводов НПВХ Ду160*45гр</t>
  </si>
  <si>
    <t>Отвод НПВХ Ду160*45гр</t>
  </si>
  <si>
    <t>Монтаж перехода энсцетрического НПВХ Ду160*100мм</t>
  </si>
  <si>
    <t>Переход энсцетрический НПВХ Ду160*100мм</t>
  </si>
  <si>
    <t>Подъем до планировочной отметки колодца К11Б</t>
  </si>
  <si>
    <t>Демонтаж ж/б изделий колодцев:</t>
  </si>
  <si>
    <t xml:space="preserve">    -Демонтаж люка чугунного тяжелый </t>
  </si>
  <si>
    <t xml:space="preserve">    -Демонтаж кольца опорного КО7</t>
  </si>
  <si>
    <t xml:space="preserve">    -Демонтаж Кольца строительного КС7.6</t>
  </si>
  <si>
    <t xml:space="preserve">    -Демонтаж плит перерытия ПП10</t>
  </si>
  <si>
    <t>Плита перекрытия колодца ПП10</t>
  </si>
  <si>
    <t>Монтажные работы</t>
  </si>
  <si>
    <t>131-23-НВК4. Переустройство канализации Ксущ. до К11А</t>
  </si>
  <si>
    <t>Пробивка отверстий 220*220мм в стенках колодца</t>
  </si>
  <si>
    <t>Прокладка труб ПНД Ду 200мм</t>
  </si>
  <si>
    <t>Труба ПНД Ду 200мм</t>
  </si>
  <si>
    <t>Ксущ. до К11А</t>
  </si>
  <si>
    <t>131-23-НВК4. Переустройство канализации К10 до К10А</t>
  </si>
  <si>
    <t>К10 до К10А</t>
  </si>
  <si>
    <t>Демонтаж трубы керамической Ду 150</t>
  </si>
  <si>
    <t>Устройство песчаного основания  под трубы вручную</t>
  </si>
  <si>
    <t xml:space="preserve">Засыпказ  песком </t>
  </si>
  <si>
    <t xml:space="preserve">Труба КОРСИС PRODN/OD 160P SN 16 </t>
  </si>
  <si>
    <t>Прокладка труб стальных электросварных 377х8мм  (футляр)</t>
  </si>
  <si>
    <t>Труба стальная электросварная 377х8мм   (футляр)</t>
  </si>
  <si>
    <t>Протаскивание трубы КОРСИС PRODN/OD 160P SN 16 с установкой колец опорно-направляющего ОНК-160/377</t>
  </si>
  <si>
    <t>Опорно-направляющее кольцо ОНК-160 для трубы Дн=160мм</t>
  </si>
  <si>
    <t>12.2</t>
  </si>
  <si>
    <t>Установка муфт защитных полиэтиленовых D=194 мм L=150,0 мм для прохода труб сквозь бетонную стенку колодца (для труб ø160 мм)</t>
  </si>
  <si>
    <t>Муфта защитная полиэтиленовая D=194 мм L=150,0 мм (для труб ø160 мм)</t>
  </si>
  <si>
    <t>20.7</t>
  </si>
  <si>
    <t>Опорное кольцо КО6</t>
  </si>
  <si>
    <t>Опорное кольцо КО7</t>
  </si>
  <si>
    <t>Установка муфты защитной полиэтиленовой L=150,0 мм D=365 мм для прохода труб сквозь бетонную стену колодца (для труб D=315 мм)</t>
  </si>
  <si>
    <t>Муфта защитная полиэтиленовая D=365 мм L=150,0 мм  (для труб ø315 мм)</t>
  </si>
  <si>
    <t>31.1</t>
  </si>
  <si>
    <t>34.1</t>
  </si>
  <si>
    <t>23.7</t>
  </si>
  <si>
    <t>Уплотнение  пневматическими трамбовками</t>
  </si>
  <si>
    <t>14.2</t>
  </si>
  <si>
    <t>14.3</t>
  </si>
  <si>
    <t>14.4</t>
  </si>
  <si>
    <t>16.2</t>
  </si>
  <si>
    <t>16.3</t>
  </si>
  <si>
    <t>18.1</t>
  </si>
  <si>
    <t>Стоимость ФЕР</t>
  </si>
  <si>
    <t>Закрыто по РД
Этого участка нет в согласованных ВОР
вкладка с КП скрыта</t>
  </si>
  <si>
    <t>стоимость из НВК5</t>
  </si>
  <si>
    <t>стоимость НВК5</t>
  </si>
  <si>
    <t>цена по счету</t>
  </si>
  <si>
    <t>ТС3 (по цене бетонной подготовки)</t>
  </si>
  <si>
    <t>стоимость из НВК3</t>
  </si>
  <si>
    <t>стоимость ТС1</t>
  </si>
  <si>
    <t>КП с дисконтом</t>
  </si>
  <si>
    <t>новые работы</t>
  </si>
  <si>
    <t>стоимость из ВДЦ 8-го цеха (НВК)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</si>
</sst>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/>
  </cellStyleXfs>
  <cellXfs count="158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0" fontId="7" fillId="0" borderId="0" xfId="0" applyFont="1"/>
    <xf numFmtId="4" fontId="6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3" fontId="4" fillId="5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vertical="center"/>
    </xf>
    <xf numFmtId="43" fontId="9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0" fontId="7" fillId="5" borderId="0" xfId="0" applyFont="1" applyFill="1" applyAlignment="1">
      <alignment vertical="center"/>
    </xf>
    <xf numFmtId="43" fontId="5" fillId="5" borderId="1" xfId="1" applyFont="1" applyFill="1" applyBorder="1" applyAlignment="1">
      <alignment vertical="center"/>
    </xf>
    <xf numFmtId="43" fontId="4" fillId="5" borderId="1" xfId="1" applyNumberFormat="1" applyFont="1" applyFill="1" applyBorder="1" applyAlignment="1">
      <alignment vertical="center"/>
    </xf>
    <xf numFmtId="0" fontId="6" fillId="5" borderId="12" xfId="0" applyFont="1" applyFill="1" applyBorder="1" applyAlignment="1">
      <alignment horizontal="left" vertical="center" wrapText="1"/>
    </xf>
    <xf numFmtId="43" fontId="9" fillId="0" borderId="1" xfId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vertical="center" wrapText="1"/>
    </xf>
    <xf numFmtId="43" fontId="9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vertical="center"/>
    </xf>
    <xf numFmtId="43" fontId="4" fillId="6" borderId="1" xfId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vertical="center"/>
    </xf>
    <xf numFmtId="43" fontId="10" fillId="5" borderId="1" xfId="1" applyNumberFormat="1" applyFont="1" applyFill="1" applyBorder="1" applyAlignment="1">
      <alignment horizontal="center"/>
    </xf>
    <xf numFmtId="43" fontId="10" fillId="5" borderId="1" xfId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43" fontId="4" fillId="6" borderId="1" xfId="1" applyNumberFormat="1" applyFont="1" applyFill="1" applyBorder="1" applyAlignment="1">
      <alignment vertical="center"/>
    </xf>
    <xf numFmtId="0" fontId="7" fillId="5" borderId="0" xfId="0" applyFont="1" applyFill="1"/>
    <xf numFmtId="0" fontId="0" fillId="5" borderId="0" xfId="0" applyFill="1"/>
    <xf numFmtId="43" fontId="4" fillId="5" borderId="1" xfId="1" applyNumberFormat="1" applyFont="1" applyFill="1" applyBorder="1" applyAlignment="1">
      <alignment horizontal="center"/>
    </xf>
    <xf numFmtId="43" fontId="5" fillId="6" borderId="1" xfId="1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5" fillId="6" borderId="1" xfId="1" applyFont="1" applyFill="1" applyBorder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" fontId="5" fillId="6" borderId="1" xfId="0" applyNumberFormat="1" applyFont="1" applyFill="1" applyBorder="1" applyAlignment="1">
      <alignment vertical="center" wrapText="1"/>
    </xf>
    <xf numFmtId="0" fontId="5" fillId="6" borderId="12" xfId="3" applyFont="1" applyFill="1" applyBorder="1" applyAlignment="1">
      <alignment horizontal="left" vertical="center" wrapText="1"/>
    </xf>
    <xf numFmtId="43" fontId="12" fillId="0" borderId="1" xfId="1" applyFont="1" applyBorder="1"/>
    <xf numFmtId="165" fontId="0" fillId="0" borderId="0" xfId="1" applyNumberFormat="1" applyFont="1"/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vertical="center" wrapText="1"/>
    </xf>
    <xf numFmtId="43" fontId="4" fillId="6" borderId="1" xfId="1" applyNumberFormat="1" applyFont="1" applyFill="1" applyBorder="1" applyAlignment="1">
      <alignment horizontal="center"/>
    </xf>
    <xf numFmtId="43" fontId="12" fillId="0" borderId="1" xfId="1" applyFont="1" applyBorder="1" applyAlignment="1">
      <alignment horizontal="center"/>
    </xf>
    <xf numFmtId="165" fontId="13" fillId="0" borderId="0" xfId="1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1" fillId="5" borderId="12" xfId="3" applyFont="1" applyFill="1" applyBorder="1" applyAlignment="1">
      <alignment horizontal="left" vertical="center" wrapText="1"/>
    </xf>
    <xf numFmtId="43" fontId="16" fillId="5" borderId="1" xfId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0" fontId="11" fillId="5" borderId="12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15" fillId="5" borderId="1" xfId="3" applyFont="1" applyFill="1" applyBorder="1" applyAlignment="1">
      <alignment horizontal="left" vertical="center" wrapText="1"/>
    </xf>
    <xf numFmtId="43" fontId="4" fillId="6" borderId="1" xfId="1" applyFont="1" applyFill="1" applyBorder="1" applyAlignment="1">
      <alignment horizontal="center"/>
    </xf>
    <xf numFmtId="43" fontId="4" fillId="6" borderId="1" xfId="1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43" fontId="15" fillId="2" borderId="1" xfId="1" applyFont="1" applyFill="1" applyBorder="1" applyAlignment="1">
      <alignment vertical="center"/>
    </xf>
    <xf numFmtId="43" fontId="15" fillId="2" borderId="1" xfId="1" applyFont="1" applyFill="1" applyBorder="1" applyAlignment="1">
      <alignment horizontal="right" vertical="center"/>
    </xf>
    <xf numFmtId="43" fontId="18" fillId="2" borderId="1" xfId="1" applyFont="1" applyFill="1" applyBorder="1" applyAlignment="1">
      <alignment horizontal="center" vertical="center"/>
    </xf>
    <xf numFmtId="43" fontId="15" fillId="3" borderId="1" xfId="1" applyFont="1" applyFill="1" applyBorder="1" applyAlignment="1">
      <alignment vertical="center"/>
    </xf>
    <xf numFmtId="43" fontId="15" fillId="3" borderId="1" xfId="1" applyFont="1" applyFill="1" applyBorder="1" applyAlignment="1">
      <alignment horizontal="right" vertical="center"/>
    </xf>
    <xf numFmtId="43" fontId="18" fillId="3" borderId="1" xfId="1" applyFont="1" applyFill="1" applyBorder="1" applyAlignment="1">
      <alignment horizontal="center" vertical="center"/>
    </xf>
    <xf numFmtId="164" fontId="2" fillId="0" borderId="0" xfId="0" applyNumberFormat="1" applyFont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3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5" fillId="7" borderId="1" xfId="1" applyFont="1" applyFill="1" applyBorder="1" applyAlignment="1">
      <alignment vertical="center"/>
    </xf>
    <xf numFmtId="43" fontId="4" fillId="7" borderId="1" xfId="1" applyFont="1" applyFill="1" applyBorder="1" applyAlignment="1">
      <alignment vertical="center"/>
    </xf>
    <xf numFmtId="43" fontId="9" fillId="7" borderId="1" xfId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8" borderId="1" xfId="3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vertical="center" wrapText="1"/>
    </xf>
    <xf numFmtId="43" fontId="5" fillId="8" borderId="1" xfId="1" applyFont="1" applyFill="1" applyBorder="1" applyAlignment="1">
      <alignment vertical="center"/>
    </xf>
    <xf numFmtId="43" fontId="4" fillId="8" borderId="1" xfId="1" applyFont="1" applyFill="1" applyBorder="1" applyAlignment="1">
      <alignment vertical="center"/>
    </xf>
    <xf numFmtId="43" fontId="9" fillId="8" borderId="1" xfId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horizontal="center" vertical="center" wrapText="1"/>
    </xf>
    <xf numFmtId="43" fontId="4" fillId="8" borderId="1" xfId="1" applyNumberFormat="1" applyFont="1" applyFill="1" applyBorder="1" applyAlignment="1">
      <alignment vertical="center"/>
    </xf>
    <xf numFmtId="0" fontId="5" fillId="8" borderId="12" xfId="3" applyFont="1" applyFill="1" applyBorder="1" applyAlignment="1">
      <alignment horizontal="left" vertical="center" wrapText="1"/>
    </xf>
    <xf numFmtId="43" fontId="10" fillId="8" borderId="1" xfId="1" applyNumberFormat="1" applyFont="1" applyFill="1" applyBorder="1" applyAlignment="1">
      <alignment horizontal="center"/>
    </xf>
    <xf numFmtId="43" fontId="10" fillId="8" borderId="1" xfId="1" applyFont="1" applyFill="1" applyBorder="1" applyAlignment="1">
      <alignment vertical="center"/>
    </xf>
    <xf numFmtId="43" fontId="5" fillId="8" borderId="1" xfId="1" applyFont="1" applyFill="1" applyBorder="1" applyAlignment="1">
      <alignment horizontal="center" vertical="center" wrapText="1"/>
    </xf>
    <xf numFmtId="0" fontId="5" fillId="8" borderId="1" xfId="0" applyNumberFormat="1" applyFont="1" applyFill="1" applyBorder="1" applyAlignment="1">
      <alignment horizontal="center" vertical="center" wrapText="1"/>
    </xf>
    <xf numFmtId="43" fontId="5" fillId="7" borderId="1" xfId="1" applyFont="1" applyFill="1" applyBorder="1" applyAlignment="1">
      <alignment horizontal="center" vertical="center" wrapText="1"/>
    </xf>
    <xf numFmtId="43" fontId="4" fillId="8" borderId="1" xfId="1" applyNumberFormat="1" applyFont="1" applyFill="1" applyBorder="1" applyAlignment="1">
      <alignment horizontal="center"/>
    </xf>
    <xf numFmtId="167" fontId="5" fillId="6" borderId="1" xfId="0" applyNumberFormat="1" applyFont="1" applyFill="1" applyBorder="1" applyAlignment="1">
      <alignment vertical="center" wrapText="1"/>
    </xf>
    <xf numFmtId="2" fontId="5" fillId="8" borderId="1" xfId="0" applyNumberFormat="1" applyFont="1" applyFill="1" applyBorder="1" applyAlignment="1">
      <alignment horizontal="right" vertical="center" wrapText="1"/>
    </xf>
    <xf numFmtId="0" fontId="5" fillId="7" borderId="1" xfId="0" applyNumberFormat="1" applyFont="1" applyFill="1" applyBorder="1" applyAlignment="1">
      <alignment horizontal="center" vertical="center" wrapText="1"/>
    </xf>
    <xf numFmtId="1" fontId="5" fillId="7" borderId="1" xfId="0" applyNumberFormat="1" applyFont="1" applyFill="1" applyBorder="1" applyAlignment="1">
      <alignment vertical="center" wrapText="1"/>
    </xf>
    <xf numFmtId="43" fontId="4" fillId="7" borderId="1" xfId="1" applyNumberFormat="1" applyFont="1" applyFill="1" applyBorder="1" applyAlignment="1">
      <alignment horizontal="center"/>
    </xf>
    <xf numFmtId="1" fontId="5" fillId="8" borderId="1" xfId="0" applyNumberFormat="1" applyFont="1" applyFill="1" applyBorder="1" applyAlignment="1">
      <alignment vertical="center" wrapText="1"/>
    </xf>
    <xf numFmtId="43" fontId="4" fillId="8" borderId="1" xfId="1" applyFont="1" applyFill="1" applyBorder="1" applyAlignment="1">
      <alignment horizontal="center"/>
    </xf>
    <xf numFmtId="167" fontId="5" fillId="8" borderId="1" xfId="0" applyNumberFormat="1" applyFont="1" applyFill="1" applyBorder="1" applyAlignment="1">
      <alignment vertical="center" wrapText="1"/>
    </xf>
    <xf numFmtId="4" fontId="4" fillId="7" borderId="1" xfId="0" applyNumberFormat="1" applyFont="1" applyFill="1" applyBorder="1" applyAlignment="1">
      <alignment vertical="center" wrapText="1"/>
    </xf>
    <xf numFmtId="2" fontId="5" fillId="7" borderId="1" xfId="0" applyNumberFormat="1" applyFont="1" applyFill="1" applyBorder="1" applyAlignment="1">
      <alignment horizontal="right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0" fontId="7" fillId="8" borderId="0" xfId="0" applyFont="1" applyFill="1"/>
    <xf numFmtId="0" fontId="7" fillId="7" borderId="0" xfId="0" applyFont="1" applyFill="1"/>
    <xf numFmtId="43" fontId="5" fillId="7" borderId="1" xfId="1" applyNumberFormat="1" applyFont="1" applyFill="1" applyBorder="1" applyAlignment="1">
      <alignment horizontal="center"/>
    </xf>
    <xf numFmtId="43" fontId="5" fillId="7" borderId="1" xfId="1" applyNumberFormat="1" applyFont="1" applyFill="1" applyBorder="1" applyAlignment="1">
      <alignment vertical="center"/>
    </xf>
    <xf numFmtId="43" fontId="5" fillId="6" borderId="1" xfId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7" fillId="0" borderId="12" xfId="3" applyFont="1" applyBorder="1" applyAlignment="1">
      <alignment horizontal="right" wrapText="1"/>
    </xf>
    <xf numFmtId="0" fontId="17" fillId="0" borderId="13" xfId="3" applyFont="1" applyBorder="1" applyAlignment="1">
      <alignment horizontal="right" wrapText="1"/>
    </xf>
    <xf numFmtId="0" fontId="17" fillId="0" borderId="2" xfId="3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43" fontId="9" fillId="7" borderId="3" xfId="1" applyFont="1" applyFill="1" applyBorder="1" applyAlignment="1">
      <alignment horizontal="center" vertical="center" wrapText="1"/>
    </xf>
    <xf numFmtId="43" fontId="9" fillId="7" borderId="6" xfId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/>
    </xf>
  </cellXfs>
  <cellStyles count="4">
    <cellStyle name="ЛокСмМТСН" xfId="2" xr:uid="{D483F28E-5600-4B58-9725-92D5A86D1E6A}"/>
    <cellStyle name="Обычный" xfId="0" builtinId="0"/>
    <cellStyle name="Обычный 2" xfId="3" xr:uid="{85A4B3AB-2849-4FA3-BF56-8093FE10763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5179-CE17-4803-A61C-EECC1DB6721F}">
  <dimension ref="A1:I15"/>
  <sheetViews>
    <sheetView tabSelected="1" view="pageBreakPreview" zoomScaleNormal="100" zoomScaleSheetLayoutView="100" workbookViewId="0">
      <selection activeCell="D25" sqref="D25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38" customWidth="1"/>
    <col min="10" max="11" width="14.5703125" bestFit="1" customWidth="1"/>
  </cols>
  <sheetData>
    <row r="1" spans="1:9" x14ac:dyDescent="0.25">
      <c r="A1" s="136" t="s">
        <v>0</v>
      </c>
      <c r="B1" s="136" t="s">
        <v>1</v>
      </c>
      <c r="C1" s="137" t="s">
        <v>2</v>
      </c>
      <c r="D1" s="137"/>
      <c r="E1" s="137"/>
      <c r="F1" s="138" t="s">
        <v>3</v>
      </c>
      <c r="G1" s="138"/>
      <c r="H1" s="138"/>
    </row>
    <row r="2" spans="1:9" ht="28.5" x14ac:dyDescent="0.25">
      <c r="A2" s="136"/>
      <c r="B2" s="136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9" x14ac:dyDescent="0.25">
      <c r="A3" s="5">
        <v>1</v>
      </c>
      <c r="B3" s="6" t="s">
        <v>108</v>
      </c>
      <c r="C3" s="7">
        <f>'К11А-К11Б'!F80</f>
        <v>1157024.4099999999</v>
      </c>
      <c r="D3" s="8">
        <f>'К11А-К11Б'!I80</f>
        <v>669223.16</v>
      </c>
      <c r="E3" s="9">
        <f>C3+D3</f>
        <v>1826247.5699999998</v>
      </c>
      <c r="F3" s="10">
        <f>'К11А-К11Б'!G80</f>
        <v>1388429.29</v>
      </c>
      <c r="G3" s="11">
        <f>'К11А-К11Б'!J80</f>
        <v>803067.79</v>
      </c>
      <c r="H3" s="12">
        <f>F3+G3</f>
        <v>2191497.08</v>
      </c>
      <c r="I3" s="13"/>
    </row>
    <row r="4" spans="1:9" x14ac:dyDescent="0.25">
      <c r="A4" s="5">
        <f>A3+1</f>
        <v>2</v>
      </c>
      <c r="B4" s="6" t="s">
        <v>124</v>
      </c>
      <c r="C4" s="7">
        <f>'цех 121-К11Б'!F49</f>
        <v>58415.23000000001</v>
      </c>
      <c r="D4" s="8">
        <f>'цех 121-К11Б'!I49</f>
        <v>49690.54</v>
      </c>
      <c r="E4" s="9">
        <f>C4+D4</f>
        <v>108105.77000000002</v>
      </c>
      <c r="F4" s="10">
        <f>'цех 121-К11Б'!G49</f>
        <v>70098.28</v>
      </c>
      <c r="G4" s="11">
        <f>'цех 121-К11Б'!J49</f>
        <v>59628.65</v>
      </c>
      <c r="H4" s="12">
        <f>F4+G4</f>
        <v>129726.93</v>
      </c>
      <c r="I4" s="13"/>
    </row>
    <row r="5" spans="1:9" x14ac:dyDescent="0.25">
      <c r="A5" s="5">
        <f>A4+1</f>
        <v>3</v>
      </c>
      <c r="B5" s="6" t="s">
        <v>147</v>
      </c>
      <c r="C5" s="7">
        <f>'Ксущ-К11А'!F30</f>
        <v>293446.77999999997</v>
      </c>
      <c r="D5" s="8">
        <f>'Ксущ-К11А'!I30</f>
        <v>36152.880000000005</v>
      </c>
      <c r="E5" s="9">
        <f t="shared" ref="E5:E6" si="0">C5+D5</f>
        <v>329599.65999999997</v>
      </c>
      <c r="F5" s="10">
        <f>'Ксущ-К11А'!G30</f>
        <v>352136.14</v>
      </c>
      <c r="G5" s="11">
        <f>'Ксущ-К11А'!J30</f>
        <v>43383.46</v>
      </c>
      <c r="H5" s="12">
        <f t="shared" ref="H5:H6" si="1">F5+G5</f>
        <v>395519.60000000003</v>
      </c>
      <c r="I5" s="14"/>
    </row>
    <row r="6" spans="1:9" ht="45" x14ac:dyDescent="0.25">
      <c r="A6" s="5">
        <f>A5+1</f>
        <v>4</v>
      </c>
      <c r="B6" s="89" t="s">
        <v>149</v>
      </c>
      <c r="C6" s="90">
        <f>'К10-К10А'!F35</f>
        <v>212360.28999999995</v>
      </c>
      <c r="D6" s="91">
        <f>'К10-К10А'!I35</f>
        <v>126051.41</v>
      </c>
      <c r="E6" s="92">
        <f t="shared" si="0"/>
        <v>338411.69999999995</v>
      </c>
      <c r="F6" s="93">
        <f>'К10-К10А'!G35</f>
        <v>254832.35</v>
      </c>
      <c r="G6" s="94">
        <f>'К10-К10А'!J35</f>
        <v>151261.69</v>
      </c>
      <c r="H6" s="95">
        <f t="shared" si="1"/>
        <v>406094.04000000004</v>
      </c>
      <c r="I6" s="96" t="s">
        <v>177</v>
      </c>
    </row>
    <row r="7" spans="1:9" x14ac:dyDescent="0.25">
      <c r="A7" s="15"/>
      <c r="B7" s="16" t="s">
        <v>7</v>
      </c>
      <c r="C7" s="17">
        <f t="shared" ref="C7:H7" si="2">SUM(C3:C6)</f>
        <v>1721246.71</v>
      </c>
      <c r="D7" s="17">
        <f t="shared" si="2"/>
        <v>881117.99000000011</v>
      </c>
      <c r="E7" s="17">
        <f t="shared" si="2"/>
        <v>2602364.7000000002</v>
      </c>
      <c r="F7" s="18">
        <f t="shared" si="2"/>
        <v>2065496.06</v>
      </c>
      <c r="G7" s="18">
        <f t="shared" si="2"/>
        <v>1057341.5900000001</v>
      </c>
      <c r="H7" s="18">
        <f t="shared" si="2"/>
        <v>3122837.6500000004</v>
      </c>
      <c r="I7" s="13"/>
    </row>
    <row r="8" spans="1:9" x14ac:dyDescent="0.25">
      <c r="A8" s="19"/>
      <c r="B8" s="19"/>
      <c r="C8" s="19"/>
      <c r="D8" s="19"/>
      <c r="E8" s="19"/>
      <c r="I8" s="13"/>
    </row>
    <row r="9" spans="1:9" x14ac:dyDescent="0.25">
      <c r="A9" s="19"/>
      <c r="B9" s="19"/>
      <c r="C9" s="19"/>
      <c r="D9" s="19"/>
      <c r="E9" s="19"/>
    </row>
    <row r="10" spans="1:9" x14ac:dyDescent="0.25">
      <c r="A10" s="19"/>
      <c r="B10" s="19"/>
      <c r="C10" s="19"/>
      <c r="D10" s="19"/>
      <c r="E10" s="19"/>
    </row>
    <row r="11" spans="1:9" x14ac:dyDescent="0.25">
      <c r="A11" s="19"/>
      <c r="B11" s="19"/>
      <c r="C11" s="19"/>
      <c r="D11" s="19"/>
      <c r="E11" s="19"/>
    </row>
    <row r="12" spans="1:9" x14ac:dyDescent="0.25">
      <c r="A12" s="19"/>
      <c r="B12" s="19"/>
      <c r="C12" s="19"/>
      <c r="D12" s="19"/>
      <c r="E12" s="19"/>
    </row>
    <row r="13" spans="1:9" x14ac:dyDescent="0.25">
      <c r="A13" s="19"/>
      <c r="B13" s="19"/>
      <c r="C13" s="19"/>
      <c r="D13" s="19"/>
      <c r="E13" s="19"/>
    </row>
    <row r="14" spans="1:9" x14ac:dyDescent="0.25">
      <c r="A14" s="19"/>
      <c r="B14" s="19"/>
      <c r="C14" s="19"/>
      <c r="D14" s="19"/>
      <c r="E14" s="19"/>
    </row>
    <row r="15" spans="1:9" x14ac:dyDescent="0.25">
      <c r="A15" s="19"/>
      <c r="B15" s="19"/>
      <c r="C15" s="19"/>
      <c r="D15" s="19"/>
      <c r="E15" s="19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BE7E-7D6D-4841-8F12-96ED892986F7}">
  <sheetPr>
    <tabColor theme="9" tint="0.79998168889431442"/>
  </sheetPr>
  <dimension ref="A1:M84"/>
  <sheetViews>
    <sheetView view="pageBreakPreview" topLeftCell="A58" zoomScale="80" zoomScaleNormal="100" zoomScaleSheetLayoutView="80" workbookViewId="0">
      <selection activeCell="H55" sqref="H55:M56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71" customWidth="1"/>
    <col min="8" max="8" width="16.140625" style="71" customWidth="1"/>
    <col min="9" max="12" width="16.140625" customWidth="1"/>
    <col min="13" max="13" width="55.42578125" style="20" customWidth="1"/>
  </cols>
  <sheetData>
    <row r="1" spans="1:13" ht="14.45" customHeight="1" x14ac:dyDescent="0.25">
      <c r="A1" s="144" t="s">
        <v>0</v>
      </c>
      <c r="B1" s="147" t="s">
        <v>8</v>
      </c>
      <c r="C1" s="150" t="s">
        <v>9</v>
      </c>
      <c r="D1" s="150" t="s">
        <v>10</v>
      </c>
      <c r="E1" s="151" t="s">
        <v>11</v>
      </c>
      <c r="F1" s="152"/>
      <c r="G1" s="152"/>
      <c r="H1" s="152"/>
      <c r="I1" s="152"/>
      <c r="J1" s="152"/>
      <c r="K1" s="152"/>
      <c r="L1" s="152"/>
    </row>
    <row r="2" spans="1:13" ht="14.45" customHeight="1" x14ac:dyDescent="0.25">
      <c r="A2" s="145"/>
      <c r="B2" s="148"/>
      <c r="C2" s="150"/>
      <c r="D2" s="150"/>
      <c r="E2" s="153"/>
      <c r="F2" s="154"/>
      <c r="G2" s="154"/>
      <c r="H2" s="154"/>
      <c r="I2" s="154"/>
      <c r="J2" s="154"/>
      <c r="K2" s="154"/>
      <c r="L2" s="154"/>
    </row>
    <row r="3" spans="1:13" ht="27.75" customHeight="1" x14ac:dyDescent="0.25">
      <c r="A3" s="145"/>
      <c r="B3" s="148"/>
      <c r="C3" s="150"/>
      <c r="D3" s="150"/>
      <c r="E3" s="150" t="s">
        <v>12</v>
      </c>
      <c r="F3" s="150"/>
      <c r="G3" s="150"/>
      <c r="H3" s="150" t="s">
        <v>13</v>
      </c>
      <c r="I3" s="150"/>
      <c r="J3" s="150"/>
      <c r="K3" s="136" t="s">
        <v>14</v>
      </c>
      <c r="L3" s="136"/>
    </row>
    <row r="4" spans="1:13" ht="56.1" customHeight="1" x14ac:dyDescent="0.25">
      <c r="A4" s="146"/>
      <c r="B4" s="149"/>
      <c r="C4" s="150"/>
      <c r="D4" s="150"/>
      <c r="E4" s="21" t="s">
        <v>15</v>
      </c>
      <c r="F4" s="21" t="s">
        <v>16</v>
      </c>
      <c r="G4" s="22" t="s">
        <v>17</v>
      </c>
      <c r="H4" s="21" t="s">
        <v>15</v>
      </c>
      <c r="I4" s="21" t="s">
        <v>16</v>
      </c>
      <c r="J4" s="22" t="s">
        <v>17</v>
      </c>
      <c r="K4" s="23" t="s">
        <v>18</v>
      </c>
      <c r="L4" s="23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139" t="s">
        <v>107</v>
      </c>
      <c r="C6" s="140"/>
      <c r="D6" s="140"/>
      <c r="E6" s="27"/>
      <c r="F6" s="28"/>
      <c r="G6" s="29"/>
      <c r="H6" s="29"/>
      <c r="I6" s="29"/>
      <c r="J6" s="29"/>
      <c r="K6" s="29"/>
      <c r="L6" s="29"/>
    </row>
    <row r="7" spans="1:13" ht="24" customHeight="1" x14ac:dyDescent="0.25">
      <c r="A7" s="30"/>
      <c r="B7" s="31" t="s">
        <v>19</v>
      </c>
      <c r="C7" s="15"/>
      <c r="D7" s="15"/>
      <c r="E7" s="32"/>
      <c r="F7" s="33"/>
      <c r="G7" s="33"/>
      <c r="H7" s="34"/>
      <c r="I7" s="35"/>
      <c r="J7" s="35"/>
      <c r="K7" s="32"/>
      <c r="L7" s="33"/>
    </row>
    <row r="8" spans="1:13" ht="18.75" customHeight="1" x14ac:dyDescent="0.25">
      <c r="A8" s="97">
        <v>1</v>
      </c>
      <c r="B8" s="98" t="s">
        <v>20</v>
      </c>
      <c r="C8" s="99" t="s">
        <v>21</v>
      </c>
      <c r="D8" s="100">
        <v>94.7</v>
      </c>
      <c r="E8" s="101">
        <v>3500</v>
      </c>
      <c r="F8" s="101">
        <f>ROUND(E8*D8,2)</f>
        <v>331450</v>
      </c>
      <c r="G8" s="101">
        <f>ROUND(F8*1.2,2)</f>
        <v>397740</v>
      </c>
      <c r="H8" s="103"/>
      <c r="I8" s="101"/>
      <c r="J8" s="101"/>
      <c r="K8" s="118">
        <f t="shared" ref="K8:L10" si="0">F8+I8</f>
        <v>331450</v>
      </c>
      <c r="L8" s="101">
        <f t="shared" si="0"/>
        <v>397740</v>
      </c>
      <c r="M8" s="38" t="s">
        <v>186</v>
      </c>
    </row>
    <row r="9" spans="1:13" ht="18.75" customHeight="1" x14ac:dyDescent="0.25">
      <c r="A9" s="104">
        <f>A8+1</f>
        <v>2</v>
      </c>
      <c r="B9" s="105" t="s">
        <v>22</v>
      </c>
      <c r="C9" s="106" t="s">
        <v>23</v>
      </c>
      <c r="D9" s="107">
        <v>35.76</v>
      </c>
      <c r="E9" s="108">
        <f>ROUND(65055.24/(297.03*0.05),2)</f>
        <v>4380.38</v>
      </c>
      <c r="F9" s="109">
        <f>ROUND(E9*D9,2)</f>
        <v>156642.39000000001</v>
      </c>
      <c r="G9" s="109">
        <f>ROUND(F9*1.2,2)</f>
        <v>187970.87</v>
      </c>
      <c r="H9" s="110"/>
      <c r="I9" s="109"/>
      <c r="J9" s="109"/>
      <c r="K9" s="111">
        <f t="shared" si="0"/>
        <v>156642.39000000001</v>
      </c>
      <c r="L9" s="109">
        <f t="shared" si="0"/>
        <v>187970.87</v>
      </c>
      <c r="M9" s="20" t="s">
        <v>24</v>
      </c>
    </row>
    <row r="10" spans="1:13" ht="18.75" customHeight="1" x14ac:dyDescent="0.25">
      <c r="A10" s="104">
        <f>A9+1</f>
        <v>3</v>
      </c>
      <c r="B10" s="105" t="s">
        <v>25</v>
      </c>
      <c r="C10" s="106" t="s">
        <v>23</v>
      </c>
      <c r="D10" s="107">
        <v>52.38</v>
      </c>
      <c r="E10" s="110">
        <v>304</v>
      </c>
      <c r="F10" s="109">
        <f>ROUND(E10*D10,2)</f>
        <v>15923.52</v>
      </c>
      <c r="G10" s="109">
        <f>ROUND(F10*1.2,2)</f>
        <v>19108.22</v>
      </c>
      <c r="H10" s="112"/>
      <c r="I10" s="109"/>
      <c r="J10" s="109"/>
      <c r="K10" s="111">
        <f t="shared" si="0"/>
        <v>15923.52</v>
      </c>
      <c r="L10" s="109">
        <f t="shared" si="0"/>
        <v>19108.22</v>
      </c>
      <c r="M10" s="20" t="s">
        <v>24</v>
      </c>
    </row>
    <row r="11" spans="1:13" ht="18.75" customHeight="1" x14ac:dyDescent="0.25">
      <c r="A11" s="30"/>
      <c r="B11" s="80" t="s">
        <v>72</v>
      </c>
      <c r="C11" s="36"/>
      <c r="D11" s="37"/>
      <c r="E11" s="81"/>
      <c r="F11" s="35"/>
      <c r="G11" s="35"/>
      <c r="H11" s="40"/>
      <c r="I11" s="35"/>
      <c r="J11" s="35"/>
      <c r="K11" s="32"/>
      <c r="L11" s="35"/>
      <c r="M11" s="67"/>
    </row>
    <row r="12" spans="1:13" ht="18.75" customHeight="1" x14ac:dyDescent="0.25">
      <c r="A12" s="104">
        <f>A10+1</f>
        <v>4</v>
      </c>
      <c r="B12" s="113" t="s">
        <v>26</v>
      </c>
      <c r="C12" s="106" t="s">
        <v>30</v>
      </c>
      <c r="D12" s="107">
        <v>137.69999999999999</v>
      </c>
      <c r="E12" s="108">
        <v>431.37</v>
      </c>
      <c r="F12" s="109">
        <f>ROUND(E12*D12,2)</f>
        <v>59399.65</v>
      </c>
      <c r="G12" s="109">
        <f>ROUND(F12*1.2,2)</f>
        <v>71279.58</v>
      </c>
      <c r="H12" s="110"/>
      <c r="I12" s="109"/>
      <c r="J12" s="109"/>
      <c r="K12" s="111">
        <f>F12+I12</f>
        <v>59399.65</v>
      </c>
      <c r="L12" s="109">
        <f>G12+J12</f>
        <v>71279.58</v>
      </c>
      <c r="M12" s="67" t="s">
        <v>178</v>
      </c>
    </row>
    <row r="13" spans="1:13" ht="18.75" customHeight="1" x14ac:dyDescent="0.25">
      <c r="A13" s="30"/>
      <c r="B13" s="31" t="s">
        <v>83</v>
      </c>
      <c r="C13" s="79"/>
      <c r="D13" s="37"/>
      <c r="E13" s="39"/>
      <c r="F13" s="33"/>
      <c r="G13" s="33"/>
      <c r="H13" s="34"/>
      <c r="I13" s="35"/>
      <c r="J13" s="35"/>
      <c r="K13" s="32"/>
      <c r="L13" s="35"/>
      <c r="M13" s="67"/>
    </row>
    <row r="14" spans="1:13" ht="19.5" customHeight="1" x14ac:dyDescent="0.25">
      <c r="A14" s="104">
        <f t="shared" ref="A14" si="1">A12+1</f>
        <v>5</v>
      </c>
      <c r="B14" s="105" t="s">
        <v>125</v>
      </c>
      <c r="C14" s="106" t="s">
        <v>21</v>
      </c>
      <c r="D14" s="107">
        <v>41.13</v>
      </c>
      <c r="E14" s="110">
        <v>828.5</v>
      </c>
      <c r="F14" s="109">
        <f t="shared" ref="F14" si="2">ROUND(E14*D14,2)</f>
        <v>34076.21</v>
      </c>
      <c r="G14" s="109">
        <f t="shared" ref="G14" si="3">ROUND(F14*1.2,2)</f>
        <v>40891.449999999997</v>
      </c>
      <c r="H14" s="114"/>
      <c r="I14" s="115"/>
      <c r="J14" s="115"/>
      <c r="K14" s="116">
        <f t="shared" ref="K14:L14" si="4">F14+I14</f>
        <v>34076.21</v>
      </c>
      <c r="L14" s="108">
        <f t="shared" si="4"/>
        <v>40891.449999999997</v>
      </c>
      <c r="M14" s="38" t="s">
        <v>179</v>
      </c>
    </row>
    <row r="15" spans="1:13" ht="18.75" customHeight="1" x14ac:dyDescent="0.25">
      <c r="A15" s="50"/>
      <c r="B15" s="41" t="s">
        <v>33</v>
      </c>
      <c r="C15" s="36"/>
      <c r="D15" s="51"/>
      <c r="E15" s="52"/>
      <c r="F15" s="53"/>
      <c r="G15" s="54"/>
      <c r="H15" s="55"/>
      <c r="I15" s="56"/>
      <c r="J15" s="56"/>
      <c r="K15" s="57"/>
      <c r="L15" s="56"/>
    </row>
    <row r="16" spans="1:13" ht="18.75" customHeight="1" x14ac:dyDescent="0.25">
      <c r="A16" s="50"/>
      <c r="B16" s="83" t="s">
        <v>106</v>
      </c>
      <c r="C16" s="36"/>
      <c r="D16" s="51"/>
      <c r="E16" s="52"/>
      <c r="F16" s="53"/>
      <c r="G16" s="54"/>
      <c r="H16" s="55"/>
      <c r="I16" s="56"/>
      <c r="J16" s="56"/>
      <c r="K16" s="57"/>
      <c r="L16" s="56"/>
    </row>
    <row r="17" spans="1:13" ht="29.25" customHeight="1" x14ac:dyDescent="0.25">
      <c r="A17" s="104">
        <f>A14+1</f>
        <v>6</v>
      </c>
      <c r="B17" s="105" t="s">
        <v>59</v>
      </c>
      <c r="C17" s="106" t="s">
        <v>23</v>
      </c>
      <c r="D17" s="107">
        <v>62.03</v>
      </c>
      <c r="E17" s="110">
        <v>355.3</v>
      </c>
      <c r="F17" s="109">
        <f>ROUND(E17*D17,2)</f>
        <v>22039.26</v>
      </c>
      <c r="G17" s="109">
        <f>ROUND(F17*1.2,2)</f>
        <v>26447.11</v>
      </c>
      <c r="H17" s="114"/>
      <c r="I17" s="115"/>
      <c r="J17" s="115"/>
      <c r="K17" s="116">
        <f>F17+I17</f>
        <v>22039.26</v>
      </c>
      <c r="L17" s="108">
        <f>G17+J17</f>
        <v>26447.11</v>
      </c>
    </row>
    <row r="18" spans="1:13" ht="29.25" customHeight="1" x14ac:dyDescent="0.25">
      <c r="A18" s="104">
        <f>A17+1</f>
        <v>7</v>
      </c>
      <c r="B18" s="105" t="s">
        <v>34</v>
      </c>
      <c r="C18" s="106" t="s">
        <v>23</v>
      </c>
      <c r="D18" s="107">
        <v>1.92</v>
      </c>
      <c r="E18" s="110">
        <v>1688.15</v>
      </c>
      <c r="F18" s="109">
        <f t="shared" ref="F18" si="5">ROUND(E18*D18,2)</f>
        <v>3241.25</v>
      </c>
      <c r="G18" s="109">
        <f t="shared" ref="G18" si="6">ROUND(F18*1.2,2)</f>
        <v>3889.5</v>
      </c>
      <c r="H18" s="114"/>
      <c r="I18" s="115"/>
      <c r="J18" s="115"/>
      <c r="K18" s="116">
        <f t="shared" ref="K18:L18" si="7">F18+I18</f>
        <v>3241.25</v>
      </c>
      <c r="L18" s="108">
        <f t="shared" si="7"/>
        <v>3889.5</v>
      </c>
    </row>
    <row r="19" spans="1:13" ht="18.75" customHeight="1" x14ac:dyDescent="0.25">
      <c r="A19" s="104">
        <f>A18+1</f>
        <v>8</v>
      </c>
      <c r="B19" s="105" t="s">
        <v>87</v>
      </c>
      <c r="C19" s="106" t="s">
        <v>23</v>
      </c>
      <c r="D19" s="107">
        <v>1.44</v>
      </c>
      <c r="E19" s="110">
        <v>1350.9</v>
      </c>
      <c r="F19" s="109">
        <f>ROUND(E19*D19,2)</f>
        <v>1945.3</v>
      </c>
      <c r="G19" s="109">
        <f>ROUND(F19*1.2,2)</f>
        <v>2334.36</v>
      </c>
      <c r="H19" s="114"/>
      <c r="I19" s="115"/>
      <c r="J19" s="115"/>
      <c r="K19" s="116">
        <f t="shared" ref="K19:L24" si="8">F19+I19</f>
        <v>1945.3</v>
      </c>
      <c r="L19" s="108">
        <f t="shared" si="8"/>
        <v>2334.36</v>
      </c>
    </row>
    <row r="20" spans="1:13" ht="18.75" customHeight="1" x14ac:dyDescent="0.25">
      <c r="A20" s="43" t="s">
        <v>32</v>
      </c>
      <c r="B20" s="44" t="s">
        <v>60</v>
      </c>
      <c r="C20" s="45" t="s">
        <v>23</v>
      </c>
      <c r="D20" s="46">
        <f>D19*1.26</f>
        <v>1.8144</v>
      </c>
      <c r="E20" s="47"/>
      <c r="F20" s="48"/>
      <c r="G20" s="48"/>
      <c r="H20" s="47">
        <v>1299.5999999999999</v>
      </c>
      <c r="I20" s="48">
        <f>ROUND(H20*D20,2)</f>
        <v>2357.9899999999998</v>
      </c>
      <c r="J20" s="48">
        <f>ROUND(I20*1.2,2)</f>
        <v>2829.59</v>
      </c>
      <c r="K20" s="49">
        <f t="shared" si="8"/>
        <v>2357.9899999999998</v>
      </c>
      <c r="L20" s="48">
        <f t="shared" si="8"/>
        <v>2829.59</v>
      </c>
      <c r="M20" s="64"/>
    </row>
    <row r="21" spans="1:13" ht="18.75" customHeight="1" x14ac:dyDescent="0.25">
      <c r="A21" s="117">
        <f>A19+1</f>
        <v>9</v>
      </c>
      <c r="B21" s="105" t="s">
        <v>109</v>
      </c>
      <c r="C21" s="106" t="s">
        <v>23</v>
      </c>
      <c r="D21" s="107">
        <v>15.64</v>
      </c>
      <c r="E21" s="110">
        <v>1310.05</v>
      </c>
      <c r="F21" s="109">
        <f>ROUND(E21*D21,2)</f>
        <v>20489.18</v>
      </c>
      <c r="G21" s="109">
        <f>ROUND(F21*1.2,2)</f>
        <v>24587.02</v>
      </c>
      <c r="H21" s="112"/>
      <c r="I21" s="109"/>
      <c r="J21" s="109"/>
      <c r="K21" s="111">
        <f t="shared" si="8"/>
        <v>20489.18</v>
      </c>
      <c r="L21" s="109">
        <f t="shared" si="8"/>
        <v>24587.02</v>
      </c>
    </row>
    <row r="22" spans="1:13" ht="18.75" customHeight="1" x14ac:dyDescent="0.25">
      <c r="A22" s="43" t="s">
        <v>88</v>
      </c>
      <c r="B22" s="44" t="s">
        <v>37</v>
      </c>
      <c r="C22" s="45" t="s">
        <v>23</v>
      </c>
      <c r="D22" s="46">
        <f>D21*1.1</f>
        <v>17.204000000000001</v>
      </c>
      <c r="E22" s="47"/>
      <c r="F22" s="48"/>
      <c r="G22" s="48"/>
      <c r="H22" s="59">
        <v>1191.3</v>
      </c>
      <c r="I22" s="48">
        <f>ROUND(H22*D22,2)</f>
        <v>20495.13</v>
      </c>
      <c r="J22" s="48">
        <f>ROUND(I22*1.2,2)</f>
        <v>24594.16</v>
      </c>
      <c r="K22" s="49">
        <f t="shared" si="8"/>
        <v>20495.13</v>
      </c>
      <c r="L22" s="48">
        <f t="shared" si="8"/>
        <v>24594.16</v>
      </c>
    </row>
    <row r="23" spans="1:13" s="61" customFormat="1" ht="18.75" customHeight="1" x14ac:dyDescent="0.25">
      <c r="A23" s="117">
        <f>A21+1</f>
        <v>10</v>
      </c>
      <c r="B23" s="105" t="s">
        <v>58</v>
      </c>
      <c r="C23" s="106" t="s">
        <v>23</v>
      </c>
      <c r="D23" s="107">
        <v>66.150000000000006</v>
      </c>
      <c r="E23" s="110">
        <v>118.75</v>
      </c>
      <c r="F23" s="109">
        <f>ROUND(E23*D23,2)</f>
        <v>7855.31</v>
      </c>
      <c r="G23" s="109">
        <f>ROUND(F23*1.2,2)</f>
        <v>9426.3700000000008</v>
      </c>
      <c r="H23" s="114"/>
      <c r="I23" s="115"/>
      <c r="J23" s="115"/>
      <c r="K23" s="116">
        <f t="shared" si="8"/>
        <v>7855.31</v>
      </c>
      <c r="L23" s="108">
        <f t="shared" si="8"/>
        <v>9426.3700000000008</v>
      </c>
      <c r="M23" s="60"/>
    </row>
    <row r="24" spans="1:13" ht="18.75" customHeight="1" x14ac:dyDescent="0.25">
      <c r="A24" s="104">
        <f>A23+1</f>
        <v>11</v>
      </c>
      <c r="B24" s="105" t="s">
        <v>39</v>
      </c>
      <c r="C24" s="106" t="s">
        <v>23</v>
      </c>
      <c r="D24" s="107">
        <v>66.150000000000006</v>
      </c>
      <c r="E24" s="110">
        <v>188.1</v>
      </c>
      <c r="F24" s="109">
        <f>ROUND(E24*D24,2)</f>
        <v>12442.82</v>
      </c>
      <c r="G24" s="109">
        <f>ROUND(F24*1.2,2)</f>
        <v>14931.38</v>
      </c>
      <c r="H24" s="116"/>
      <c r="I24" s="109"/>
      <c r="J24" s="109"/>
      <c r="K24" s="116">
        <f t="shared" si="8"/>
        <v>12442.82</v>
      </c>
      <c r="L24" s="108">
        <f t="shared" si="8"/>
        <v>14931.38</v>
      </c>
    </row>
    <row r="25" spans="1:13" ht="18.75" customHeight="1" x14ac:dyDescent="0.25">
      <c r="A25" s="30"/>
      <c r="B25" s="83" t="s">
        <v>105</v>
      </c>
      <c r="C25" s="79"/>
      <c r="D25" s="82"/>
      <c r="E25" s="34"/>
      <c r="F25" s="33"/>
      <c r="G25" s="33"/>
      <c r="H25" s="34"/>
      <c r="I25" s="39"/>
      <c r="J25" s="39"/>
      <c r="K25" s="58"/>
      <c r="L25" s="39"/>
    </row>
    <row r="26" spans="1:13" ht="18.75" customHeight="1" x14ac:dyDescent="0.25">
      <c r="A26" s="117">
        <f>A24+1</f>
        <v>12</v>
      </c>
      <c r="B26" s="105" t="s">
        <v>104</v>
      </c>
      <c r="C26" s="106" t="s">
        <v>23</v>
      </c>
      <c r="D26" s="107">
        <v>162.01</v>
      </c>
      <c r="E26" s="110">
        <v>355.3</v>
      </c>
      <c r="F26" s="109">
        <f>ROUND(E26*D26,2)</f>
        <v>57562.15</v>
      </c>
      <c r="G26" s="109">
        <f>ROUND(F26*1.2,2)</f>
        <v>69074.58</v>
      </c>
      <c r="H26" s="114"/>
      <c r="I26" s="115"/>
      <c r="J26" s="115"/>
      <c r="K26" s="116">
        <f>F26+I26</f>
        <v>57562.15</v>
      </c>
      <c r="L26" s="108">
        <f>G26+J26</f>
        <v>69074.58</v>
      </c>
    </row>
    <row r="27" spans="1:13" ht="29.25" customHeight="1" x14ac:dyDescent="0.25">
      <c r="A27" s="104">
        <f>A26+1</f>
        <v>13</v>
      </c>
      <c r="B27" s="105" t="s">
        <v>34</v>
      </c>
      <c r="C27" s="106" t="s">
        <v>23</v>
      </c>
      <c r="D27" s="107">
        <v>5.01</v>
      </c>
      <c r="E27" s="110">
        <v>1688.15</v>
      </c>
      <c r="F27" s="109">
        <f t="shared" ref="F27" si="9">ROUND(E27*D27,2)</f>
        <v>8457.6299999999992</v>
      </c>
      <c r="G27" s="109">
        <f t="shared" ref="G27" si="10">ROUND(F27*1.2,2)</f>
        <v>10149.16</v>
      </c>
      <c r="H27" s="114"/>
      <c r="I27" s="115"/>
      <c r="J27" s="115"/>
      <c r="K27" s="116">
        <f t="shared" ref="K27" si="11">F27+I27</f>
        <v>8457.6299999999992</v>
      </c>
      <c r="L27" s="108">
        <f t="shared" ref="L27" si="12">G27+J27</f>
        <v>10149.16</v>
      </c>
    </row>
    <row r="28" spans="1:13" ht="18.75" customHeight="1" x14ac:dyDescent="0.25">
      <c r="A28" s="104">
        <f>A27+1</f>
        <v>14</v>
      </c>
      <c r="B28" s="105" t="s">
        <v>35</v>
      </c>
      <c r="C28" s="106" t="s">
        <v>23</v>
      </c>
      <c r="D28" s="107">
        <v>2.46</v>
      </c>
      <c r="E28" s="110">
        <v>1310.05</v>
      </c>
      <c r="F28" s="109">
        <f>ROUND(E28*D28,2)</f>
        <v>3222.72</v>
      </c>
      <c r="G28" s="109">
        <f>ROUND(F28*1.2,2)</f>
        <v>3867.26</v>
      </c>
      <c r="H28" s="114"/>
      <c r="I28" s="115"/>
      <c r="J28" s="115"/>
      <c r="K28" s="116">
        <f t="shared" ref="K28:L33" si="13">F28+I28</f>
        <v>3222.72</v>
      </c>
      <c r="L28" s="108">
        <f t="shared" si="13"/>
        <v>3867.26</v>
      </c>
    </row>
    <row r="29" spans="1:13" ht="18.75" customHeight="1" x14ac:dyDescent="0.25">
      <c r="A29" s="43" t="s">
        <v>89</v>
      </c>
      <c r="B29" s="44" t="s">
        <v>37</v>
      </c>
      <c r="C29" s="45" t="s">
        <v>23</v>
      </c>
      <c r="D29" s="46">
        <f>D28*1.1</f>
        <v>2.706</v>
      </c>
      <c r="E29" s="47"/>
      <c r="F29" s="48"/>
      <c r="G29" s="48"/>
      <c r="H29" s="59">
        <v>1191.3</v>
      </c>
      <c r="I29" s="48">
        <f>ROUND(H29*D29,2)</f>
        <v>3223.66</v>
      </c>
      <c r="J29" s="48">
        <f>ROUND(I29*1.2,2)</f>
        <v>3868.39</v>
      </c>
      <c r="K29" s="49">
        <f t="shared" si="13"/>
        <v>3223.66</v>
      </c>
      <c r="L29" s="48">
        <f t="shared" si="13"/>
        <v>3868.39</v>
      </c>
    </row>
    <row r="30" spans="1:13" ht="18.75" customHeight="1" x14ac:dyDescent="0.25">
      <c r="A30" s="117">
        <f>A28+1</f>
        <v>15</v>
      </c>
      <c r="B30" s="105" t="s">
        <v>109</v>
      </c>
      <c r="C30" s="106" t="s">
        <v>23</v>
      </c>
      <c r="D30" s="107">
        <v>38.24</v>
      </c>
      <c r="E30" s="110">
        <v>1310.05</v>
      </c>
      <c r="F30" s="109">
        <f>ROUND(E30*D30,2)</f>
        <v>50096.31</v>
      </c>
      <c r="G30" s="109">
        <f>ROUND(F30*1.2,2)</f>
        <v>60115.57</v>
      </c>
      <c r="H30" s="112"/>
      <c r="I30" s="109"/>
      <c r="J30" s="109"/>
      <c r="K30" s="111">
        <f t="shared" si="13"/>
        <v>50096.31</v>
      </c>
      <c r="L30" s="109">
        <f t="shared" si="13"/>
        <v>60115.57</v>
      </c>
    </row>
    <row r="31" spans="1:13" ht="18.75" customHeight="1" x14ac:dyDescent="0.25">
      <c r="A31" s="43" t="s">
        <v>41</v>
      </c>
      <c r="B31" s="44" t="s">
        <v>37</v>
      </c>
      <c r="C31" s="45" t="s">
        <v>23</v>
      </c>
      <c r="D31" s="46">
        <f>D30*1.1</f>
        <v>42.064000000000007</v>
      </c>
      <c r="E31" s="47"/>
      <c r="F31" s="48"/>
      <c r="G31" s="48"/>
      <c r="H31" s="59">
        <v>1191.3</v>
      </c>
      <c r="I31" s="48">
        <f>ROUND(H31*D31,2)</f>
        <v>50110.84</v>
      </c>
      <c r="J31" s="48">
        <f>ROUND(I31*1.2,2)</f>
        <v>60133.01</v>
      </c>
      <c r="K31" s="49">
        <f t="shared" si="13"/>
        <v>50110.84</v>
      </c>
      <c r="L31" s="48">
        <f t="shared" si="13"/>
        <v>60133.01</v>
      </c>
    </row>
    <row r="32" spans="1:13" s="61" customFormat="1" ht="18.75" customHeight="1" x14ac:dyDescent="0.25">
      <c r="A32" s="117">
        <f>A30+1</f>
        <v>16</v>
      </c>
      <c r="B32" s="105" t="s">
        <v>58</v>
      </c>
      <c r="C32" s="106" t="s">
        <v>23</v>
      </c>
      <c r="D32" s="107">
        <v>185.45</v>
      </c>
      <c r="E32" s="110">
        <v>118.75</v>
      </c>
      <c r="F32" s="109">
        <f>ROUND(E32*D32,2)</f>
        <v>22022.19</v>
      </c>
      <c r="G32" s="109">
        <f>ROUND(F32*1.2,2)</f>
        <v>26426.63</v>
      </c>
      <c r="H32" s="114"/>
      <c r="I32" s="115"/>
      <c r="J32" s="115"/>
      <c r="K32" s="116">
        <f t="shared" si="13"/>
        <v>22022.19</v>
      </c>
      <c r="L32" s="108">
        <f t="shared" si="13"/>
        <v>26426.63</v>
      </c>
      <c r="M32" s="60"/>
    </row>
    <row r="33" spans="1:13" ht="18.75" customHeight="1" x14ac:dyDescent="0.25">
      <c r="A33" s="104">
        <f>A32+1</f>
        <v>17</v>
      </c>
      <c r="B33" s="105" t="s">
        <v>39</v>
      </c>
      <c r="C33" s="106" t="s">
        <v>23</v>
      </c>
      <c r="D33" s="107">
        <v>223.69</v>
      </c>
      <c r="E33" s="110">
        <v>188.1</v>
      </c>
      <c r="F33" s="109">
        <f>ROUND(E33*D33,2)</f>
        <v>42076.09</v>
      </c>
      <c r="G33" s="109">
        <f>ROUND(F33*1.2,2)</f>
        <v>50491.31</v>
      </c>
      <c r="H33" s="116"/>
      <c r="I33" s="109"/>
      <c r="J33" s="109"/>
      <c r="K33" s="116">
        <f t="shared" si="13"/>
        <v>42076.09</v>
      </c>
      <c r="L33" s="108">
        <f t="shared" si="13"/>
        <v>50491.31</v>
      </c>
    </row>
    <row r="34" spans="1:13" ht="18.75" customHeight="1" x14ac:dyDescent="0.25">
      <c r="A34" s="30"/>
      <c r="B34" s="80" t="s">
        <v>72</v>
      </c>
      <c r="C34" s="36"/>
      <c r="D34" s="37"/>
      <c r="E34" s="81"/>
      <c r="F34" s="35"/>
      <c r="G34" s="35"/>
      <c r="H34" s="40"/>
      <c r="I34" s="35"/>
      <c r="J34" s="35"/>
      <c r="K34" s="32"/>
      <c r="L34" s="35"/>
      <c r="M34" s="67"/>
    </row>
    <row r="35" spans="1:13" ht="18.75" customHeight="1" x14ac:dyDescent="0.25">
      <c r="A35" s="104">
        <f>A33+1</f>
        <v>18</v>
      </c>
      <c r="B35" s="105" t="s">
        <v>73</v>
      </c>
      <c r="C35" s="106" t="s">
        <v>30</v>
      </c>
      <c r="D35" s="107">
        <v>21.34</v>
      </c>
      <c r="E35" s="110">
        <v>308.75</v>
      </c>
      <c r="F35" s="109">
        <f>ROUND(E35*D35,2)</f>
        <v>6588.73</v>
      </c>
      <c r="G35" s="109">
        <f>ROUND(F35*1.2,2)</f>
        <v>7906.48</v>
      </c>
      <c r="H35" s="110"/>
      <c r="I35" s="108"/>
      <c r="J35" s="108"/>
      <c r="K35" s="116">
        <f>F35+I35</f>
        <v>6588.73</v>
      </c>
      <c r="L35" s="108">
        <f>G35+J35</f>
        <v>7906.48</v>
      </c>
    </row>
    <row r="36" spans="1:13" ht="18.75" customHeight="1" x14ac:dyDescent="0.25">
      <c r="A36" s="97">
        <f>A35+1</f>
        <v>19</v>
      </c>
      <c r="B36" s="98" t="s">
        <v>74</v>
      </c>
      <c r="C36" s="99" t="s">
        <v>30</v>
      </c>
      <c r="D36" s="100">
        <v>21.34</v>
      </c>
      <c r="E36" s="103">
        <v>350</v>
      </c>
      <c r="F36" s="102">
        <f>ROUND(E36*D36,2)</f>
        <v>7469</v>
      </c>
      <c r="G36" s="102">
        <f>ROUND(F36*1.2,2)</f>
        <v>8962.7999999999993</v>
      </c>
      <c r="H36" s="103"/>
      <c r="I36" s="101"/>
      <c r="J36" s="101"/>
      <c r="K36" s="118">
        <f>F36+I36</f>
        <v>7469</v>
      </c>
      <c r="L36" s="101">
        <f>G36+J36</f>
        <v>8962.7999999999993</v>
      </c>
      <c r="M36" s="67"/>
    </row>
    <row r="37" spans="1:13" ht="18.75" customHeight="1" x14ac:dyDescent="0.25">
      <c r="A37" s="30"/>
      <c r="B37" s="85" t="s">
        <v>110</v>
      </c>
      <c r="C37" s="72"/>
      <c r="D37" s="73"/>
      <c r="E37" s="42"/>
      <c r="F37" s="35"/>
      <c r="G37" s="35"/>
      <c r="H37" s="62"/>
      <c r="I37" s="35"/>
      <c r="J37" s="35"/>
      <c r="K37" s="58"/>
      <c r="L37" s="39"/>
    </row>
    <row r="38" spans="1:13" ht="30.75" customHeight="1" x14ac:dyDescent="0.25">
      <c r="A38" s="117">
        <f>A36+1</f>
        <v>20</v>
      </c>
      <c r="B38" s="105" t="s">
        <v>67</v>
      </c>
      <c r="C38" s="106" t="s">
        <v>23</v>
      </c>
      <c r="D38" s="107">
        <f>1*0.27+2*0.4+1*0.27+1*0.049+1*0.02</f>
        <v>1.409</v>
      </c>
      <c r="E38" s="110">
        <v>17265.68</v>
      </c>
      <c r="F38" s="109">
        <f>ROUND(E38*D38,2)</f>
        <v>24327.34</v>
      </c>
      <c r="G38" s="109">
        <f>ROUND(F38*1.2,2)</f>
        <v>29192.81</v>
      </c>
      <c r="H38" s="119"/>
      <c r="I38" s="109"/>
      <c r="J38" s="109"/>
      <c r="K38" s="116">
        <f t="shared" ref="K38:L43" si="14">F38+I38</f>
        <v>24327.34</v>
      </c>
      <c r="L38" s="108">
        <f t="shared" si="14"/>
        <v>29192.81</v>
      </c>
    </row>
    <row r="39" spans="1:13" ht="18.75" customHeight="1" x14ac:dyDescent="0.25">
      <c r="A39" s="43" t="s">
        <v>46</v>
      </c>
      <c r="B39" s="44" t="s">
        <v>90</v>
      </c>
      <c r="C39" s="45" t="s">
        <v>44</v>
      </c>
      <c r="D39" s="68">
        <v>1</v>
      </c>
      <c r="E39" s="47"/>
      <c r="F39" s="48"/>
      <c r="G39" s="48"/>
      <c r="H39" s="87">
        <v>4336.75</v>
      </c>
      <c r="I39" s="48">
        <f t="shared" ref="I39:I45" si="15">ROUND(H39*D39,2)</f>
        <v>4336.75</v>
      </c>
      <c r="J39" s="48">
        <f t="shared" ref="J39:J45" si="16">ROUND(I39*1.2,2)</f>
        <v>5204.1000000000004</v>
      </c>
      <c r="K39" s="49">
        <f t="shared" si="14"/>
        <v>4336.75</v>
      </c>
      <c r="L39" s="48">
        <f t="shared" si="14"/>
        <v>5204.1000000000004</v>
      </c>
      <c r="M39" s="67" t="s">
        <v>178</v>
      </c>
    </row>
    <row r="40" spans="1:13" ht="18.75" customHeight="1" x14ac:dyDescent="0.25">
      <c r="A40" s="43" t="s">
        <v>65</v>
      </c>
      <c r="B40" s="44" t="s">
        <v>91</v>
      </c>
      <c r="C40" s="45" t="s">
        <v>44</v>
      </c>
      <c r="D40" s="68">
        <v>2</v>
      </c>
      <c r="E40" s="47"/>
      <c r="F40" s="48"/>
      <c r="G40" s="48"/>
      <c r="H40" s="87">
        <v>4807</v>
      </c>
      <c r="I40" s="48">
        <f t="shared" si="15"/>
        <v>9614</v>
      </c>
      <c r="J40" s="48">
        <f t="shared" si="16"/>
        <v>11536.8</v>
      </c>
      <c r="K40" s="49">
        <f t="shared" si="14"/>
        <v>9614</v>
      </c>
      <c r="L40" s="48">
        <f t="shared" si="14"/>
        <v>11536.8</v>
      </c>
      <c r="M40" s="67" t="s">
        <v>178</v>
      </c>
    </row>
    <row r="41" spans="1:13" ht="18.75" customHeight="1" x14ac:dyDescent="0.25">
      <c r="A41" s="43" t="s">
        <v>92</v>
      </c>
      <c r="B41" s="44" t="s">
        <v>96</v>
      </c>
      <c r="C41" s="45" t="s">
        <v>44</v>
      </c>
      <c r="D41" s="68">
        <v>1</v>
      </c>
      <c r="E41" s="47"/>
      <c r="F41" s="48"/>
      <c r="G41" s="48"/>
      <c r="H41" s="87">
        <v>4075.5</v>
      </c>
      <c r="I41" s="48">
        <f t="shared" si="15"/>
        <v>4075.5</v>
      </c>
      <c r="J41" s="48">
        <f t="shared" si="16"/>
        <v>4890.6000000000004</v>
      </c>
      <c r="K41" s="49">
        <f t="shared" si="14"/>
        <v>4075.5</v>
      </c>
      <c r="L41" s="48">
        <f t="shared" si="14"/>
        <v>4890.6000000000004</v>
      </c>
      <c r="M41" s="67" t="s">
        <v>178</v>
      </c>
    </row>
    <row r="42" spans="1:13" ht="18.75" customHeight="1" x14ac:dyDescent="0.25">
      <c r="A42" s="43" t="s">
        <v>93</v>
      </c>
      <c r="B42" s="44" t="s">
        <v>112</v>
      </c>
      <c r="C42" s="45" t="s">
        <v>44</v>
      </c>
      <c r="D42" s="68">
        <v>1</v>
      </c>
      <c r="E42" s="47"/>
      <c r="F42" s="48"/>
      <c r="G42" s="48"/>
      <c r="H42" s="74">
        <v>1379.4</v>
      </c>
      <c r="I42" s="48">
        <f t="shared" si="15"/>
        <v>1379.4</v>
      </c>
      <c r="J42" s="48">
        <f t="shared" si="16"/>
        <v>1655.28</v>
      </c>
      <c r="K42" s="49">
        <f t="shared" si="14"/>
        <v>1379.4</v>
      </c>
      <c r="L42" s="48">
        <f t="shared" si="14"/>
        <v>1655.28</v>
      </c>
      <c r="M42" s="67" t="s">
        <v>178</v>
      </c>
    </row>
    <row r="43" spans="1:13" ht="18.75" customHeight="1" x14ac:dyDescent="0.25">
      <c r="A43" s="43" t="s">
        <v>94</v>
      </c>
      <c r="B43" s="44" t="s">
        <v>162</v>
      </c>
      <c r="C43" s="45" t="s">
        <v>44</v>
      </c>
      <c r="D43" s="68">
        <v>1</v>
      </c>
      <c r="E43" s="47"/>
      <c r="F43" s="48"/>
      <c r="G43" s="48"/>
      <c r="H43" s="87">
        <v>751.45</v>
      </c>
      <c r="I43" s="48">
        <f t="shared" si="15"/>
        <v>751.45</v>
      </c>
      <c r="J43" s="48">
        <f t="shared" si="16"/>
        <v>901.74</v>
      </c>
      <c r="K43" s="49">
        <f t="shared" si="14"/>
        <v>751.45</v>
      </c>
      <c r="L43" s="48">
        <f t="shared" si="14"/>
        <v>901.74</v>
      </c>
      <c r="M43" s="67" t="s">
        <v>178</v>
      </c>
    </row>
    <row r="44" spans="1:13" ht="17.25" customHeight="1" x14ac:dyDescent="0.25">
      <c r="A44" s="43" t="s">
        <v>114</v>
      </c>
      <c r="B44" s="69" t="s">
        <v>86</v>
      </c>
      <c r="C44" s="45" t="s">
        <v>56</v>
      </c>
      <c r="D44" s="120">
        <v>29.2</v>
      </c>
      <c r="E44" s="47"/>
      <c r="F44" s="48"/>
      <c r="G44" s="48"/>
      <c r="H44" s="88">
        <v>666.9</v>
      </c>
      <c r="I44" s="48">
        <f t="shared" si="15"/>
        <v>19473.48</v>
      </c>
      <c r="J44" s="48">
        <f t="shared" si="16"/>
        <v>23368.18</v>
      </c>
      <c r="K44" s="49">
        <f t="shared" ref="K44" si="17">F44+I44</f>
        <v>19473.48</v>
      </c>
      <c r="L44" s="48">
        <f t="shared" ref="L44" si="18">G44+J44</f>
        <v>23368.18</v>
      </c>
      <c r="M44" s="67"/>
    </row>
    <row r="45" spans="1:13" ht="18.75" customHeight="1" x14ac:dyDescent="0.25">
      <c r="A45" s="43" t="s">
        <v>161</v>
      </c>
      <c r="B45" s="44" t="s">
        <v>95</v>
      </c>
      <c r="C45" s="45" t="s">
        <v>44</v>
      </c>
      <c r="D45" s="68">
        <v>1</v>
      </c>
      <c r="E45" s="47"/>
      <c r="F45" s="48"/>
      <c r="G45" s="48"/>
      <c r="H45" s="74">
        <v>14421</v>
      </c>
      <c r="I45" s="48">
        <f t="shared" si="15"/>
        <v>14421</v>
      </c>
      <c r="J45" s="48">
        <f t="shared" si="16"/>
        <v>17305.2</v>
      </c>
      <c r="K45" s="49">
        <f>F45+I45</f>
        <v>14421</v>
      </c>
      <c r="L45" s="48">
        <f>G45+J45</f>
        <v>17305.2</v>
      </c>
      <c r="M45" s="67"/>
    </row>
    <row r="46" spans="1:13" ht="17.25" customHeight="1" x14ac:dyDescent="0.25">
      <c r="A46" s="117">
        <f>A38+1</f>
        <v>21</v>
      </c>
      <c r="B46" s="105" t="s">
        <v>79</v>
      </c>
      <c r="C46" s="106" t="s">
        <v>28</v>
      </c>
      <c r="D46" s="121">
        <v>15.76</v>
      </c>
      <c r="E46" s="110">
        <v>144.4</v>
      </c>
      <c r="F46" s="109">
        <f>ROUND(E46*D46,2)</f>
        <v>2275.7399999999998</v>
      </c>
      <c r="G46" s="109">
        <f t="shared" ref="G46" si="19">ROUND(F46*1.2,2)</f>
        <v>2730.89</v>
      </c>
      <c r="H46" s="116"/>
      <c r="I46" s="109"/>
      <c r="J46" s="109"/>
      <c r="K46" s="116">
        <f t="shared" ref="K46:L49" si="20">F46+I46</f>
        <v>2275.7399999999998</v>
      </c>
      <c r="L46" s="108">
        <f t="shared" si="20"/>
        <v>2730.89</v>
      </c>
      <c r="M46" s="67" t="s">
        <v>76</v>
      </c>
    </row>
    <row r="47" spans="1:13" ht="17.25" customHeight="1" x14ac:dyDescent="0.25">
      <c r="A47" s="43" t="s">
        <v>47</v>
      </c>
      <c r="B47" s="69" t="s">
        <v>80</v>
      </c>
      <c r="C47" s="45" t="s">
        <v>71</v>
      </c>
      <c r="D47" s="84">
        <f>D46*0.3*20/16</f>
        <v>5.91</v>
      </c>
      <c r="E47" s="47"/>
      <c r="F47" s="48"/>
      <c r="G47" s="48"/>
      <c r="H47" s="74">
        <v>237.5</v>
      </c>
      <c r="I47" s="48">
        <f>ROUND(H47*D47,2)</f>
        <v>1403.63</v>
      </c>
      <c r="J47" s="48">
        <f t="shared" ref="J47" si="21">ROUND(I47*1.2,2)</f>
        <v>1684.36</v>
      </c>
      <c r="K47" s="49">
        <f t="shared" si="20"/>
        <v>1403.63</v>
      </c>
      <c r="L47" s="48">
        <f t="shared" si="20"/>
        <v>1684.36</v>
      </c>
      <c r="M47" s="67"/>
    </row>
    <row r="48" spans="1:13" ht="17.25" customHeight="1" x14ac:dyDescent="0.25">
      <c r="A48" s="117">
        <f>A46+1</f>
        <v>22</v>
      </c>
      <c r="B48" s="105" t="s">
        <v>81</v>
      </c>
      <c r="C48" s="106" t="s">
        <v>28</v>
      </c>
      <c r="D48" s="121">
        <v>15.76</v>
      </c>
      <c r="E48" s="110">
        <v>299.76</v>
      </c>
      <c r="F48" s="109">
        <f>ROUND(E48*D48,2)</f>
        <v>4724.22</v>
      </c>
      <c r="G48" s="109">
        <f t="shared" ref="G48" si="22">ROUND(F48*1.2,2)</f>
        <v>5669.06</v>
      </c>
      <c r="H48" s="116"/>
      <c r="I48" s="109"/>
      <c r="J48" s="109"/>
      <c r="K48" s="116">
        <f t="shared" si="20"/>
        <v>4724.22</v>
      </c>
      <c r="L48" s="108">
        <f t="shared" si="20"/>
        <v>5669.06</v>
      </c>
      <c r="M48" s="67" t="s">
        <v>76</v>
      </c>
    </row>
    <row r="49" spans="1:13" ht="15.75" x14ac:dyDescent="0.25">
      <c r="A49" s="43" t="s">
        <v>48</v>
      </c>
      <c r="B49" s="69" t="s">
        <v>82</v>
      </c>
      <c r="C49" s="45" t="s">
        <v>56</v>
      </c>
      <c r="D49" s="46">
        <f>D48*2.5*2</f>
        <v>78.8</v>
      </c>
      <c r="E49" s="47"/>
      <c r="F49" s="48"/>
      <c r="G49" s="48"/>
      <c r="H49" s="74">
        <v>296.39999999999998</v>
      </c>
      <c r="I49" s="48">
        <f t="shared" ref="I49" si="23">ROUND(H49*D49,2)</f>
        <v>23356.32</v>
      </c>
      <c r="J49" s="48">
        <f t="shared" ref="J49" si="24">ROUND(I49*1.2,2)</f>
        <v>28027.58</v>
      </c>
      <c r="K49" s="66">
        <f t="shared" si="20"/>
        <v>23356.32</v>
      </c>
      <c r="L49" s="65">
        <f t="shared" si="20"/>
        <v>28027.58</v>
      </c>
      <c r="M49" s="67"/>
    </row>
    <row r="50" spans="1:13" ht="18.75" customHeight="1" x14ac:dyDescent="0.25">
      <c r="A50" s="30"/>
      <c r="B50" s="85" t="s">
        <v>111</v>
      </c>
      <c r="C50" s="72"/>
      <c r="D50" s="73"/>
      <c r="E50" s="42"/>
      <c r="F50" s="35"/>
      <c r="G50" s="35"/>
      <c r="H50" s="62"/>
      <c r="I50" s="35"/>
      <c r="J50" s="35"/>
      <c r="K50" s="58"/>
      <c r="L50" s="39"/>
    </row>
    <row r="51" spans="1:13" ht="31.5" customHeight="1" x14ac:dyDescent="0.25">
      <c r="A51" s="104">
        <f>A48+1</f>
        <v>23</v>
      </c>
      <c r="B51" s="105" t="s">
        <v>67</v>
      </c>
      <c r="C51" s="106" t="s">
        <v>23</v>
      </c>
      <c r="D51" s="107">
        <f>1*0.18+2*0.24+2*0.1+1*0.02</f>
        <v>0.87999999999999989</v>
      </c>
      <c r="E51" s="110">
        <v>17265.68</v>
      </c>
      <c r="F51" s="109">
        <f>ROUND(E51*D51,2)</f>
        <v>15193.8</v>
      </c>
      <c r="G51" s="109">
        <f>ROUND(F51*1.2,2)</f>
        <v>18232.560000000001</v>
      </c>
      <c r="H51" s="119"/>
      <c r="I51" s="109"/>
      <c r="J51" s="109"/>
      <c r="K51" s="116">
        <f t="shared" ref="K51:L57" si="25">F51+I51</f>
        <v>15193.8</v>
      </c>
      <c r="L51" s="108">
        <f t="shared" si="25"/>
        <v>18232.560000000001</v>
      </c>
    </row>
    <row r="52" spans="1:13" ht="18.75" customHeight="1" x14ac:dyDescent="0.25">
      <c r="A52" s="43" t="s">
        <v>49</v>
      </c>
      <c r="B52" s="69" t="s">
        <v>68</v>
      </c>
      <c r="C52" s="45" t="s">
        <v>44</v>
      </c>
      <c r="D52" s="68">
        <v>1</v>
      </c>
      <c r="E52" s="47"/>
      <c r="F52" s="48"/>
      <c r="G52" s="48"/>
      <c r="H52" s="87">
        <v>1657.75</v>
      </c>
      <c r="I52" s="48">
        <f t="shared" ref="I52:I58" si="26">ROUND(H52*D52,2)</f>
        <v>1657.75</v>
      </c>
      <c r="J52" s="48">
        <f t="shared" ref="J52:J58" si="27">ROUND(I52*1.2,2)</f>
        <v>1989.3</v>
      </c>
      <c r="K52" s="49">
        <f t="shared" si="25"/>
        <v>1657.75</v>
      </c>
      <c r="L52" s="48">
        <f t="shared" si="25"/>
        <v>1989.3</v>
      </c>
      <c r="M52" s="64"/>
    </row>
    <row r="53" spans="1:13" ht="18.75" customHeight="1" x14ac:dyDescent="0.25">
      <c r="A53" s="43" t="s">
        <v>85</v>
      </c>
      <c r="B53" s="69" t="s">
        <v>69</v>
      </c>
      <c r="C53" s="45" t="s">
        <v>44</v>
      </c>
      <c r="D53" s="68">
        <v>2</v>
      </c>
      <c r="E53" s="47"/>
      <c r="F53" s="48"/>
      <c r="G53" s="48"/>
      <c r="H53" s="87">
        <v>2500.4</v>
      </c>
      <c r="I53" s="48">
        <f t="shared" si="26"/>
        <v>5000.8</v>
      </c>
      <c r="J53" s="48">
        <f t="shared" si="27"/>
        <v>6000.96</v>
      </c>
      <c r="K53" s="49">
        <f t="shared" si="25"/>
        <v>5000.8</v>
      </c>
      <c r="L53" s="48">
        <f t="shared" si="25"/>
        <v>6000.96</v>
      </c>
      <c r="M53" s="64"/>
    </row>
    <row r="54" spans="1:13" ht="18.75" customHeight="1" x14ac:dyDescent="0.25">
      <c r="A54" s="43" t="s">
        <v>115</v>
      </c>
      <c r="B54" s="69" t="s">
        <v>70</v>
      </c>
      <c r="C54" s="45" t="s">
        <v>44</v>
      </c>
      <c r="D54" s="68">
        <v>1</v>
      </c>
      <c r="E54" s="47"/>
      <c r="F54" s="48"/>
      <c r="G54" s="48"/>
      <c r="H54" s="87">
        <v>1427.85</v>
      </c>
      <c r="I54" s="48">
        <f t="shared" si="26"/>
        <v>1427.85</v>
      </c>
      <c r="J54" s="48">
        <f t="shared" si="27"/>
        <v>1713.42</v>
      </c>
      <c r="K54" s="49">
        <f t="shared" si="25"/>
        <v>1427.85</v>
      </c>
      <c r="L54" s="48">
        <f t="shared" si="25"/>
        <v>1713.42</v>
      </c>
      <c r="M54" s="64"/>
    </row>
    <row r="55" spans="1:13" ht="18.75" customHeight="1" x14ac:dyDescent="0.25">
      <c r="A55" s="43" t="s">
        <v>116</v>
      </c>
      <c r="B55" s="44" t="s">
        <v>113</v>
      </c>
      <c r="C55" s="45" t="s">
        <v>44</v>
      </c>
      <c r="D55" s="68">
        <v>1</v>
      </c>
      <c r="E55" s="47"/>
      <c r="F55" s="48"/>
      <c r="G55" s="48"/>
      <c r="H55" s="135">
        <v>3136</v>
      </c>
      <c r="I55" s="65">
        <f t="shared" si="26"/>
        <v>3136</v>
      </c>
      <c r="J55" s="65">
        <f t="shared" si="27"/>
        <v>3763.2</v>
      </c>
      <c r="K55" s="66">
        <f t="shared" si="25"/>
        <v>3136</v>
      </c>
      <c r="L55" s="65">
        <f t="shared" si="25"/>
        <v>3763.2</v>
      </c>
      <c r="M55" s="67" t="s">
        <v>180</v>
      </c>
    </row>
    <row r="56" spans="1:13" ht="18.75" customHeight="1" x14ac:dyDescent="0.25">
      <c r="A56" s="43" t="s">
        <v>117</v>
      </c>
      <c r="B56" s="44" t="s">
        <v>163</v>
      </c>
      <c r="C56" s="45" t="s">
        <v>44</v>
      </c>
      <c r="D56" s="68">
        <v>1</v>
      </c>
      <c r="E56" s="47"/>
      <c r="F56" s="48"/>
      <c r="G56" s="48"/>
      <c r="H56" s="135">
        <v>3400</v>
      </c>
      <c r="I56" s="65">
        <f t="shared" si="26"/>
        <v>3400</v>
      </c>
      <c r="J56" s="65">
        <f t="shared" si="27"/>
        <v>4080</v>
      </c>
      <c r="K56" s="66">
        <f t="shared" si="25"/>
        <v>3400</v>
      </c>
      <c r="L56" s="65">
        <f t="shared" si="25"/>
        <v>4080</v>
      </c>
      <c r="M56" s="67" t="s">
        <v>180</v>
      </c>
    </row>
    <row r="57" spans="1:13" ht="18.75" customHeight="1" x14ac:dyDescent="0.25">
      <c r="A57" s="43" t="s">
        <v>118</v>
      </c>
      <c r="B57" s="44" t="s">
        <v>95</v>
      </c>
      <c r="C57" s="45" t="s">
        <v>44</v>
      </c>
      <c r="D57" s="68">
        <v>1</v>
      </c>
      <c r="E57" s="47"/>
      <c r="F57" s="48"/>
      <c r="G57" s="48"/>
      <c r="H57" s="74">
        <v>14421</v>
      </c>
      <c r="I57" s="48">
        <f t="shared" si="26"/>
        <v>14421</v>
      </c>
      <c r="J57" s="48">
        <f t="shared" si="27"/>
        <v>17305.2</v>
      </c>
      <c r="K57" s="49">
        <f t="shared" si="25"/>
        <v>14421</v>
      </c>
      <c r="L57" s="48">
        <f t="shared" si="25"/>
        <v>17305.2</v>
      </c>
    </row>
    <row r="58" spans="1:13" ht="17.25" customHeight="1" x14ac:dyDescent="0.25">
      <c r="A58" s="43" t="s">
        <v>168</v>
      </c>
      <c r="B58" s="69" t="s">
        <v>86</v>
      </c>
      <c r="C58" s="45" t="s">
        <v>44</v>
      </c>
      <c r="D58" s="120">
        <v>29.2</v>
      </c>
      <c r="E58" s="47"/>
      <c r="F58" s="48"/>
      <c r="G58" s="48"/>
      <c r="H58" s="88">
        <v>666.9</v>
      </c>
      <c r="I58" s="48">
        <f t="shared" si="26"/>
        <v>19473.48</v>
      </c>
      <c r="J58" s="48">
        <f t="shared" si="27"/>
        <v>23368.18</v>
      </c>
      <c r="K58" s="49">
        <f t="shared" ref="K58:K62" si="28">F58+I58</f>
        <v>19473.48</v>
      </c>
      <c r="L58" s="48">
        <f t="shared" ref="L58:L62" si="29">G58+J58</f>
        <v>23368.18</v>
      </c>
      <c r="M58" s="64"/>
    </row>
    <row r="59" spans="1:13" ht="17.25" customHeight="1" x14ac:dyDescent="0.25">
      <c r="A59" s="117">
        <f>A51+1</f>
        <v>24</v>
      </c>
      <c r="B59" s="105" t="s">
        <v>79</v>
      </c>
      <c r="C59" s="106" t="s">
        <v>28</v>
      </c>
      <c r="D59" s="121">
        <v>10.86</v>
      </c>
      <c r="E59" s="110">
        <v>144.4</v>
      </c>
      <c r="F59" s="109">
        <f>ROUND(E59*D59,2)</f>
        <v>1568.18</v>
      </c>
      <c r="G59" s="109">
        <f t="shared" ref="G59" si="30">ROUND(F59*1.2,2)</f>
        <v>1881.82</v>
      </c>
      <c r="H59" s="116"/>
      <c r="I59" s="109"/>
      <c r="J59" s="109"/>
      <c r="K59" s="116">
        <f t="shared" si="28"/>
        <v>1568.18</v>
      </c>
      <c r="L59" s="108">
        <f t="shared" si="29"/>
        <v>1881.82</v>
      </c>
      <c r="M59" s="67" t="s">
        <v>76</v>
      </c>
    </row>
    <row r="60" spans="1:13" ht="17.25" customHeight="1" x14ac:dyDescent="0.25">
      <c r="A60" s="43" t="s">
        <v>50</v>
      </c>
      <c r="B60" s="69" t="s">
        <v>80</v>
      </c>
      <c r="C60" s="45" t="s">
        <v>71</v>
      </c>
      <c r="D60" s="84">
        <f>D59*0.3*20/16</f>
        <v>4.0724999999999998</v>
      </c>
      <c r="E60" s="47"/>
      <c r="F60" s="48"/>
      <c r="G60" s="48"/>
      <c r="H60" s="74">
        <v>237.5</v>
      </c>
      <c r="I60" s="48">
        <f>ROUND(H60*D60,2)</f>
        <v>967.22</v>
      </c>
      <c r="J60" s="48">
        <f t="shared" ref="J60" si="31">ROUND(I60*1.2,2)</f>
        <v>1160.6600000000001</v>
      </c>
      <c r="K60" s="49">
        <f t="shared" si="28"/>
        <v>967.22</v>
      </c>
      <c r="L60" s="48">
        <f t="shared" si="29"/>
        <v>1160.6600000000001</v>
      </c>
      <c r="M60" s="67"/>
    </row>
    <row r="61" spans="1:13" ht="17.25" customHeight="1" x14ac:dyDescent="0.25">
      <c r="A61" s="117">
        <f>A59+1</f>
        <v>25</v>
      </c>
      <c r="B61" s="105" t="s">
        <v>81</v>
      </c>
      <c r="C61" s="106" t="s">
        <v>28</v>
      </c>
      <c r="D61" s="121">
        <v>10.86</v>
      </c>
      <c r="E61" s="110">
        <v>299.76</v>
      </c>
      <c r="F61" s="109">
        <f>ROUND(E61*D61,2)</f>
        <v>3255.39</v>
      </c>
      <c r="G61" s="109">
        <f t="shared" ref="G61" si="32">ROUND(F61*1.2,2)</f>
        <v>3906.47</v>
      </c>
      <c r="H61" s="116"/>
      <c r="I61" s="109"/>
      <c r="J61" s="109"/>
      <c r="K61" s="116">
        <f t="shared" si="28"/>
        <v>3255.39</v>
      </c>
      <c r="L61" s="108">
        <f t="shared" si="29"/>
        <v>3906.47</v>
      </c>
      <c r="M61" s="67" t="s">
        <v>76</v>
      </c>
    </row>
    <row r="62" spans="1:13" ht="15.75" x14ac:dyDescent="0.25">
      <c r="A62" s="43" t="s">
        <v>51</v>
      </c>
      <c r="B62" s="69" t="s">
        <v>82</v>
      </c>
      <c r="C62" s="45" t="s">
        <v>56</v>
      </c>
      <c r="D62" s="46">
        <f>D61*2.5*2</f>
        <v>54.3</v>
      </c>
      <c r="E62" s="47"/>
      <c r="F62" s="48"/>
      <c r="G62" s="48"/>
      <c r="H62" s="74">
        <v>296.39999999999998</v>
      </c>
      <c r="I62" s="48">
        <f t="shared" ref="I62" si="33">ROUND(H62*D62,2)</f>
        <v>16094.52</v>
      </c>
      <c r="J62" s="48">
        <f t="shared" ref="J62" si="34">ROUND(I62*1.2,2)</f>
        <v>19313.419999999998</v>
      </c>
      <c r="K62" s="66">
        <f t="shared" si="28"/>
        <v>16094.52</v>
      </c>
      <c r="L62" s="65">
        <f t="shared" si="29"/>
        <v>19313.419999999998</v>
      </c>
      <c r="M62" s="67"/>
    </row>
    <row r="63" spans="1:13" ht="18.75" customHeight="1" x14ac:dyDescent="0.25">
      <c r="A63" s="43"/>
      <c r="B63" s="41" t="s">
        <v>40</v>
      </c>
      <c r="C63" s="36"/>
      <c r="D63" s="51"/>
      <c r="E63" s="52"/>
      <c r="F63" s="53"/>
      <c r="G63" s="54"/>
      <c r="H63" s="62"/>
      <c r="I63" s="35"/>
      <c r="J63" s="35"/>
      <c r="K63" s="32"/>
      <c r="L63" s="35"/>
    </row>
    <row r="64" spans="1:13" ht="18.75" customHeight="1" x14ac:dyDescent="0.25">
      <c r="A64" s="122">
        <f>A61+1</f>
        <v>26</v>
      </c>
      <c r="B64" s="98" t="s">
        <v>103</v>
      </c>
      <c r="C64" s="99" t="s">
        <v>62</v>
      </c>
      <c r="D64" s="123">
        <v>1</v>
      </c>
      <c r="E64" s="103">
        <v>9339.7999999999993</v>
      </c>
      <c r="F64" s="101">
        <f>ROUND(E64*D64,2)</f>
        <v>9339.7999999999993</v>
      </c>
      <c r="G64" s="101">
        <f>ROUND(F64*1.2,2)</f>
        <v>11207.76</v>
      </c>
      <c r="H64" s="103"/>
      <c r="I64" s="101"/>
      <c r="J64" s="101"/>
      <c r="K64" s="118">
        <f t="shared" ref="K64:L79" si="35">F64+I64</f>
        <v>9339.7999999999993</v>
      </c>
      <c r="L64" s="101">
        <f t="shared" ref="L64:L79" si="36">G64+J64</f>
        <v>11207.76</v>
      </c>
      <c r="M64" s="67" t="s">
        <v>63</v>
      </c>
    </row>
    <row r="65" spans="1:13" ht="18.75" customHeight="1" x14ac:dyDescent="0.25">
      <c r="A65" s="97">
        <f>A64+1</f>
        <v>27</v>
      </c>
      <c r="B65" s="98" t="s">
        <v>64</v>
      </c>
      <c r="C65" s="99" t="s">
        <v>62</v>
      </c>
      <c r="D65" s="123">
        <v>1</v>
      </c>
      <c r="E65" s="103">
        <f>ROUND(2803.18*1.33,2)</f>
        <v>3728.23</v>
      </c>
      <c r="F65" s="101">
        <f>ROUND(E65*D65,2)</f>
        <v>3728.23</v>
      </c>
      <c r="G65" s="101">
        <f>ROUND(F65*1.2,2)</f>
        <v>4473.88</v>
      </c>
      <c r="H65" s="103"/>
      <c r="I65" s="101"/>
      <c r="J65" s="101"/>
      <c r="K65" s="118">
        <f t="shared" si="35"/>
        <v>3728.23</v>
      </c>
      <c r="L65" s="101">
        <f t="shared" si="36"/>
        <v>4473.88</v>
      </c>
      <c r="M65" s="67"/>
    </row>
    <row r="66" spans="1:13" ht="35.25" customHeight="1" x14ac:dyDescent="0.25">
      <c r="A66" s="104">
        <f>A65+1</f>
        <v>28</v>
      </c>
      <c r="B66" s="105" t="s">
        <v>102</v>
      </c>
      <c r="C66" s="106" t="s">
        <v>21</v>
      </c>
      <c r="D66" s="107">
        <v>17.28</v>
      </c>
      <c r="E66" s="110">
        <v>4603.7</v>
      </c>
      <c r="F66" s="109">
        <f>ROUND(E66*D66,2)</f>
        <v>79551.94</v>
      </c>
      <c r="G66" s="109">
        <f>ROUND(F66*1.2,2)</f>
        <v>95462.33</v>
      </c>
      <c r="H66" s="119"/>
      <c r="I66" s="109"/>
      <c r="J66" s="109"/>
      <c r="K66" s="116">
        <f t="shared" si="35"/>
        <v>79551.94</v>
      </c>
      <c r="L66" s="108">
        <f t="shared" si="36"/>
        <v>95462.33</v>
      </c>
    </row>
    <row r="67" spans="1:13" ht="35.25" customHeight="1" x14ac:dyDescent="0.25">
      <c r="A67" s="43" t="s">
        <v>52</v>
      </c>
      <c r="B67" s="44" t="s">
        <v>101</v>
      </c>
      <c r="C67" s="45" t="s">
        <v>21</v>
      </c>
      <c r="D67" s="46">
        <f>1.02*D66</f>
        <v>17.625600000000002</v>
      </c>
      <c r="E67" s="47"/>
      <c r="F67" s="65"/>
      <c r="G67" s="65"/>
      <c r="H67" s="65">
        <v>10659</v>
      </c>
      <c r="I67" s="65">
        <f>ROUND(H67*D67,2)</f>
        <v>187871.27</v>
      </c>
      <c r="J67" s="65">
        <f>ROUND(I67*1.2,2)</f>
        <v>225445.52</v>
      </c>
      <c r="K67" s="66">
        <f t="shared" si="35"/>
        <v>187871.27</v>
      </c>
      <c r="L67" s="65">
        <f t="shared" si="36"/>
        <v>225445.52</v>
      </c>
    </row>
    <row r="68" spans="1:13" ht="48.75" customHeight="1" x14ac:dyDescent="0.25">
      <c r="A68" s="97">
        <f>A66+1</f>
        <v>29</v>
      </c>
      <c r="B68" s="98" t="s">
        <v>100</v>
      </c>
      <c r="C68" s="99" t="s">
        <v>21</v>
      </c>
      <c r="D68" s="100">
        <v>17.28</v>
      </c>
      <c r="E68" s="103">
        <v>2509.9899999999998</v>
      </c>
      <c r="F68" s="102">
        <f>ROUND(E68*D68,2)</f>
        <v>43372.63</v>
      </c>
      <c r="G68" s="102">
        <f>ROUND(F68*1.2,2)</f>
        <v>52047.16</v>
      </c>
      <c r="H68" s="124"/>
      <c r="I68" s="102"/>
      <c r="J68" s="102"/>
      <c r="K68" s="118">
        <f t="shared" si="35"/>
        <v>43372.63</v>
      </c>
      <c r="L68" s="101">
        <f t="shared" si="36"/>
        <v>52047.16</v>
      </c>
      <c r="M68" s="67"/>
    </row>
    <row r="69" spans="1:13" ht="18.75" customHeight="1" x14ac:dyDescent="0.25">
      <c r="A69" s="43" t="s">
        <v>53</v>
      </c>
      <c r="B69" s="44" t="s">
        <v>98</v>
      </c>
      <c r="C69" s="45" t="s">
        <v>21</v>
      </c>
      <c r="D69" s="46">
        <f>1.02*D68</f>
        <v>17.625600000000002</v>
      </c>
      <c r="E69" s="47"/>
      <c r="F69" s="48"/>
      <c r="G69" s="48"/>
      <c r="H69" s="65">
        <v>3866.5</v>
      </c>
      <c r="I69" s="48">
        <f>ROUND(H69*D69,2)</f>
        <v>68149.38</v>
      </c>
      <c r="J69" s="48">
        <f>ROUND(I69*1.2,2)</f>
        <v>81779.259999999995</v>
      </c>
      <c r="K69" s="49">
        <f t="shared" si="35"/>
        <v>68149.38</v>
      </c>
      <c r="L69" s="48">
        <f t="shared" si="36"/>
        <v>81779.259999999995</v>
      </c>
      <c r="M69" s="64"/>
    </row>
    <row r="70" spans="1:13" ht="18.75" customHeight="1" x14ac:dyDescent="0.25">
      <c r="A70" s="43" t="s">
        <v>75</v>
      </c>
      <c r="B70" s="44" t="s">
        <v>66</v>
      </c>
      <c r="C70" s="45" t="s">
        <v>44</v>
      </c>
      <c r="D70" s="68">
        <v>7</v>
      </c>
      <c r="E70" s="47"/>
      <c r="F70" s="48"/>
      <c r="G70" s="48"/>
      <c r="H70" s="59">
        <v>1641.6</v>
      </c>
      <c r="I70" s="48">
        <f>ROUND(H70*D70,2)</f>
        <v>11491.2</v>
      </c>
      <c r="J70" s="48">
        <f>ROUND(I70*1.2,2)</f>
        <v>13789.44</v>
      </c>
      <c r="K70" s="49">
        <f t="shared" si="35"/>
        <v>11491.2</v>
      </c>
      <c r="L70" s="48">
        <f t="shared" si="36"/>
        <v>13789.44</v>
      </c>
      <c r="M70" s="20" t="s">
        <v>182</v>
      </c>
    </row>
    <row r="71" spans="1:13" ht="45" x14ac:dyDescent="0.25">
      <c r="A71" s="104">
        <f>A68+1</f>
        <v>30</v>
      </c>
      <c r="B71" s="105" t="s">
        <v>164</v>
      </c>
      <c r="C71" s="106" t="s">
        <v>44</v>
      </c>
      <c r="D71" s="125">
        <v>4</v>
      </c>
      <c r="E71" s="116">
        <v>4670.4399999999996</v>
      </c>
      <c r="F71" s="109">
        <f t="shared" ref="F71" si="37">ROUND(E71*D71,2)</f>
        <v>18681.759999999998</v>
      </c>
      <c r="G71" s="109">
        <f t="shared" ref="G71" si="38">ROUND(F71*1.2,2)</f>
        <v>22418.11</v>
      </c>
      <c r="H71" s="126"/>
      <c r="I71" s="109"/>
      <c r="J71" s="109"/>
      <c r="K71" s="116">
        <f t="shared" si="35"/>
        <v>18681.759999999998</v>
      </c>
      <c r="L71" s="108">
        <f t="shared" si="35"/>
        <v>22418.11</v>
      </c>
    </row>
    <row r="72" spans="1:13" ht="30.4" customHeight="1" x14ac:dyDescent="0.25">
      <c r="A72" s="43" t="s">
        <v>54</v>
      </c>
      <c r="B72" s="44" t="s">
        <v>165</v>
      </c>
      <c r="C72" s="45" t="s">
        <v>44</v>
      </c>
      <c r="D72" s="68">
        <v>4</v>
      </c>
      <c r="E72" s="66"/>
      <c r="F72" s="48"/>
      <c r="G72" s="48"/>
      <c r="H72" s="48">
        <v>3239.5</v>
      </c>
      <c r="I72" s="48">
        <f>ROUND(H72*D72,2)</f>
        <v>12958</v>
      </c>
      <c r="J72" s="48">
        <f>ROUND(I72*1.2,2)</f>
        <v>15549.6</v>
      </c>
      <c r="K72" s="49">
        <f t="shared" si="35"/>
        <v>12958</v>
      </c>
      <c r="L72" s="48">
        <f t="shared" si="35"/>
        <v>15549.6</v>
      </c>
    </row>
    <row r="73" spans="1:13" ht="36.75" customHeight="1" x14ac:dyDescent="0.25">
      <c r="A73" s="104">
        <f>A71+1</f>
        <v>31</v>
      </c>
      <c r="B73" s="105" t="s">
        <v>99</v>
      </c>
      <c r="C73" s="106" t="s">
        <v>21</v>
      </c>
      <c r="D73" s="127">
        <v>39.4</v>
      </c>
      <c r="E73" s="110">
        <v>1382.25</v>
      </c>
      <c r="F73" s="109">
        <f>ROUND(E73*D73,2)</f>
        <v>54460.65</v>
      </c>
      <c r="G73" s="109">
        <f>ROUND(F73*1.2,2)</f>
        <v>65352.78</v>
      </c>
      <c r="H73" s="119"/>
      <c r="I73" s="109"/>
      <c r="J73" s="109"/>
      <c r="K73" s="116">
        <f t="shared" si="35"/>
        <v>54460.65</v>
      </c>
      <c r="L73" s="108">
        <f t="shared" si="36"/>
        <v>65352.78</v>
      </c>
    </row>
    <row r="74" spans="1:13" ht="18.75" customHeight="1" x14ac:dyDescent="0.25">
      <c r="A74" s="43" t="s">
        <v>166</v>
      </c>
      <c r="B74" s="44" t="s">
        <v>98</v>
      </c>
      <c r="C74" s="45" t="s">
        <v>21</v>
      </c>
      <c r="D74" s="46">
        <f>1.02*D73</f>
        <v>40.188000000000002</v>
      </c>
      <c r="E74" s="47"/>
      <c r="F74" s="48"/>
      <c r="G74" s="48"/>
      <c r="H74" s="65">
        <v>3866.5</v>
      </c>
      <c r="I74" s="48">
        <f>ROUND(H74*D74,2)</f>
        <v>155386.9</v>
      </c>
      <c r="J74" s="48">
        <f>ROUND(I74*1.2,2)</f>
        <v>186464.28</v>
      </c>
      <c r="K74" s="49">
        <f t="shared" si="35"/>
        <v>155386.9</v>
      </c>
      <c r="L74" s="48">
        <f t="shared" si="36"/>
        <v>186464.28</v>
      </c>
      <c r="M74" s="64"/>
    </row>
    <row r="75" spans="1:13" ht="20.25" customHeight="1" x14ac:dyDescent="0.25">
      <c r="A75" s="122">
        <f>A73+1</f>
        <v>32</v>
      </c>
      <c r="B75" s="98" t="s">
        <v>119</v>
      </c>
      <c r="C75" s="99" t="s">
        <v>44</v>
      </c>
      <c r="D75" s="123">
        <v>4</v>
      </c>
      <c r="E75" s="128">
        <v>2314.11</v>
      </c>
      <c r="F75" s="102">
        <f>ROUND(E75*D75,2)</f>
        <v>9256.44</v>
      </c>
      <c r="G75" s="102">
        <f>ROUND(F75*1.2,2)</f>
        <v>11107.73</v>
      </c>
      <c r="H75" s="124"/>
      <c r="I75" s="102"/>
      <c r="J75" s="102"/>
      <c r="K75" s="118">
        <f t="shared" si="35"/>
        <v>9256.44</v>
      </c>
      <c r="L75" s="101">
        <f t="shared" si="36"/>
        <v>11107.73</v>
      </c>
      <c r="M75" s="64"/>
    </row>
    <row r="76" spans="1:13" ht="30.75" customHeight="1" x14ac:dyDescent="0.25">
      <c r="A76" s="104">
        <f>A75+1</f>
        <v>33</v>
      </c>
      <c r="B76" s="105" t="s">
        <v>97</v>
      </c>
      <c r="C76" s="106" t="s">
        <v>23</v>
      </c>
      <c r="D76" s="107">
        <v>2.1800000000000002</v>
      </c>
      <c r="E76" s="110">
        <v>8327.42</v>
      </c>
      <c r="F76" s="109">
        <f>ROUND(E76*D76,2)</f>
        <v>18153.78</v>
      </c>
      <c r="G76" s="109">
        <f>ROUND(F76*1.2,2)</f>
        <v>21784.54</v>
      </c>
      <c r="H76" s="119"/>
      <c r="I76" s="109"/>
      <c r="J76" s="109"/>
      <c r="K76" s="116">
        <f t="shared" si="35"/>
        <v>18153.78</v>
      </c>
      <c r="L76" s="108">
        <f t="shared" si="36"/>
        <v>21784.54</v>
      </c>
    </row>
    <row r="77" spans="1:13" ht="18.75" customHeight="1" x14ac:dyDescent="0.25">
      <c r="A77" s="43" t="s">
        <v>55</v>
      </c>
      <c r="B77" s="44" t="s">
        <v>45</v>
      </c>
      <c r="C77" s="45" t="s">
        <v>23</v>
      </c>
      <c r="D77" s="46">
        <f>1.02*2.18</f>
        <v>2.2236000000000002</v>
      </c>
      <c r="E77" s="47"/>
      <c r="F77" s="48"/>
      <c r="G77" s="48"/>
      <c r="H77" s="48">
        <v>3657</v>
      </c>
      <c r="I77" s="48">
        <f>ROUND(H77*D77,2)</f>
        <v>8131.71</v>
      </c>
      <c r="J77" s="48">
        <f>ROUND(I77*1.2,2)</f>
        <v>9758.0499999999993</v>
      </c>
      <c r="K77" s="49">
        <f t="shared" si="35"/>
        <v>8131.71</v>
      </c>
      <c r="L77" s="48">
        <f t="shared" si="36"/>
        <v>9758.0499999999993</v>
      </c>
      <c r="M77" s="64"/>
    </row>
    <row r="78" spans="1:13" ht="22.5" customHeight="1" x14ac:dyDescent="0.25">
      <c r="A78" s="104">
        <f>A76+1</f>
        <v>34</v>
      </c>
      <c r="B78" s="105" t="s">
        <v>120</v>
      </c>
      <c r="C78" s="106" t="s">
        <v>23</v>
      </c>
      <c r="D78" s="107">
        <v>0.93</v>
      </c>
      <c r="E78" s="110">
        <v>6596.56</v>
      </c>
      <c r="F78" s="109">
        <f>ROUND(E78*D78,2)</f>
        <v>6134.8</v>
      </c>
      <c r="G78" s="109">
        <f>ROUND(F78*1.2,2)</f>
        <v>7361.76</v>
      </c>
      <c r="H78" s="119"/>
      <c r="I78" s="109"/>
      <c r="J78" s="109"/>
      <c r="K78" s="116">
        <f t="shared" si="35"/>
        <v>6134.8</v>
      </c>
      <c r="L78" s="108">
        <f t="shared" si="36"/>
        <v>7361.76</v>
      </c>
      <c r="M78" s="67" t="s">
        <v>181</v>
      </c>
    </row>
    <row r="79" spans="1:13" ht="18.75" customHeight="1" x14ac:dyDescent="0.25">
      <c r="A79" s="43" t="s">
        <v>167</v>
      </c>
      <c r="B79" s="44" t="s">
        <v>121</v>
      </c>
      <c r="C79" s="45" t="s">
        <v>23</v>
      </c>
      <c r="D79" s="46">
        <v>0.93</v>
      </c>
      <c r="E79" s="47"/>
      <c r="F79" s="48"/>
      <c r="G79" s="48"/>
      <c r="H79" s="59">
        <v>5007.45</v>
      </c>
      <c r="I79" s="48">
        <f>ROUND(H79*D79,2)</f>
        <v>4656.93</v>
      </c>
      <c r="J79" s="48">
        <f>ROUND(I79*1.2,2)</f>
        <v>5588.32</v>
      </c>
      <c r="K79" s="49">
        <f t="shared" si="35"/>
        <v>4656.93</v>
      </c>
      <c r="L79" s="48">
        <f t="shared" si="36"/>
        <v>5588.32</v>
      </c>
      <c r="M79" s="67" t="s">
        <v>122</v>
      </c>
    </row>
    <row r="80" spans="1:13" s="78" customFormat="1" ht="25.5" customHeight="1" x14ac:dyDescent="0.25">
      <c r="A80" s="141" t="s">
        <v>57</v>
      </c>
      <c r="B80" s="142"/>
      <c r="C80" s="142"/>
      <c r="D80" s="142"/>
      <c r="E80" s="143"/>
      <c r="F80" s="75">
        <f>SUM(F7:F79)</f>
        <v>1157024.4099999999</v>
      </c>
      <c r="G80" s="70">
        <f>ROUND(F80*1.2,2)</f>
        <v>1388429.29</v>
      </c>
      <c r="H80" s="76"/>
      <c r="I80" s="75">
        <f>SUM(I7:I79)</f>
        <v>669223.16</v>
      </c>
      <c r="J80" s="70">
        <f>ROUND(I80*1.2,2)</f>
        <v>803067.79</v>
      </c>
      <c r="K80" s="75">
        <f>SUM(K7:K79)</f>
        <v>1826247.5699999996</v>
      </c>
      <c r="L80" s="70">
        <f>ROUND(K80*1.2,2)</f>
        <v>2191497.08</v>
      </c>
      <c r="M80" s="77"/>
    </row>
    <row r="83" spans="2:2" x14ac:dyDescent="0.25">
      <c r="B83" s="131" t="s">
        <v>184</v>
      </c>
    </row>
    <row r="84" spans="2:2" x14ac:dyDescent="0.25">
      <c r="B84" s="132" t="s">
        <v>185</v>
      </c>
    </row>
  </sheetData>
  <mergeCells count="10">
    <mergeCell ref="B6:D6"/>
    <mergeCell ref="A80:E8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A6D7D-0295-441B-BA3E-AB3685F7C2F1}">
  <sheetPr>
    <tabColor theme="9" tint="0.79998168889431442"/>
  </sheetPr>
  <dimension ref="A1:M52"/>
  <sheetViews>
    <sheetView view="pageBreakPreview" topLeftCell="B34" zoomScaleNormal="100" zoomScaleSheetLayoutView="100" workbookViewId="0">
      <selection activeCell="G30" sqref="G30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71" customWidth="1"/>
    <col min="8" max="8" width="16.140625" style="71" customWidth="1"/>
    <col min="9" max="12" width="16.140625" customWidth="1"/>
    <col min="13" max="13" width="55.42578125" style="20" customWidth="1"/>
  </cols>
  <sheetData>
    <row r="1" spans="1:13" ht="14.45" customHeight="1" x14ac:dyDescent="0.25">
      <c r="A1" s="144" t="s">
        <v>0</v>
      </c>
      <c r="B1" s="147" t="s">
        <v>8</v>
      </c>
      <c r="C1" s="150" t="s">
        <v>9</v>
      </c>
      <c r="D1" s="150" t="s">
        <v>10</v>
      </c>
      <c r="E1" s="151" t="s">
        <v>11</v>
      </c>
      <c r="F1" s="152"/>
      <c r="G1" s="152"/>
      <c r="H1" s="152"/>
      <c r="I1" s="152"/>
      <c r="J1" s="152"/>
      <c r="K1" s="152"/>
      <c r="L1" s="152"/>
    </row>
    <row r="2" spans="1:13" ht="14.45" customHeight="1" x14ac:dyDescent="0.25">
      <c r="A2" s="145"/>
      <c r="B2" s="148"/>
      <c r="C2" s="150"/>
      <c r="D2" s="150"/>
      <c r="E2" s="153"/>
      <c r="F2" s="154"/>
      <c r="G2" s="154"/>
      <c r="H2" s="154"/>
      <c r="I2" s="154"/>
      <c r="J2" s="154"/>
      <c r="K2" s="154"/>
      <c r="L2" s="154"/>
    </row>
    <row r="3" spans="1:13" ht="27.75" customHeight="1" x14ac:dyDescent="0.25">
      <c r="A3" s="145"/>
      <c r="B3" s="148"/>
      <c r="C3" s="150"/>
      <c r="D3" s="150"/>
      <c r="E3" s="150" t="s">
        <v>12</v>
      </c>
      <c r="F3" s="150"/>
      <c r="G3" s="150"/>
      <c r="H3" s="150" t="s">
        <v>13</v>
      </c>
      <c r="I3" s="150"/>
      <c r="J3" s="150"/>
      <c r="K3" s="136" t="s">
        <v>14</v>
      </c>
      <c r="L3" s="136"/>
    </row>
    <row r="4" spans="1:13" ht="56.1" customHeight="1" x14ac:dyDescent="0.25">
      <c r="A4" s="146"/>
      <c r="B4" s="149"/>
      <c r="C4" s="150"/>
      <c r="D4" s="150"/>
      <c r="E4" s="21" t="s">
        <v>15</v>
      </c>
      <c r="F4" s="21" t="s">
        <v>16</v>
      </c>
      <c r="G4" s="22" t="s">
        <v>17</v>
      </c>
      <c r="H4" s="21" t="s">
        <v>15</v>
      </c>
      <c r="I4" s="21" t="s">
        <v>16</v>
      </c>
      <c r="J4" s="22" t="s">
        <v>17</v>
      </c>
      <c r="K4" s="23" t="s">
        <v>18</v>
      </c>
      <c r="L4" s="23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139" t="s">
        <v>123</v>
      </c>
      <c r="C6" s="140"/>
      <c r="D6" s="140"/>
      <c r="E6" s="27"/>
      <c r="F6" s="28"/>
      <c r="G6" s="29"/>
      <c r="H6" s="29"/>
      <c r="I6" s="29"/>
      <c r="J6" s="29"/>
      <c r="K6" s="29"/>
      <c r="L6" s="29"/>
    </row>
    <row r="7" spans="1:13" ht="24" customHeight="1" x14ac:dyDescent="0.25">
      <c r="A7" s="30"/>
      <c r="B7" s="31" t="s">
        <v>19</v>
      </c>
      <c r="C7" s="15"/>
      <c r="D7" s="15"/>
      <c r="E7" s="32"/>
      <c r="F7" s="33"/>
      <c r="G7" s="33"/>
      <c r="H7" s="34"/>
      <c r="I7" s="35"/>
      <c r="J7" s="35"/>
      <c r="K7" s="32"/>
      <c r="L7" s="33"/>
    </row>
    <row r="8" spans="1:13" ht="18.75" customHeight="1" x14ac:dyDescent="0.25">
      <c r="A8" s="104">
        <v>1</v>
      </c>
      <c r="B8" s="105" t="s">
        <v>25</v>
      </c>
      <c r="C8" s="106" t="s">
        <v>23</v>
      </c>
      <c r="D8" s="107">
        <v>1.81</v>
      </c>
      <c r="E8" s="110">
        <v>304</v>
      </c>
      <c r="F8" s="109">
        <f>ROUND(E8*D8,2)</f>
        <v>550.24</v>
      </c>
      <c r="G8" s="109">
        <f>ROUND(F8*1.2,2)</f>
        <v>660.29</v>
      </c>
      <c r="H8" s="112"/>
      <c r="I8" s="109"/>
      <c r="J8" s="109"/>
      <c r="K8" s="111">
        <f>F8+I8</f>
        <v>550.24</v>
      </c>
      <c r="L8" s="109">
        <f>G8+J8</f>
        <v>660.29</v>
      </c>
      <c r="M8" s="20" t="s">
        <v>24</v>
      </c>
    </row>
    <row r="9" spans="1:13" ht="18.75" customHeight="1" x14ac:dyDescent="0.25">
      <c r="A9" s="30"/>
      <c r="B9" s="80" t="s">
        <v>72</v>
      </c>
      <c r="C9" s="36"/>
      <c r="D9" s="37"/>
      <c r="E9" s="81"/>
      <c r="F9" s="35"/>
      <c r="G9" s="35"/>
      <c r="H9" s="40"/>
      <c r="I9" s="35"/>
      <c r="J9" s="35"/>
      <c r="K9" s="32"/>
      <c r="L9" s="35"/>
      <c r="M9" s="67"/>
    </row>
    <row r="10" spans="1:13" ht="18.75" customHeight="1" x14ac:dyDescent="0.25">
      <c r="A10" s="104">
        <f>A8+1</f>
        <v>2</v>
      </c>
      <c r="B10" s="113" t="s">
        <v>26</v>
      </c>
      <c r="C10" s="106" t="s">
        <v>30</v>
      </c>
      <c r="D10" s="107">
        <v>2.5299999999999998</v>
      </c>
      <c r="E10" s="108">
        <v>431.37</v>
      </c>
      <c r="F10" s="109">
        <f>ROUND(E10*D10,2)</f>
        <v>1091.3699999999999</v>
      </c>
      <c r="G10" s="109">
        <f>ROUND(F10*1.2,2)</f>
        <v>1309.6400000000001</v>
      </c>
      <c r="H10" s="110"/>
      <c r="I10" s="109"/>
      <c r="J10" s="109"/>
      <c r="K10" s="111">
        <f>F10+I10</f>
        <v>1091.3699999999999</v>
      </c>
      <c r="L10" s="109">
        <f>G10+J10</f>
        <v>1309.6400000000001</v>
      </c>
      <c r="M10" s="67" t="s">
        <v>178</v>
      </c>
    </row>
    <row r="11" spans="1:13" ht="18.75" customHeight="1" x14ac:dyDescent="0.25">
      <c r="A11" s="50"/>
      <c r="B11" s="41" t="s">
        <v>33</v>
      </c>
      <c r="C11" s="36"/>
      <c r="D11" s="51"/>
      <c r="E11" s="52"/>
      <c r="F11" s="53"/>
      <c r="G11" s="54"/>
      <c r="H11" s="55"/>
      <c r="I11" s="56"/>
      <c r="J11" s="56"/>
      <c r="K11" s="57"/>
      <c r="L11" s="56"/>
    </row>
    <row r="12" spans="1:13" ht="18.75" customHeight="1" x14ac:dyDescent="0.25">
      <c r="A12" s="117">
        <f>A10+1</f>
        <v>3</v>
      </c>
      <c r="B12" s="105" t="s">
        <v>104</v>
      </c>
      <c r="C12" s="106" t="s">
        <v>23</v>
      </c>
      <c r="D12" s="107">
        <v>9.2200000000000006</v>
      </c>
      <c r="E12" s="110">
        <v>355.3</v>
      </c>
      <c r="F12" s="109">
        <f>ROUND(E12*D12,2)</f>
        <v>3275.87</v>
      </c>
      <c r="G12" s="109">
        <f>ROUND(F12*1.2,2)</f>
        <v>3931.04</v>
      </c>
      <c r="H12" s="114"/>
      <c r="I12" s="115"/>
      <c r="J12" s="115"/>
      <c r="K12" s="116">
        <f>F12+I12</f>
        <v>3275.87</v>
      </c>
      <c r="L12" s="108">
        <f>G12+J12</f>
        <v>3931.04</v>
      </c>
    </row>
    <row r="13" spans="1:13" ht="29.25" customHeight="1" x14ac:dyDescent="0.25">
      <c r="A13" s="104">
        <f>A12+1</f>
        <v>4</v>
      </c>
      <c r="B13" s="105" t="s">
        <v>34</v>
      </c>
      <c r="C13" s="106" t="s">
        <v>78</v>
      </c>
      <c r="D13" s="107">
        <v>0.18</v>
      </c>
      <c r="E13" s="110">
        <v>1688.15</v>
      </c>
      <c r="F13" s="109">
        <f t="shared" ref="F13" si="0">ROUND(E13*D13,2)</f>
        <v>303.87</v>
      </c>
      <c r="G13" s="109">
        <f t="shared" ref="G13" si="1">ROUND(F13*1.2,2)</f>
        <v>364.64</v>
      </c>
      <c r="H13" s="114"/>
      <c r="I13" s="115"/>
      <c r="J13" s="115"/>
      <c r="K13" s="116">
        <f t="shared" ref="K13:L13" si="2">F13+I13</f>
        <v>303.87</v>
      </c>
      <c r="L13" s="108">
        <f t="shared" si="2"/>
        <v>364.64</v>
      </c>
    </row>
    <row r="14" spans="1:13" ht="18.75" customHeight="1" x14ac:dyDescent="0.25">
      <c r="A14" s="104">
        <f>A13+1</f>
        <v>5</v>
      </c>
      <c r="B14" s="105" t="s">
        <v>35</v>
      </c>
      <c r="C14" s="106" t="s">
        <v>23</v>
      </c>
      <c r="D14" s="107">
        <v>1.04</v>
      </c>
      <c r="E14" s="110">
        <v>1310.05</v>
      </c>
      <c r="F14" s="109">
        <f>ROUND(E14*D14,2)</f>
        <v>1362.45</v>
      </c>
      <c r="G14" s="109">
        <f>ROUND(F14*1.2,2)</f>
        <v>1634.94</v>
      </c>
      <c r="H14" s="114"/>
      <c r="I14" s="115"/>
      <c r="J14" s="115"/>
      <c r="K14" s="116">
        <f t="shared" ref="K14:L20" si="3">F14+I14</f>
        <v>1362.45</v>
      </c>
      <c r="L14" s="108">
        <f t="shared" si="3"/>
        <v>1634.94</v>
      </c>
    </row>
    <row r="15" spans="1:13" ht="18.75" customHeight="1" x14ac:dyDescent="0.25">
      <c r="A15" s="43" t="s">
        <v>27</v>
      </c>
      <c r="B15" s="44" t="s">
        <v>37</v>
      </c>
      <c r="C15" s="45" t="s">
        <v>23</v>
      </c>
      <c r="D15" s="46">
        <f>D14*1.1</f>
        <v>1.1440000000000001</v>
      </c>
      <c r="E15" s="47"/>
      <c r="F15" s="48"/>
      <c r="G15" s="48"/>
      <c r="H15" s="59">
        <v>1191.3</v>
      </c>
      <c r="I15" s="48">
        <f>ROUND(H15*D15,2)</f>
        <v>1362.85</v>
      </c>
      <c r="J15" s="48">
        <f>ROUND(I15*1.2,2)</f>
        <v>1635.42</v>
      </c>
      <c r="K15" s="49">
        <f t="shared" si="3"/>
        <v>1362.85</v>
      </c>
      <c r="L15" s="48">
        <f t="shared" si="3"/>
        <v>1635.42</v>
      </c>
    </row>
    <row r="16" spans="1:13" ht="18.75" customHeight="1" x14ac:dyDescent="0.25">
      <c r="A16" s="117">
        <f>A14+1</f>
        <v>6</v>
      </c>
      <c r="B16" s="105" t="s">
        <v>126</v>
      </c>
      <c r="C16" s="106" t="s">
        <v>23</v>
      </c>
      <c r="D16" s="107">
        <v>7.82</v>
      </c>
      <c r="E16" s="110">
        <v>1310.05</v>
      </c>
      <c r="F16" s="109">
        <f>ROUND(E16*D16,2)</f>
        <v>10244.59</v>
      </c>
      <c r="G16" s="109">
        <f>ROUND(F16*1.2,2)</f>
        <v>12293.51</v>
      </c>
      <c r="H16" s="112"/>
      <c r="I16" s="109"/>
      <c r="J16" s="109"/>
      <c r="K16" s="111">
        <f t="shared" si="3"/>
        <v>10244.59</v>
      </c>
      <c r="L16" s="109">
        <f t="shared" si="3"/>
        <v>12293.51</v>
      </c>
    </row>
    <row r="17" spans="1:13" ht="18.75" customHeight="1" x14ac:dyDescent="0.25">
      <c r="A17" s="43" t="s">
        <v>29</v>
      </c>
      <c r="B17" s="44" t="s">
        <v>37</v>
      </c>
      <c r="C17" s="45" t="s">
        <v>23</v>
      </c>
      <c r="D17" s="46">
        <f>D16*1.1</f>
        <v>8.6020000000000003</v>
      </c>
      <c r="E17" s="47"/>
      <c r="F17" s="48"/>
      <c r="G17" s="48"/>
      <c r="H17" s="59">
        <v>1191.3</v>
      </c>
      <c r="I17" s="48">
        <f>ROUND(H17*D17,2)</f>
        <v>10247.56</v>
      </c>
      <c r="J17" s="48">
        <f>ROUND(I17*1.2,2)</f>
        <v>12297.07</v>
      </c>
      <c r="K17" s="49">
        <f t="shared" si="3"/>
        <v>10247.56</v>
      </c>
      <c r="L17" s="48">
        <f t="shared" si="3"/>
        <v>12297.07</v>
      </c>
    </row>
    <row r="18" spans="1:13" ht="18.75" customHeight="1" x14ac:dyDescent="0.25">
      <c r="A18" s="104">
        <f>A16+1</f>
        <v>7</v>
      </c>
      <c r="B18" s="105" t="s">
        <v>169</v>
      </c>
      <c r="C18" s="106" t="s">
        <v>23</v>
      </c>
      <c r="D18" s="107">
        <v>7.82</v>
      </c>
      <c r="E18" s="110">
        <v>188.1</v>
      </c>
      <c r="F18" s="109">
        <f>ROUND(E18*D18,2)</f>
        <v>1470.94</v>
      </c>
      <c r="G18" s="109">
        <f>ROUND(F18*1.2,2)</f>
        <v>1765.13</v>
      </c>
      <c r="H18" s="116"/>
      <c r="I18" s="109"/>
      <c r="J18" s="109"/>
      <c r="K18" s="116">
        <f t="shared" si="3"/>
        <v>1470.94</v>
      </c>
      <c r="L18" s="108">
        <f t="shared" si="3"/>
        <v>1765.13</v>
      </c>
    </row>
    <row r="19" spans="1:13" s="61" customFormat="1" ht="18.75" customHeight="1" x14ac:dyDescent="0.25">
      <c r="A19" s="117">
        <f>A18+1</f>
        <v>8</v>
      </c>
      <c r="B19" s="105" t="s">
        <v>127</v>
      </c>
      <c r="C19" s="106" t="s">
        <v>23</v>
      </c>
      <c r="D19" s="107">
        <v>1.81</v>
      </c>
      <c r="E19" s="110">
        <v>1350.9</v>
      </c>
      <c r="F19" s="109">
        <f>ROUND(E19*D19,2)</f>
        <v>2445.13</v>
      </c>
      <c r="G19" s="109">
        <f>ROUND(F19*1.2,2)</f>
        <v>2934.16</v>
      </c>
      <c r="H19" s="114"/>
      <c r="I19" s="115"/>
      <c r="J19" s="115"/>
      <c r="K19" s="116">
        <f t="shared" si="3"/>
        <v>2445.13</v>
      </c>
      <c r="L19" s="108">
        <f t="shared" si="3"/>
        <v>2934.16</v>
      </c>
      <c r="M19" s="60"/>
    </row>
    <row r="20" spans="1:13" ht="18.75" customHeight="1" x14ac:dyDescent="0.25">
      <c r="A20" s="43" t="s">
        <v>32</v>
      </c>
      <c r="B20" s="44" t="s">
        <v>60</v>
      </c>
      <c r="C20" s="45" t="s">
        <v>23</v>
      </c>
      <c r="D20" s="46">
        <f>D19*1.26</f>
        <v>2.2806000000000002</v>
      </c>
      <c r="E20" s="47"/>
      <c r="F20" s="48"/>
      <c r="G20" s="48"/>
      <c r="H20" s="47">
        <v>1299.5999999999999</v>
      </c>
      <c r="I20" s="48">
        <f>ROUND(H20*D20,2)</f>
        <v>2963.87</v>
      </c>
      <c r="J20" s="48">
        <f>ROUND(I20*1.2,2)</f>
        <v>3556.64</v>
      </c>
      <c r="K20" s="49">
        <f t="shared" si="3"/>
        <v>2963.87</v>
      </c>
      <c r="L20" s="48">
        <f t="shared" si="3"/>
        <v>3556.64</v>
      </c>
      <c r="M20" s="64"/>
    </row>
    <row r="21" spans="1:13" ht="18.75" customHeight="1" x14ac:dyDescent="0.25">
      <c r="A21" s="30"/>
      <c r="B21" s="80" t="s">
        <v>72</v>
      </c>
      <c r="C21" s="36"/>
      <c r="D21" s="37"/>
      <c r="E21" s="81"/>
      <c r="F21" s="35"/>
      <c r="G21" s="35"/>
      <c r="H21" s="40"/>
      <c r="I21" s="35"/>
      <c r="J21" s="35"/>
      <c r="K21" s="32"/>
      <c r="L21" s="35"/>
      <c r="M21" s="67"/>
    </row>
    <row r="22" spans="1:13" ht="18.75" customHeight="1" x14ac:dyDescent="0.25">
      <c r="A22" s="104">
        <f>A19+1</f>
        <v>9</v>
      </c>
      <c r="B22" s="105" t="s">
        <v>73</v>
      </c>
      <c r="C22" s="106" t="s">
        <v>30</v>
      </c>
      <c r="D22" s="107">
        <v>17.86</v>
      </c>
      <c r="E22" s="110">
        <v>308.75</v>
      </c>
      <c r="F22" s="109">
        <f>ROUND(E22*D22,2)</f>
        <v>5514.28</v>
      </c>
      <c r="G22" s="109">
        <f>ROUND(F22*1.2,2)</f>
        <v>6617.14</v>
      </c>
      <c r="H22" s="110"/>
      <c r="I22" s="108"/>
      <c r="J22" s="108"/>
      <c r="K22" s="116">
        <f>F22+I22</f>
        <v>5514.28</v>
      </c>
      <c r="L22" s="108">
        <f>G22+J22</f>
        <v>6617.14</v>
      </c>
    </row>
    <row r="23" spans="1:13" ht="18.75" customHeight="1" x14ac:dyDescent="0.25">
      <c r="A23" s="104">
        <f>A22+1</f>
        <v>10</v>
      </c>
      <c r="B23" s="105" t="s">
        <v>74</v>
      </c>
      <c r="C23" s="106" t="s">
        <v>30</v>
      </c>
      <c r="D23" s="107">
        <v>17.86</v>
      </c>
      <c r="E23" s="110">
        <v>237.5</v>
      </c>
      <c r="F23" s="109">
        <f>ROUND(E23*D23,2)</f>
        <v>4241.75</v>
      </c>
      <c r="G23" s="109">
        <f>ROUND(F23*1.2,2)</f>
        <v>5090.1000000000004</v>
      </c>
      <c r="H23" s="110"/>
      <c r="I23" s="108"/>
      <c r="J23" s="108"/>
      <c r="K23" s="116">
        <f>F23+I23</f>
        <v>4241.75</v>
      </c>
      <c r="L23" s="108">
        <f>G23+J23</f>
        <v>5090.1000000000004</v>
      </c>
      <c r="M23" s="67" t="s">
        <v>183</v>
      </c>
    </row>
    <row r="24" spans="1:13" ht="18.75" customHeight="1" x14ac:dyDescent="0.25">
      <c r="A24" s="43"/>
      <c r="B24" s="41" t="s">
        <v>40</v>
      </c>
      <c r="C24" s="36"/>
      <c r="D24" s="51"/>
      <c r="E24" s="52"/>
      <c r="F24" s="53"/>
      <c r="G24" s="54"/>
      <c r="H24" s="62"/>
      <c r="I24" s="35"/>
      <c r="J24" s="35"/>
      <c r="K24" s="32"/>
      <c r="L24" s="35"/>
    </row>
    <row r="25" spans="1:13" ht="18.75" customHeight="1" x14ac:dyDescent="0.25">
      <c r="A25" s="117">
        <f>A23+1</f>
        <v>11</v>
      </c>
      <c r="B25" s="105" t="s">
        <v>129</v>
      </c>
      <c r="C25" s="106" t="s">
        <v>21</v>
      </c>
      <c r="D25" s="125">
        <v>11</v>
      </c>
      <c r="E25" s="110">
        <v>966.15</v>
      </c>
      <c r="F25" s="108">
        <f>ROUND(E25*D25,2)</f>
        <v>10627.65</v>
      </c>
      <c r="G25" s="108">
        <f>ROUND(F25*1.2,2)</f>
        <v>12753.18</v>
      </c>
      <c r="H25" s="110"/>
      <c r="I25" s="108"/>
      <c r="J25" s="108"/>
      <c r="K25" s="116">
        <f t="shared" ref="K25:L30" si="4">F25+I25</f>
        <v>10627.65</v>
      </c>
      <c r="L25" s="108">
        <f t="shared" si="4"/>
        <v>12753.18</v>
      </c>
      <c r="M25" s="67"/>
    </row>
    <row r="26" spans="1:13" ht="18.75" customHeight="1" x14ac:dyDescent="0.25">
      <c r="A26" s="43" t="s">
        <v>36</v>
      </c>
      <c r="B26" s="44" t="s">
        <v>130</v>
      </c>
      <c r="C26" s="45" t="s">
        <v>21</v>
      </c>
      <c r="D26" s="46">
        <f>1.02*D25</f>
        <v>11.22</v>
      </c>
      <c r="E26" s="47"/>
      <c r="F26" s="65"/>
      <c r="G26" s="65"/>
      <c r="H26" s="63">
        <f>853/1.2</f>
        <v>710.83333333333337</v>
      </c>
      <c r="I26" s="65">
        <f>ROUND(H26*D26,2)</f>
        <v>7975.55</v>
      </c>
      <c r="J26" s="65">
        <f>ROUND(I26*1.2,2)</f>
        <v>9570.66</v>
      </c>
      <c r="K26" s="66">
        <f t="shared" si="4"/>
        <v>7975.55</v>
      </c>
      <c r="L26" s="65">
        <f t="shared" si="4"/>
        <v>9570.66</v>
      </c>
      <c r="M26" s="67" t="s">
        <v>180</v>
      </c>
    </row>
    <row r="27" spans="1:13" ht="18.75" customHeight="1" x14ac:dyDescent="0.25">
      <c r="A27" s="97">
        <f>A25+1</f>
        <v>12</v>
      </c>
      <c r="B27" s="98" t="s">
        <v>131</v>
      </c>
      <c r="C27" s="99" t="s">
        <v>44</v>
      </c>
      <c r="D27" s="123">
        <v>2</v>
      </c>
      <c r="E27" s="134">
        <v>1581.33</v>
      </c>
      <c r="F27" s="101">
        <f>ROUND(E27*D27,2)</f>
        <v>3162.66</v>
      </c>
      <c r="G27" s="101">
        <f>ROUND(F27*1.2,2)</f>
        <v>3795.19</v>
      </c>
      <c r="H27" s="103"/>
      <c r="I27" s="101"/>
      <c r="J27" s="101"/>
      <c r="K27" s="118">
        <f t="shared" si="4"/>
        <v>3162.66</v>
      </c>
      <c r="L27" s="101">
        <f t="shared" si="4"/>
        <v>3795.19</v>
      </c>
      <c r="M27" s="67" t="s">
        <v>176</v>
      </c>
    </row>
    <row r="28" spans="1:13" ht="18.75" customHeight="1" x14ac:dyDescent="0.25">
      <c r="A28" s="43" t="s">
        <v>38</v>
      </c>
      <c r="B28" s="44" t="s">
        <v>132</v>
      </c>
      <c r="C28" s="45" t="s">
        <v>44</v>
      </c>
      <c r="D28" s="68">
        <v>2</v>
      </c>
      <c r="E28" s="47"/>
      <c r="F28" s="65"/>
      <c r="G28" s="65"/>
      <c r="H28" s="63">
        <f>1116/1.2</f>
        <v>930</v>
      </c>
      <c r="I28" s="65">
        <f>ROUND(H28*D28,2)</f>
        <v>1860</v>
      </c>
      <c r="J28" s="65">
        <f>ROUND(I28*1.2,2)</f>
        <v>2232</v>
      </c>
      <c r="K28" s="66">
        <f t="shared" si="4"/>
        <v>1860</v>
      </c>
      <c r="L28" s="65">
        <f t="shared" si="4"/>
        <v>2232</v>
      </c>
      <c r="M28" s="67" t="s">
        <v>180</v>
      </c>
    </row>
    <row r="29" spans="1:13" ht="18.75" customHeight="1" x14ac:dyDescent="0.25">
      <c r="A29" s="97">
        <f>A27+1</f>
        <v>13</v>
      </c>
      <c r="B29" s="98" t="s">
        <v>133</v>
      </c>
      <c r="C29" s="99" t="s">
        <v>44</v>
      </c>
      <c r="D29" s="123">
        <v>1</v>
      </c>
      <c r="E29" s="134">
        <v>1581.33</v>
      </c>
      <c r="F29" s="101">
        <f>ROUND(E29*D29,2)</f>
        <v>1581.33</v>
      </c>
      <c r="G29" s="101">
        <f>ROUND(F29*1.2,2)</f>
        <v>1897.6</v>
      </c>
      <c r="H29" s="103"/>
      <c r="I29" s="101"/>
      <c r="J29" s="101"/>
      <c r="K29" s="118">
        <f t="shared" si="4"/>
        <v>1581.33</v>
      </c>
      <c r="L29" s="101">
        <f t="shared" si="4"/>
        <v>1897.6</v>
      </c>
      <c r="M29" s="67" t="s">
        <v>176</v>
      </c>
    </row>
    <row r="30" spans="1:13" ht="18.75" customHeight="1" x14ac:dyDescent="0.25">
      <c r="A30" s="43" t="s">
        <v>61</v>
      </c>
      <c r="B30" s="44" t="s">
        <v>134</v>
      </c>
      <c r="C30" s="45" t="s">
        <v>44</v>
      </c>
      <c r="D30" s="68">
        <v>1</v>
      </c>
      <c r="E30" s="47"/>
      <c r="F30" s="65"/>
      <c r="G30" s="65"/>
      <c r="H30" s="63">
        <f>1116/1.2</f>
        <v>930</v>
      </c>
      <c r="I30" s="65">
        <f>ROUND(H30*D30,2)</f>
        <v>930</v>
      </c>
      <c r="J30" s="65">
        <f>ROUND(I30*1.2,2)</f>
        <v>1116</v>
      </c>
      <c r="K30" s="66">
        <f t="shared" si="4"/>
        <v>930</v>
      </c>
      <c r="L30" s="65">
        <f t="shared" si="4"/>
        <v>1116</v>
      </c>
      <c r="M30" s="67" t="s">
        <v>180</v>
      </c>
    </row>
    <row r="31" spans="1:13" ht="24.75" customHeight="1" x14ac:dyDescent="0.25">
      <c r="A31" s="30"/>
      <c r="B31" s="85" t="s">
        <v>135</v>
      </c>
      <c r="C31" s="36"/>
      <c r="D31" s="51"/>
      <c r="E31" s="34"/>
      <c r="F31" s="39"/>
      <c r="G31" s="39"/>
      <c r="H31" s="34"/>
      <c r="I31" s="39"/>
      <c r="J31" s="39"/>
      <c r="K31" s="58"/>
      <c r="L31" s="39"/>
      <c r="M31" s="67"/>
    </row>
    <row r="32" spans="1:13" ht="18.75" customHeight="1" x14ac:dyDescent="0.25">
      <c r="A32" s="30"/>
      <c r="B32" s="85" t="s">
        <v>83</v>
      </c>
      <c r="C32" s="36"/>
      <c r="D32" s="51"/>
      <c r="E32" s="34"/>
      <c r="F32" s="39"/>
      <c r="G32" s="39"/>
      <c r="H32" s="34"/>
      <c r="I32" s="39"/>
      <c r="J32" s="39"/>
      <c r="K32" s="58"/>
      <c r="L32" s="39"/>
      <c r="M32" s="67"/>
    </row>
    <row r="33" spans="1:13" ht="30" customHeight="1" x14ac:dyDescent="0.25">
      <c r="A33" s="97">
        <f>A29+1</f>
        <v>14</v>
      </c>
      <c r="B33" s="98" t="s">
        <v>136</v>
      </c>
      <c r="C33" s="99" t="s">
        <v>78</v>
      </c>
      <c r="D33" s="129">
        <f>1*0.08+1*0.1+1*0.1</f>
        <v>0.28000000000000003</v>
      </c>
      <c r="E33" s="155">
        <f>14540/0.84*D33</f>
        <v>4846.666666666667</v>
      </c>
      <c r="F33" s="155">
        <f>ROUND(E33*1,2)</f>
        <v>4846.67</v>
      </c>
      <c r="G33" s="155">
        <f t="shared" ref="G33:G37" si="5">ROUND(F33*1.2,2)</f>
        <v>5816</v>
      </c>
      <c r="H33" s="155"/>
      <c r="I33" s="155"/>
      <c r="J33" s="155"/>
      <c r="K33" s="155">
        <f t="shared" ref="K33:L37" si="6">F33+I33</f>
        <v>4846.67</v>
      </c>
      <c r="L33" s="155">
        <f t="shared" si="6"/>
        <v>5816</v>
      </c>
      <c r="M33" s="157" t="s">
        <v>77</v>
      </c>
    </row>
    <row r="34" spans="1:13" ht="19.5" customHeight="1" x14ac:dyDescent="0.25">
      <c r="A34" s="130" t="s">
        <v>89</v>
      </c>
      <c r="B34" s="98" t="s">
        <v>138</v>
      </c>
      <c r="C34" s="99" t="s">
        <v>44</v>
      </c>
      <c r="D34" s="123">
        <v>1</v>
      </c>
      <c r="E34" s="156"/>
      <c r="F34" s="156"/>
      <c r="G34" s="156"/>
      <c r="H34" s="156"/>
      <c r="I34" s="156"/>
      <c r="J34" s="156"/>
      <c r="K34" s="156"/>
      <c r="L34" s="156"/>
      <c r="M34" s="157"/>
    </row>
    <row r="35" spans="1:13" ht="19.5" customHeight="1" x14ac:dyDescent="0.25">
      <c r="A35" s="130" t="s">
        <v>170</v>
      </c>
      <c r="B35" s="98" t="s">
        <v>137</v>
      </c>
      <c r="C35" s="99" t="s">
        <v>44</v>
      </c>
      <c r="D35" s="123">
        <v>1</v>
      </c>
      <c r="E35" s="156"/>
      <c r="F35" s="156">
        <f t="shared" ref="F35:F37" si="7">ROUND(E35*D35,2)</f>
        <v>0</v>
      </c>
      <c r="G35" s="156">
        <f t="shared" si="5"/>
        <v>0</v>
      </c>
      <c r="H35" s="156"/>
      <c r="I35" s="156"/>
      <c r="J35" s="156"/>
      <c r="K35" s="156">
        <f t="shared" si="6"/>
        <v>0</v>
      </c>
      <c r="L35" s="156">
        <f t="shared" si="6"/>
        <v>0</v>
      </c>
      <c r="M35" s="157"/>
    </row>
    <row r="36" spans="1:13" ht="19.5" customHeight="1" x14ac:dyDescent="0.25">
      <c r="A36" s="130" t="s">
        <v>171</v>
      </c>
      <c r="B36" s="98" t="s">
        <v>140</v>
      </c>
      <c r="C36" s="99" t="s">
        <v>44</v>
      </c>
      <c r="D36" s="123">
        <v>1</v>
      </c>
      <c r="E36" s="156"/>
      <c r="F36" s="156"/>
      <c r="G36" s="156"/>
      <c r="H36" s="156"/>
      <c r="I36" s="156"/>
      <c r="J36" s="156"/>
      <c r="K36" s="156"/>
      <c r="L36" s="156"/>
      <c r="M36" s="157"/>
    </row>
    <row r="37" spans="1:13" ht="19.5" customHeight="1" x14ac:dyDescent="0.25">
      <c r="A37" s="130" t="s">
        <v>172</v>
      </c>
      <c r="B37" s="98" t="s">
        <v>139</v>
      </c>
      <c r="C37" s="99" t="s">
        <v>44</v>
      </c>
      <c r="D37" s="123">
        <v>1</v>
      </c>
      <c r="E37" s="156"/>
      <c r="F37" s="156">
        <f t="shared" si="7"/>
        <v>0</v>
      </c>
      <c r="G37" s="156">
        <f t="shared" si="5"/>
        <v>0</v>
      </c>
      <c r="H37" s="156"/>
      <c r="I37" s="156"/>
      <c r="J37" s="156"/>
      <c r="K37" s="156">
        <f t="shared" si="6"/>
        <v>0</v>
      </c>
      <c r="L37" s="156">
        <f t="shared" si="6"/>
        <v>0</v>
      </c>
      <c r="M37" s="157"/>
    </row>
    <row r="38" spans="1:13" ht="20.25" customHeight="1" x14ac:dyDescent="0.25">
      <c r="A38" s="50"/>
      <c r="B38" s="41" t="s">
        <v>72</v>
      </c>
      <c r="C38" s="36"/>
      <c r="D38" s="51"/>
      <c r="E38" s="52"/>
      <c r="F38" s="53"/>
      <c r="G38" s="54"/>
      <c r="H38" s="55"/>
      <c r="I38" s="56"/>
      <c r="J38" s="56"/>
      <c r="K38" s="57"/>
      <c r="L38" s="56"/>
      <c r="M38" s="67"/>
    </row>
    <row r="39" spans="1:13" ht="29.25" customHeight="1" x14ac:dyDescent="0.25">
      <c r="A39" s="104">
        <f>A33+1</f>
        <v>15</v>
      </c>
      <c r="B39" s="105" t="s">
        <v>26</v>
      </c>
      <c r="C39" s="106" t="s">
        <v>30</v>
      </c>
      <c r="D39" s="121">
        <v>0.3</v>
      </c>
      <c r="E39" s="108">
        <v>431.37</v>
      </c>
      <c r="F39" s="109">
        <f>ROUND(E39*D39,2)</f>
        <v>129.41</v>
      </c>
      <c r="G39" s="109">
        <f t="shared" ref="G39" si="8">ROUND(F39*1.2,2)</f>
        <v>155.29</v>
      </c>
      <c r="H39" s="114"/>
      <c r="I39" s="115"/>
      <c r="J39" s="115"/>
      <c r="K39" s="116">
        <f t="shared" ref="K39:L39" si="9">F39+I39</f>
        <v>129.41</v>
      </c>
      <c r="L39" s="108">
        <f t="shared" si="9"/>
        <v>155.29</v>
      </c>
      <c r="M39" s="67" t="s">
        <v>178</v>
      </c>
    </row>
    <row r="40" spans="1:13" ht="18.75" customHeight="1" x14ac:dyDescent="0.25">
      <c r="A40" s="30"/>
      <c r="B40" s="41" t="s">
        <v>142</v>
      </c>
      <c r="C40" s="36"/>
      <c r="D40" s="51"/>
      <c r="E40" s="34"/>
      <c r="F40" s="39"/>
      <c r="G40" s="39"/>
      <c r="H40" s="34"/>
      <c r="I40" s="39"/>
      <c r="J40" s="39"/>
      <c r="K40" s="58"/>
      <c r="L40" s="39"/>
      <c r="M40" s="67"/>
    </row>
    <row r="41" spans="1:13" ht="31.5" customHeight="1" x14ac:dyDescent="0.25">
      <c r="A41" s="104">
        <f>A39+1</f>
        <v>16</v>
      </c>
      <c r="B41" s="105" t="s">
        <v>67</v>
      </c>
      <c r="C41" s="106" t="s">
        <v>23</v>
      </c>
      <c r="D41" s="107">
        <f>1*0.24+1*0.1</f>
        <v>0.33999999999999997</v>
      </c>
      <c r="E41" s="110">
        <v>17265.68</v>
      </c>
      <c r="F41" s="109">
        <f>ROUND(E41*D41,2)</f>
        <v>5870.33</v>
      </c>
      <c r="G41" s="109">
        <f>ROUND(F41*1.2,2)</f>
        <v>7044.4</v>
      </c>
      <c r="H41" s="119"/>
      <c r="I41" s="109"/>
      <c r="J41" s="109"/>
      <c r="K41" s="116">
        <f t="shared" ref="K41:L44" si="10">F41+I41</f>
        <v>5870.33</v>
      </c>
      <c r="L41" s="108">
        <f t="shared" si="10"/>
        <v>7044.4</v>
      </c>
    </row>
    <row r="42" spans="1:13" ht="18.75" customHeight="1" x14ac:dyDescent="0.25">
      <c r="A42" s="43" t="s">
        <v>42</v>
      </c>
      <c r="B42" s="69" t="s">
        <v>69</v>
      </c>
      <c r="C42" s="45" t="s">
        <v>44</v>
      </c>
      <c r="D42" s="68">
        <v>1</v>
      </c>
      <c r="E42" s="47"/>
      <c r="F42" s="48"/>
      <c r="G42" s="48"/>
      <c r="H42" s="87">
        <v>2500.4</v>
      </c>
      <c r="I42" s="48">
        <f>ROUND(H42*D42,2)</f>
        <v>2500.4</v>
      </c>
      <c r="J42" s="48">
        <f>ROUND(I42*1.2,2)</f>
        <v>3000.48</v>
      </c>
      <c r="K42" s="49">
        <f t="shared" si="10"/>
        <v>2500.4</v>
      </c>
      <c r="L42" s="48">
        <f t="shared" si="10"/>
        <v>3000.48</v>
      </c>
      <c r="M42" s="64"/>
    </row>
    <row r="43" spans="1:13" ht="18.75" customHeight="1" x14ac:dyDescent="0.25">
      <c r="A43" s="43" t="s">
        <v>173</v>
      </c>
      <c r="B43" s="69" t="s">
        <v>141</v>
      </c>
      <c r="C43" s="45" t="s">
        <v>44</v>
      </c>
      <c r="D43" s="68">
        <v>1</v>
      </c>
      <c r="E43" s="47"/>
      <c r="F43" s="48"/>
      <c r="G43" s="48"/>
      <c r="H43" s="87">
        <v>1427.85</v>
      </c>
      <c r="I43" s="48">
        <f>ROUND(H43*D43,2)</f>
        <v>1427.85</v>
      </c>
      <c r="J43" s="48">
        <f>ROUND(I43*1.2,2)</f>
        <v>1713.42</v>
      </c>
      <c r="K43" s="49">
        <f t="shared" si="10"/>
        <v>1427.85</v>
      </c>
      <c r="L43" s="48">
        <f t="shared" si="10"/>
        <v>1713.42</v>
      </c>
      <c r="M43" s="64"/>
    </row>
    <row r="44" spans="1:13" ht="18.75" customHeight="1" x14ac:dyDescent="0.25">
      <c r="A44" s="43" t="s">
        <v>174</v>
      </c>
      <c r="B44" s="44" t="s">
        <v>95</v>
      </c>
      <c r="C44" s="45" t="s">
        <v>44</v>
      </c>
      <c r="D44" s="68">
        <v>1</v>
      </c>
      <c r="E44" s="47"/>
      <c r="F44" s="48"/>
      <c r="G44" s="48"/>
      <c r="H44" s="74">
        <v>14421</v>
      </c>
      <c r="I44" s="48">
        <f>ROUND(H44*D44,2)</f>
        <v>14421</v>
      </c>
      <c r="J44" s="48">
        <f>ROUND(I44*1.2,2)</f>
        <v>17305.2</v>
      </c>
      <c r="K44" s="49">
        <f t="shared" si="10"/>
        <v>14421</v>
      </c>
      <c r="L44" s="48">
        <f t="shared" si="10"/>
        <v>17305.2</v>
      </c>
    </row>
    <row r="45" spans="1:13" ht="27.75" customHeight="1" x14ac:dyDescent="0.25">
      <c r="A45" s="117">
        <f>A41+1</f>
        <v>17</v>
      </c>
      <c r="B45" s="105" t="s">
        <v>79</v>
      </c>
      <c r="C45" s="106" t="s">
        <v>28</v>
      </c>
      <c r="D45" s="121">
        <v>3.82</v>
      </c>
      <c r="E45" s="110">
        <v>144.4</v>
      </c>
      <c r="F45" s="109">
        <f>ROUND(E45*D45,2)</f>
        <v>551.61</v>
      </c>
      <c r="G45" s="109">
        <f t="shared" ref="G45" si="11">ROUND(F45*1.2,2)</f>
        <v>661.93</v>
      </c>
      <c r="H45" s="116"/>
      <c r="I45" s="109"/>
      <c r="J45" s="109"/>
      <c r="K45" s="116">
        <f t="shared" ref="K45:L48" si="12">F45+I45</f>
        <v>551.61</v>
      </c>
      <c r="L45" s="108">
        <f t="shared" si="12"/>
        <v>661.93</v>
      </c>
      <c r="M45" s="67" t="s">
        <v>76</v>
      </c>
    </row>
    <row r="46" spans="1:13" ht="17.25" customHeight="1" x14ac:dyDescent="0.25">
      <c r="A46" s="43" t="s">
        <v>43</v>
      </c>
      <c r="B46" s="69" t="s">
        <v>80</v>
      </c>
      <c r="C46" s="45" t="s">
        <v>71</v>
      </c>
      <c r="D46" s="84">
        <f>D45*0.3*20/16</f>
        <v>1.4324999999999999</v>
      </c>
      <c r="E46" s="47"/>
      <c r="F46" s="48"/>
      <c r="G46" s="48"/>
      <c r="H46" s="74">
        <v>237.5</v>
      </c>
      <c r="I46" s="48">
        <f>ROUND(H46*D46,2)</f>
        <v>340.22</v>
      </c>
      <c r="J46" s="48">
        <f t="shared" ref="J46" si="13">ROUND(I46*1.2,2)</f>
        <v>408.26</v>
      </c>
      <c r="K46" s="49">
        <f t="shared" si="12"/>
        <v>340.22</v>
      </c>
      <c r="L46" s="48">
        <f t="shared" si="12"/>
        <v>408.26</v>
      </c>
      <c r="M46" s="67"/>
    </row>
    <row r="47" spans="1:13" ht="28.5" customHeight="1" x14ac:dyDescent="0.25">
      <c r="A47" s="117">
        <f>A45+1</f>
        <v>18</v>
      </c>
      <c r="B47" s="105" t="s">
        <v>81</v>
      </c>
      <c r="C47" s="106" t="s">
        <v>28</v>
      </c>
      <c r="D47" s="121">
        <v>3.82</v>
      </c>
      <c r="E47" s="110">
        <v>299.76</v>
      </c>
      <c r="F47" s="109">
        <f>ROUND(E47*D47,2)</f>
        <v>1145.08</v>
      </c>
      <c r="G47" s="109">
        <f t="shared" ref="G47" si="14">ROUND(F47*1.2,2)</f>
        <v>1374.1</v>
      </c>
      <c r="H47" s="116"/>
      <c r="I47" s="109"/>
      <c r="J47" s="109"/>
      <c r="K47" s="116">
        <f t="shared" si="12"/>
        <v>1145.08</v>
      </c>
      <c r="L47" s="108">
        <f t="shared" si="12"/>
        <v>1374.1</v>
      </c>
      <c r="M47" s="67" t="s">
        <v>76</v>
      </c>
    </row>
    <row r="48" spans="1:13" ht="15.75" x14ac:dyDescent="0.25">
      <c r="A48" s="43" t="s">
        <v>175</v>
      </c>
      <c r="B48" s="69" t="s">
        <v>82</v>
      </c>
      <c r="C48" s="45" t="s">
        <v>56</v>
      </c>
      <c r="D48" s="46">
        <f>D47*2.5*2</f>
        <v>19.099999999999998</v>
      </c>
      <c r="E48" s="47"/>
      <c r="F48" s="48"/>
      <c r="G48" s="48"/>
      <c r="H48" s="74">
        <v>296.39999999999998</v>
      </c>
      <c r="I48" s="48">
        <f t="shared" ref="I48" si="15">ROUND(H48*D48,2)</f>
        <v>5661.24</v>
      </c>
      <c r="J48" s="48">
        <f t="shared" ref="J48" si="16">ROUND(I48*1.2,2)</f>
        <v>6793.49</v>
      </c>
      <c r="K48" s="66">
        <f t="shared" si="12"/>
        <v>5661.24</v>
      </c>
      <c r="L48" s="65">
        <f t="shared" si="12"/>
        <v>6793.49</v>
      </c>
      <c r="M48" s="67"/>
    </row>
    <row r="49" spans="1:13" s="78" customFormat="1" ht="25.5" customHeight="1" x14ac:dyDescent="0.25">
      <c r="A49" s="141" t="s">
        <v>57</v>
      </c>
      <c r="B49" s="142"/>
      <c r="C49" s="142"/>
      <c r="D49" s="142"/>
      <c r="E49" s="143"/>
      <c r="F49" s="75">
        <f>SUM(F7:F48)</f>
        <v>58415.23000000001</v>
      </c>
      <c r="G49" s="70">
        <f>ROUND(F49*1.2,2)</f>
        <v>70098.28</v>
      </c>
      <c r="H49" s="76"/>
      <c r="I49" s="75">
        <f>SUM(I7:I48)</f>
        <v>49690.54</v>
      </c>
      <c r="J49" s="70">
        <f>ROUND(I49*1.2,2)</f>
        <v>59628.65</v>
      </c>
      <c r="K49" s="75">
        <f>SUM(K7:K48)</f>
        <v>108105.77000000002</v>
      </c>
      <c r="L49" s="70">
        <f>ROUND(K49*1.2,2)</f>
        <v>129726.92</v>
      </c>
      <c r="M49" s="77"/>
    </row>
    <row r="51" spans="1:13" x14ac:dyDescent="0.25">
      <c r="B51" s="131" t="s">
        <v>184</v>
      </c>
    </row>
    <row r="52" spans="1:13" x14ac:dyDescent="0.25">
      <c r="B52" s="132" t="s">
        <v>185</v>
      </c>
    </row>
  </sheetData>
  <mergeCells count="19">
    <mergeCell ref="M33:M37"/>
    <mergeCell ref="A49:E49"/>
    <mergeCell ref="E33:E37"/>
    <mergeCell ref="F33:F37"/>
    <mergeCell ref="G33:G37"/>
    <mergeCell ref="I33:I37"/>
    <mergeCell ref="H33:H37"/>
    <mergeCell ref="B6:D6"/>
    <mergeCell ref="J33:J37"/>
    <mergeCell ref="K33:K37"/>
    <mergeCell ref="L33:L3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A1D12-FD23-4A76-83F3-F18FA2CFAA6A}">
  <sheetPr>
    <tabColor theme="9" tint="0.79998168889431442"/>
  </sheetPr>
  <dimension ref="A1:M34"/>
  <sheetViews>
    <sheetView view="pageBreakPreview" zoomScale="80" zoomScaleNormal="100" zoomScaleSheetLayoutView="80" workbookViewId="0">
      <selection activeCell="M12" sqref="M12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71" customWidth="1"/>
    <col min="8" max="8" width="16.140625" style="71" customWidth="1"/>
    <col min="9" max="12" width="16.140625" customWidth="1"/>
    <col min="13" max="13" width="55.42578125" style="20" customWidth="1"/>
  </cols>
  <sheetData>
    <row r="1" spans="1:13" ht="14.45" customHeight="1" x14ac:dyDescent="0.25">
      <c r="A1" s="144" t="s">
        <v>0</v>
      </c>
      <c r="B1" s="147" t="s">
        <v>8</v>
      </c>
      <c r="C1" s="150" t="s">
        <v>9</v>
      </c>
      <c r="D1" s="150" t="s">
        <v>10</v>
      </c>
      <c r="E1" s="151" t="s">
        <v>11</v>
      </c>
      <c r="F1" s="152"/>
      <c r="G1" s="152"/>
      <c r="H1" s="152"/>
      <c r="I1" s="152"/>
      <c r="J1" s="152"/>
      <c r="K1" s="152"/>
      <c r="L1" s="152"/>
    </row>
    <row r="2" spans="1:13" ht="14.45" customHeight="1" x14ac:dyDescent="0.25">
      <c r="A2" s="145"/>
      <c r="B2" s="148"/>
      <c r="C2" s="150"/>
      <c r="D2" s="150"/>
      <c r="E2" s="153"/>
      <c r="F2" s="154"/>
      <c r="G2" s="154"/>
      <c r="H2" s="154"/>
      <c r="I2" s="154"/>
      <c r="J2" s="154"/>
      <c r="K2" s="154"/>
      <c r="L2" s="154"/>
    </row>
    <row r="3" spans="1:13" ht="27.75" customHeight="1" x14ac:dyDescent="0.25">
      <c r="A3" s="145"/>
      <c r="B3" s="148"/>
      <c r="C3" s="150"/>
      <c r="D3" s="150"/>
      <c r="E3" s="150" t="s">
        <v>12</v>
      </c>
      <c r="F3" s="150"/>
      <c r="G3" s="150"/>
      <c r="H3" s="150" t="s">
        <v>13</v>
      </c>
      <c r="I3" s="150"/>
      <c r="J3" s="150"/>
      <c r="K3" s="136" t="s">
        <v>14</v>
      </c>
      <c r="L3" s="136"/>
    </row>
    <row r="4" spans="1:13" ht="56.1" customHeight="1" x14ac:dyDescent="0.25">
      <c r="A4" s="146"/>
      <c r="B4" s="149"/>
      <c r="C4" s="150"/>
      <c r="D4" s="150"/>
      <c r="E4" s="21" t="s">
        <v>15</v>
      </c>
      <c r="F4" s="21" t="s">
        <v>16</v>
      </c>
      <c r="G4" s="22" t="s">
        <v>17</v>
      </c>
      <c r="H4" s="21" t="s">
        <v>15</v>
      </c>
      <c r="I4" s="21" t="s">
        <v>16</v>
      </c>
      <c r="J4" s="22" t="s">
        <v>17</v>
      </c>
      <c r="K4" s="23" t="s">
        <v>18</v>
      </c>
      <c r="L4" s="23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139" t="s">
        <v>143</v>
      </c>
      <c r="C6" s="140"/>
      <c r="D6" s="140"/>
      <c r="E6" s="27"/>
      <c r="F6" s="28"/>
      <c r="G6" s="29"/>
      <c r="H6" s="29"/>
      <c r="I6" s="29"/>
      <c r="J6" s="29"/>
      <c r="K6" s="29"/>
      <c r="L6" s="29"/>
    </row>
    <row r="7" spans="1:13" ht="24" customHeight="1" x14ac:dyDescent="0.25">
      <c r="A7" s="30"/>
      <c r="B7" s="31" t="s">
        <v>19</v>
      </c>
      <c r="C7" s="15"/>
      <c r="D7" s="15"/>
      <c r="E7" s="32"/>
      <c r="F7" s="33"/>
      <c r="G7" s="33"/>
      <c r="H7" s="34"/>
      <c r="I7" s="35"/>
      <c r="J7" s="35"/>
      <c r="K7" s="32"/>
      <c r="L7" s="33"/>
    </row>
    <row r="8" spans="1:13" ht="18.75" customHeight="1" x14ac:dyDescent="0.25">
      <c r="A8" s="97">
        <v>1</v>
      </c>
      <c r="B8" s="98" t="s">
        <v>20</v>
      </c>
      <c r="C8" s="99" t="s">
        <v>21</v>
      </c>
      <c r="D8" s="100">
        <v>36.5</v>
      </c>
      <c r="E8" s="101">
        <v>3500</v>
      </c>
      <c r="F8" s="101">
        <f>ROUND(E8*D8,2)</f>
        <v>127750</v>
      </c>
      <c r="G8" s="101">
        <f>ROUND(F8*1.2,2)</f>
        <v>153300</v>
      </c>
      <c r="H8" s="103"/>
      <c r="I8" s="101"/>
      <c r="J8" s="101"/>
      <c r="K8" s="118">
        <f t="shared" ref="K8:L10" si="0">F8+I8</f>
        <v>127750</v>
      </c>
      <c r="L8" s="101">
        <f t="shared" si="0"/>
        <v>153300</v>
      </c>
      <c r="M8" s="38" t="s">
        <v>186</v>
      </c>
    </row>
    <row r="9" spans="1:13" ht="18.75" customHeight="1" x14ac:dyDescent="0.25">
      <c r="A9" s="104">
        <f>A8+1</f>
        <v>2</v>
      </c>
      <c r="B9" s="105" t="s">
        <v>22</v>
      </c>
      <c r="C9" s="106" t="s">
        <v>23</v>
      </c>
      <c r="D9" s="107">
        <v>10.67</v>
      </c>
      <c r="E9" s="108">
        <f>ROUND(65055.24/(297.03*0.05),2)</f>
        <v>4380.38</v>
      </c>
      <c r="F9" s="108">
        <f>ROUND(E9*D9,2)</f>
        <v>46738.65</v>
      </c>
      <c r="G9" s="108">
        <f>ROUND(F9*1.2,2)</f>
        <v>56086.38</v>
      </c>
      <c r="H9" s="110"/>
      <c r="I9" s="108"/>
      <c r="J9" s="108"/>
      <c r="K9" s="116">
        <f t="shared" si="0"/>
        <v>46738.65</v>
      </c>
      <c r="L9" s="108">
        <f t="shared" si="0"/>
        <v>56086.38</v>
      </c>
      <c r="M9" s="20" t="s">
        <v>24</v>
      </c>
    </row>
    <row r="10" spans="1:13" ht="18.75" customHeight="1" x14ac:dyDescent="0.25">
      <c r="A10" s="104">
        <f>A9+1</f>
        <v>3</v>
      </c>
      <c r="B10" s="105" t="s">
        <v>25</v>
      </c>
      <c r="C10" s="106" t="s">
        <v>23</v>
      </c>
      <c r="D10" s="107">
        <v>15.6</v>
      </c>
      <c r="E10" s="110">
        <v>304</v>
      </c>
      <c r="F10" s="109">
        <f>ROUND(E10*D10,2)</f>
        <v>4742.3999999999996</v>
      </c>
      <c r="G10" s="109">
        <f>ROUND(F10*1.2,2)</f>
        <v>5690.88</v>
      </c>
      <c r="H10" s="112"/>
      <c r="I10" s="109"/>
      <c r="J10" s="109"/>
      <c r="K10" s="111">
        <f t="shared" si="0"/>
        <v>4742.3999999999996</v>
      </c>
      <c r="L10" s="109">
        <f t="shared" si="0"/>
        <v>5690.88</v>
      </c>
      <c r="M10" s="20" t="s">
        <v>24</v>
      </c>
    </row>
    <row r="11" spans="1:13" ht="18.75" customHeight="1" x14ac:dyDescent="0.25">
      <c r="A11" s="30"/>
      <c r="B11" s="80" t="s">
        <v>72</v>
      </c>
      <c r="C11" s="36"/>
      <c r="D11" s="37"/>
      <c r="E11" s="81"/>
      <c r="F11" s="35"/>
      <c r="G11" s="35"/>
      <c r="H11" s="40"/>
      <c r="I11" s="35"/>
      <c r="J11" s="35"/>
      <c r="K11" s="32"/>
      <c r="L11" s="35"/>
      <c r="M11" s="67"/>
    </row>
    <row r="12" spans="1:13" ht="18.75" customHeight="1" x14ac:dyDescent="0.25">
      <c r="A12" s="104">
        <f>A10+1</f>
        <v>4</v>
      </c>
      <c r="B12" s="113" t="s">
        <v>26</v>
      </c>
      <c r="C12" s="106" t="s">
        <v>30</v>
      </c>
      <c r="D12" s="107">
        <v>41.05</v>
      </c>
      <c r="E12" s="108">
        <v>431.37</v>
      </c>
      <c r="F12" s="109">
        <f>ROUND(E12*D12,2)</f>
        <v>17707.740000000002</v>
      </c>
      <c r="G12" s="109">
        <f>ROUND(F12*1.2,2)</f>
        <v>21249.29</v>
      </c>
      <c r="H12" s="110"/>
      <c r="I12" s="109"/>
      <c r="J12" s="109"/>
      <c r="K12" s="111">
        <f>F12+I12</f>
        <v>17707.740000000002</v>
      </c>
      <c r="L12" s="109">
        <f>G12+J12</f>
        <v>21249.29</v>
      </c>
      <c r="M12" s="67" t="s">
        <v>178</v>
      </c>
    </row>
    <row r="13" spans="1:13" ht="18.75" customHeight="1" x14ac:dyDescent="0.25">
      <c r="A13" s="50"/>
      <c r="B13" s="41" t="s">
        <v>33</v>
      </c>
      <c r="C13" s="36"/>
      <c r="D13" s="51"/>
      <c r="E13" s="52"/>
      <c r="F13" s="53"/>
      <c r="G13" s="54"/>
      <c r="H13" s="55"/>
      <c r="I13" s="56"/>
      <c r="J13" s="56"/>
      <c r="K13" s="57"/>
      <c r="L13" s="56"/>
    </row>
    <row r="14" spans="1:13" ht="18.75" customHeight="1" x14ac:dyDescent="0.25">
      <c r="A14" s="30"/>
      <c r="B14" s="83" t="s">
        <v>105</v>
      </c>
      <c r="C14" s="79"/>
      <c r="D14" s="82"/>
      <c r="E14" s="34"/>
      <c r="F14" s="33"/>
      <c r="G14" s="33"/>
      <c r="H14" s="34"/>
      <c r="I14" s="39"/>
      <c r="J14" s="39"/>
      <c r="K14" s="58"/>
      <c r="L14" s="39"/>
    </row>
    <row r="15" spans="1:13" ht="18.75" customHeight="1" x14ac:dyDescent="0.25">
      <c r="A15" s="117">
        <f>A12+1</f>
        <v>5</v>
      </c>
      <c r="B15" s="105" t="s">
        <v>104</v>
      </c>
      <c r="C15" s="106" t="s">
        <v>23</v>
      </c>
      <c r="D15" s="107">
        <v>55.8</v>
      </c>
      <c r="E15" s="110">
        <v>355.3</v>
      </c>
      <c r="F15" s="109">
        <f>ROUND(E15*D15,2)</f>
        <v>19825.740000000002</v>
      </c>
      <c r="G15" s="109">
        <f>ROUND(F15*1.2,2)</f>
        <v>23790.89</v>
      </c>
      <c r="H15" s="114"/>
      <c r="I15" s="115"/>
      <c r="J15" s="115"/>
      <c r="K15" s="116">
        <f>F15+I15</f>
        <v>19825.740000000002</v>
      </c>
      <c r="L15" s="108">
        <f>G15+J15</f>
        <v>23790.89</v>
      </c>
    </row>
    <row r="16" spans="1:13" ht="29.25" customHeight="1" x14ac:dyDescent="0.25">
      <c r="A16" s="104">
        <f>A15+1</f>
        <v>6</v>
      </c>
      <c r="B16" s="105" t="s">
        <v>34</v>
      </c>
      <c r="C16" s="106" t="s">
        <v>78</v>
      </c>
      <c r="D16" s="107">
        <v>1.7</v>
      </c>
      <c r="E16" s="110">
        <v>1688.15</v>
      </c>
      <c r="F16" s="109">
        <f t="shared" ref="F16" si="1">ROUND(E16*D16,2)</f>
        <v>2869.86</v>
      </c>
      <c r="G16" s="109">
        <f t="shared" ref="G16" si="2">ROUND(F16*1.2,2)</f>
        <v>3443.83</v>
      </c>
      <c r="H16" s="114"/>
      <c r="I16" s="115"/>
      <c r="J16" s="115"/>
      <c r="K16" s="116">
        <f t="shared" ref="K16:L16" si="3">F16+I16</f>
        <v>2869.86</v>
      </c>
      <c r="L16" s="108">
        <f t="shared" si="3"/>
        <v>3443.83</v>
      </c>
    </row>
    <row r="17" spans="1:13" ht="18.75" customHeight="1" x14ac:dyDescent="0.25">
      <c r="A17" s="104">
        <f>A16+1</f>
        <v>7</v>
      </c>
      <c r="B17" s="105" t="s">
        <v>35</v>
      </c>
      <c r="C17" s="106" t="s">
        <v>23</v>
      </c>
      <c r="D17" s="107">
        <v>2.29</v>
      </c>
      <c r="E17" s="110">
        <v>1310.05</v>
      </c>
      <c r="F17" s="109">
        <f>ROUND(E17*D17,2)</f>
        <v>3000.01</v>
      </c>
      <c r="G17" s="109">
        <f>ROUND(F17*1.2,2)</f>
        <v>3600.01</v>
      </c>
      <c r="H17" s="114"/>
      <c r="I17" s="115"/>
      <c r="J17" s="115"/>
      <c r="K17" s="116">
        <f t="shared" ref="K17:L22" si="4">F17+I17</f>
        <v>3000.01</v>
      </c>
      <c r="L17" s="108">
        <f t="shared" si="4"/>
        <v>3600.01</v>
      </c>
    </row>
    <row r="18" spans="1:13" ht="18.75" customHeight="1" x14ac:dyDescent="0.25">
      <c r="A18" s="43" t="s">
        <v>31</v>
      </c>
      <c r="B18" s="44" t="s">
        <v>37</v>
      </c>
      <c r="C18" s="45" t="s">
        <v>23</v>
      </c>
      <c r="D18" s="46">
        <f>D17*1.1</f>
        <v>2.5190000000000001</v>
      </c>
      <c r="E18" s="47"/>
      <c r="F18" s="48"/>
      <c r="G18" s="48"/>
      <c r="H18" s="59">
        <v>1191.3</v>
      </c>
      <c r="I18" s="48">
        <f>ROUND(H18*D18,2)</f>
        <v>3000.88</v>
      </c>
      <c r="J18" s="48">
        <f>ROUND(I18*1.2,2)</f>
        <v>3601.06</v>
      </c>
      <c r="K18" s="49">
        <f t="shared" si="4"/>
        <v>3000.88</v>
      </c>
      <c r="L18" s="48">
        <f t="shared" si="4"/>
        <v>3601.06</v>
      </c>
    </row>
    <row r="19" spans="1:13" ht="18.75" customHeight="1" x14ac:dyDescent="0.25">
      <c r="A19" s="117">
        <f>A17+1</f>
        <v>8</v>
      </c>
      <c r="B19" s="105" t="s">
        <v>109</v>
      </c>
      <c r="C19" s="106" t="s">
        <v>23</v>
      </c>
      <c r="D19" s="107">
        <v>13.47</v>
      </c>
      <c r="E19" s="110">
        <v>1310.05</v>
      </c>
      <c r="F19" s="109">
        <f>ROUND(E19*D19,2)</f>
        <v>17646.37</v>
      </c>
      <c r="G19" s="109">
        <f>ROUND(F19*1.2,2)</f>
        <v>21175.64</v>
      </c>
      <c r="H19" s="112"/>
      <c r="I19" s="109"/>
      <c r="J19" s="109"/>
      <c r="K19" s="111">
        <f t="shared" si="4"/>
        <v>17646.37</v>
      </c>
      <c r="L19" s="109">
        <f t="shared" si="4"/>
        <v>21175.64</v>
      </c>
    </row>
    <row r="20" spans="1:13" ht="18.75" customHeight="1" x14ac:dyDescent="0.25">
      <c r="A20" s="43" t="s">
        <v>32</v>
      </c>
      <c r="B20" s="44" t="s">
        <v>37</v>
      </c>
      <c r="C20" s="45" t="s">
        <v>23</v>
      </c>
      <c r="D20" s="46">
        <f>D19*1.1</f>
        <v>14.817000000000002</v>
      </c>
      <c r="E20" s="47"/>
      <c r="F20" s="48"/>
      <c r="G20" s="48"/>
      <c r="H20" s="59">
        <v>1191.3</v>
      </c>
      <c r="I20" s="48">
        <f>ROUND(H20*D20,2)</f>
        <v>17651.490000000002</v>
      </c>
      <c r="J20" s="48">
        <f>ROUND(I20*1.2,2)</f>
        <v>21181.79</v>
      </c>
      <c r="K20" s="49">
        <f t="shared" si="4"/>
        <v>17651.490000000002</v>
      </c>
      <c r="L20" s="48">
        <f t="shared" si="4"/>
        <v>21181.79</v>
      </c>
    </row>
    <row r="21" spans="1:13" s="61" customFormat="1" ht="18.75" customHeight="1" x14ac:dyDescent="0.25">
      <c r="A21" s="117">
        <f>A19+1</f>
        <v>9</v>
      </c>
      <c r="B21" s="105" t="s">
        <v>58</v>
      </c>
      <c r="C21" s="106" t="s">
        <v>23</v>
      </c>
      <c r="D21" s="107">
        <v>67.510000000000005</v>
      </c>
      <c r="E21" s="110">
        <v>118.75</v>
      </c>
      <c r="F21" s="109">
        <f>ROUND(E21*D21,2)</f>
        <v>8016.81</v>
      </c>
      <c r="G21" s="109">
        <f>ROUND(F21*1.2,2)</f>
        <v>9620.17</v>
      </c>
      <c r="H21" s="114"/>
      <c r="I21" s="115"/>
      <c r="J21" s="115"/>
      <c r="K21" s="116">
        <f t="shared" si="4"/>
        <v>8016.81</v>
      </c>
      <c r="L21" s="108">
        <f t="shared" si="4"/>
        <v>9620.17</v>
      </c>
      <c r="M21" s="60"/>
    </row>
    <row r="22" spans="1:13" ht="18.75" customHeight="1" x14ac:dyDescent="0.25">
      <c r="A22" s="104">
        <f>A21+1</f>
        <v>10</v>
      </c>
      <c r="B22" s="105" t="s">
        <v>39</v>
      </c>
      <c r="C22" s="106" t="s">
        <v>23</v>
      </c>
      <c r="D22" s="107">
        <v>80.98</v>
      </c>
      <c r="E22" s="110">
        <v>188.1</v>
      </c>
      <c r="F22" s="109">
        <f>ROUND(E22*D22,2)</f>
        <v>15232.34</v>
      </c>
      <c r="G22" s="109">
        <f>ROUND(F22*1.2,2)</f>
        <v>18278.810000000001</v>
      </c>
      <c r="H22" s="116"/>
      <c r="I22" s="109"/>
      <c r="J22" s="109"/>
      <c r="K22" s="116">
        <f t="shared" si="4"/>
        <v>15232.34</v>
      </c>
      <c r="L22" s="108">
        <f t="shared" si="4"/>
        <v>18278.810000000001</v>
      </c>
    </row>
    <row r="23" spans="1:13" ht="18.75" customHeight="1" x14ac:dyDescent="0.25">
      <c r="A23" s="30"/>
      <c r="B23" s="80" t="s">
        <v>72</v>
      </c>
      <c r="C23" s="36"/>
      <c r="D23" s="37"/>
      <c r="E23" s="81"/>
      <c r="F23" s="35"/>
      <c r="G23" s="35"/>
      <c r="H23" s="40"/>
      <c r="I23" s="35"/>
      <c r="J23" s="35"/>
      <c r="K23" s="32"/>
      <c r="L23" s="35"/>
      <c r="M23" s="67"/>
    </row>
    <row r="24" spans="1:13" ht="18.75" customHeight="1" x14ac:dyDescent="0.25">
      <c r="A24" s="104">
        <f>A22+1</f>
        <v>11</v>
      </c>
      <c r="B24" s="105" t="s">
        <v>73</v>
      </c>
      <c r="C24" s="106" t="s">
        <v>30</v>
      </c>
      <c r="D24" s="107">
        <v>19.02</v>
      </c>
      <c r="E24" s="110">
        <v>308.75</v>
      </c>
      <c r="F24" s="109">
        <f>ROUND(E24*D24,2)</f>
        <v>5872.43</v>
      </c>
      <c r="G24" s="109">
        <f>ROUND(F24*1.2,2)</f>
        <v>7046.92</v>
      </c>
      <c r="H24" s="110"/>
      <c r="I24" s="108"/>
      <c r="J24" s="108"/>
      <c r="K24" s="116">
        <f>F24+I24</f>
        <v>5872.43</v>
      </c>
      <c r="L24" s="108">
        <f>G24+J24</f>
        <v>7046.92</v>
      </c>
    </row>
    <row r="25" spans="1:13" ht="18.75" customHeight="1" x14ac:dyDescent="0.25">
      <c r="A25" s="104">
        <f>A24+1</f>
        <v>12</v>
      </c>
      <c r="B25" s="105" t="s">
        <v>74</v>
      </c>
      <c r="C25" s="106" t="s">
        <v>30</v>
      </c>
      <c r="D25" s="107">
        <v>19.02</v>
      </c>
      <c r="E25" s="110">
        <v>237.5</v>
      </c>
      <c r="F25" s="109">
        <f>ROUND(E25*D25,2)</f>
        <v>4517.25</v>
      </c>
      <c r="G25" s="109">
        <f>ROUND(F25*1.2,2)</f>
        <v>5420.7</v>
      </c>
      <c r="H25" s="110"/>
      <c r="I25" s="108"/>
      <c r="J25" s="108"/>
      <c r="K25" s="116">
        <f>F25+I25</f>
        <v>4517.25</v>
      </c>
      <c r="L25" s="108">
        <f>G25+J25</f>
        <v>5420.7</v>
      </c>
      <c r="M25" s="67" t="s">
        <v>183</v>
      </c>
    </row>
    <row r="26" spans="1:13" ht="18.75" customHeight="1" x14ac:dyDescent="0.25">
      <c r="A26" s="43"/>
      <c r="B26" s="41" t="s">
        <v>40</v>
      </c>
      <c r="C26" s="36"/>
      <c r="D26" s="51"/>
      <c r="E26" s="52"/>
      <c r="F26" s="53"/>
      <c r="G26" s="54"/>
      <c r="H26" s="62"/>
      <c r="I26" s="35"/>
      <c r="J26" s="35"/>
      <c r="K26" s="32"/>
      <c r="L26" s="35"/>
    </row>
    <row r="27" spans="1:13" ht="18.75" customHeight="1" x14ac:dyDescent="0.25">
      <c r="A27" s="122">
        <f>A25+1</f>
        <v>13</v>
      </c>
      <c r="B27" s="98" t="s">
        <v>144</v>
      </c>
      <c r="C27" s="99" t="s">
        <v>44</v>
      </c>
      <c r="D27" s="123">
        <v>2</v>
      </c>
      <c r="E27" s="128">
        <v>2314.11</v>
      </c>
      <c r="F27" s="101">
        <f>ROUND(E27*D27,2)</f>
        <v>4628.22</v>
      </c>
      <c r="G27" s="101">
        <f>ROUND(F27*1.2,2)</f>
        <v>5553.86</v>
      </c>
      <c r="H27" s="103"/>
      <c r="I27" s="101"/>
      <c r="J27" s="101"/>
      <c r="K27" s="118">
        <f t="shared" ref="K27:L29" si="5">F27+I27</f>
        <v>4628.22</v>
      </c>
      <c r="L27" s="101">
        <f t="shared" si="5"/>
        <v>5553.86</v>
      </c>
      <c r="M27" s="67"/>
    </row>
    <row r="28" spans="1:13" ht="23.25" customHeight="1" x14ac:dyDescent="0.25">
      <c r="A28" s="97">
        <f>A27+1</f>
        <v>14</v>
      </c>
      <c r="B28" s="98" t="s">
        <v>145</v>
      </c>
      <c r="C28" s="99" t="s">
        <v>21</v>
      </c>
      <c r="D28" s="100">
        <v>18.59</v>
      </c>
      <c r="E28" s="103">
        <v>801.45</v>
      </c>
      <c r="F28" s="101">
        <f>ROUND(E28*D28,2)</f>
        <v>14898.96</v>
      </c>
      <c r="G28" s="101">
        <f>ROUND(F28*1.2,2)</f>
        <v>17878.75</v>
      </c>
      <c r="H28" s="133"/>
      <c r="I28" s="101"/>
      <c r="J28" s="101"/>
      <c r="K28" s="118">
        <f t="shared" si="5"/>
        <v>14898.96</v>
      </c>
      <c r="L28" s="101">
        <f t="shared" si="5"/>
        <v>17878.75</v>
      </c>
      <c r="M28" s="20" t="s">
        <v>176</v>
      </c>
    </row>
    <row r="29" spans="1:13" ht="24.75" customHeight="1" x14ac:dyDescent="0.25">
      <c r="A29" s="43" t="s">
        <v>89</v>
      </c>
      <c r="B29" s="44" t="s">
        <v>146</v>
      </c>
      <c r="C29" s="45" t="s">
        <v>21</v>
      </c>
      <c r="D29" s="46">
        <f>1.02*D28</f>
        <v>18.9618</v>
      </c>
      <c r="E29" s="47"/>
      <c r="F29" s="65"/>
      <c r="G29" s="65"/>
      <c r="H29" s="63">
        <f>817.46</f>
        <v>817.46</v>
      </c>
      <c r="I29" s="65">
        <f>ROUND(H29*D29,2)</f>
        <v>15500.51</v>
      </c>
      <c r="J29" s="65">
        <f>ROUND(I29*1.2,2)</f>
        <v>18600.61</v>
      </c>
      <c r="K29" s="66">
        <f t="shared" si="5"/>
        <v>15500.51</v>
      </c>
      <c r="L29" s="65">
        <f t="shared" si="5"/>
        <v>18600.61</v>
      </c>
      <c r="M29" s="67" t="s">
        <v>180</v>
      </c>
    </row>
    <row r="30" spans="1:13" s="78" customFormat="1" ht="25.5" customHeight="1" x14ac:dyDescent="0.25">
      <c r="A30" s="141" t="s">
        <v>57</v>
      </c>
      <c r="B30" s="142"/>
      <c r="C30" s="142"/>
      <c r="D30" s="142"/>
      <c r="E30" s="143"/>
      <c r="F30" s="75">
        <f>SUM(F7:F29)</f>
        <v>293446.77999999997</v>
      </c>
      <c r="G30" s="70">
        <f>ROUND(F30*1.2,2)</f>
        <v>352136.14</v>
      </c>
      <c r="H30" s="76"/>
      <c r="I30" s="75">
        <f>SUM(I7:I29)</f>
        <v>36152.880000000005</v>
      </c>
      <c r="J30" s="70">
        <f>ROUND(I30*1.2,2)</f>
        <v>43383.46</v>
      </c>
      <c r="K30" s="75">
        <f>SUM(K7:K29)</f>
        <v>329599.65999999997</v>
      </c>
      <c r="L30" s="70">
        <f>ROUND(K30*1.2,2)</f>
        <v>395519.59</v>
      </c>
      <c r="M30" s="77"/>
    </row>
    <row r="33" spans="2:2" x14ac:dyDescent="0.25">
      <c r="B33" s="131" t="s">
        <v>184</v>
      </c>
    </row>
    <row r="34" spans="2:2" x14ac:dyDescent="0.25">
      <c r="B34" s="132" t="s">
        <v>185</v>
      </c>
    </row>
  </sheetData>
  <mergeCells count="10">
    <mergeCell ref="B6:D6"/>
    <mergeCell ref="A30:E3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F3CAE-69CA-4A79-8F8D-BA063C340D68}">
  <sheetPr>
    <tabColor theme="7" tint="0.79998168889431442"/>
  </sheetPr>
  <dimension ref="A1:M35"/>
  <sheetViews>
    <sheetView view="pageBreakPreview" topLeftCell="A10" zoomScale="80" zoomScaleNormal="100" zoomScaleSheetLayoutView="80" workbookViewId="0">
      <selection activeCell="F30" sqref="F30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71" customWidth="1"/>
    <col min="8" max="8" width="16.140625" style="71" customWidth="1"/>
    <col min="9" max="12" width="16.140625" customWidth="1"/>
    <col min="13" max="13" width="55.42578125" style="20" customWidth="1"/>
  </cols>
  <sheetData>
    <row r="1" spans="1:13" ht="14.45" customHeight="1" x14ac:dyDescent="0.25">
      <c r="A1" s="144" t="s">
        <v>0</v>
      </c>
      <c r="B1" s="147" t="s">
        <v>8</v>
      </c>
      <c r="C1" s="150" t="s">
        <v>9</v>
      </c>
      <c r="D1" s="150" t="s">
        <v>10</v>
      </c>
      <c r="E1" s="151" t="s">
        <v>11</v>
      </c>
      <c r="F1" s="152"/>
      <c r="G1" s="152"/>
      <c r="H1" s="152"/>
      <c r="I1" s="152"/>
      <c r="J1" s="152"/>
      <c r="K1" s="152"/>
      <c r="L1" s="152"/>
    </row>
    <row r="2" spans="1:13" ht="14.45" customHeight="1" x14ac:dyDescent="0.25">
      <c r="A2" s="145"/>
      <c r="B2" s="148"/>
      <c r="C2" s="150"/>
      <c r="D2" s="150"/>
      <c r="E2" s="153"/>
      <c r="F2" s="154"/>
      <c r="G2" s="154"/>
      <c r="H2" s="154"/>
      <c r="I2" s="154"/>
      <c r="J2" s="154"/>
      <c r="K2" s="154"/>
      <c r="L2" s="154"/>
    </row>
    <row r="3" spans="1:13" ht="27.75" customHeight="1" x14ac:dyDescent="0.25">
      <c r="A3" s="145"/>
      <c r="B3" s="148"/>
      <c r="C3" s="150"/>
      <c r="D3" s="150"/>
      <c r="E3" s="150" t="s">
        <v>12</v>
      </c>
      <c r="F3" s="150"/>
      <c r="G3" s="150"/>
      <c r="H3" s="150" t="s">
        <v>13</v>
      </c>
      <c r="I3" s="150"/>
      <c r="J3" s="150"/>
      <c r="K3" s="136" t="s">
        <v>14</v>
      </c>
      <c r="L3" s="136"/>
    </row>
    <row r="4" spans="1:13" ht="56.1" customHeight="1" x14ac:dyDescent="0.25">
      <c r="A4" s="146"/>
      <c r="B4" s="149"/>
      <c r="C4" s="150"/>
      <c r="D4" s="150"/>
      <c r="E4" s="21" t="s">
        <v>15</v>
      </c>
      <c r="F4" s="21" t="s">
        <v>16</v>
      </c>
      <c r="G4" s="22" t="s">
        <v>17</v>
      </c>
      <c r="H4" s="21" t="s">
        <v>15</v>
      </c>
      <c r="I4" s="21" t="s">
        <v>16</v>
      </c>
      <c r="J4" s="22" t="s">
        <v>17</v>
      </c>
      <c r="K4" s="23" t="s">
        <v>18</v>
      </c>
      <c r="L4" s="23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139" t="s">
        <v>148</v>
      </c>
      <c r="C6" s="140"/>
      <c r="D6" s="140"/>
      <c r="E6" s="27"/>
      <c r="F6" s="28"/>
      <c r="G6" s="29"/>
      <c r="H6" s="29"/>
      <c r="I6" s="29"/>
      <c r="J6" s="29"/>
      <c r="K6" s="29"/>
      <c r="L6" s="29"/>
    </row>
    <row r="7" spans="1:13" ht="18.75" customHeight="1" x14ac:dyDescent="0.25">
      <c r="A7" s="30"/>
      <c r="B7" s="31" t="s">
        <v>83</v>
      </c>
      <c r="C7" s="79"/>
      <c r="D7" s="37"/>
      <c r="E7" s="39"/>
      <c r="F7" s="33"/>
      <c r="G7" s="33"/>
      <c r="H7" s="34"/>
      <c r="I7" s="35"/>
      <c r="J7" s="35"/>
      <c r="K7" s="32"/>
      <c r="L7" s="35"/>
      <c r="M7" s="67"/>
    </row>
    <row r="8" spans="1:13" ht="19.5" customHeight="1" x14ac:dyDescent="0.25">
      <c r="A8" s="30">
        <v>1</v>
      </c>
      <c r="B8" s="86" t="s">
        <v>150</v>
      </c>
      <c r="C8" s="79" t="s">
        <v>21</v>
      </c>
      <c r="D8" s="37">
        <v>31</v>
      </c>
      <c r="E8" s="34"/>
      <c r="F8" s="33">
        <f t="shared" ref="F8" si="0">ROUND(E8*D8,2)</f>
        <v>0</v>
      </c>
      <c r="G8" s="33">
        <f t="shared" ref="G8" si="1">ROUND(F8*1.2,2)</f>
        <v>0</v>
      </c>
      <c r="H8" s="55"/>
      <c r="I8" s="56"/>
      <c r="J8" s="56"/>
      <c r="K8" s="58">
        <f t="shared" ref="K8:L8" si="2">F8+I8</f>
        <v>0</v>
      </c>
      <c r="L8" s="39">
        <f t="shared" si="2"/>
        <v>0</v>
      </c>
      <c r="M8" s="38"/>
    </row>
    <row r="9" spans="1:13" ht="18.75" customHeight="1" x14ac:dyDescent="0.25">
      <c r="A9" s="30"/>
      <c r="B9" s="80" t="s">
        <v>72</v>
      </c>
      <c r="C9" s="36"/>
      <c r="D9" s="37"/>
      <c r="E9" s="81"/>
      <c r="F9" s="35"/>
      <c r="G9" s="35"/>
      <c r="H9" s="40"/>
      <c r="I9" s="35"/>
      <c r="J9" s="35"/>
      <c r="K9" s="32"/>
      <c r="L9" s="35"/>
      <c r="M9" s="67"/>
    </row>
    <row r="10" spans="1:13" ht="18.75" customHeight="1" x14ac:dyDescent="0.25">
      <c r="A10" s="104">
        <f>A8+1</f>
        <v>2</v>
      </c>
      <c r="B10" s="113" t="s">
        <v>26</v>
      </c>
      <c r="C10" s="106" t="s">
        <v>30</v>
      </c>
      <c r="D10" s="107">
        <f>24*31/1000</f>
        <v>0.74399999999999999</v>
      </c>
      <c r="E10" s="108">
        <v>431.37</v>
      </c>
      <c r="F10" s="109">
        <f>ROUND(E10*D10,2)</f>
        <v>320.94</v>
      </c>
      <c r="G10" s="109">
        <f>ROUND(F10*1.2,2)</f>
        <v>385.13</v>
      </c>
      <c r="H10" s="110"/>
      <c r="I10" s="109"/>
      <c r="J10" s="109"/>
      <c r="K10" s="111">
        <f>F10+I10</f>
        <v>320.94</v>
      </c>
      <c r="L10" s="109">
        <f>G10+J10</f>
        <v>385.13</v>
      </c>
      <c r="M10" s="67" t="s">
        <v>178</v>
      </c>
    </row>
    <row r="11" spans="1:13" ht="18.75" customHeight="1" x14ac:dyDescent="0.25">
      <c r="A11" s="50"/>
      <c r="B11" s="41" t="s">
        <v>33</v>
      </c>
      <c r="C11" s="36"/>
      <c r="D11" s="51"/>
      <c r="E11" s="52"/>
      <c r="F11" s="53"/>
      <c r="G11" s="54"/>
      <c r="H11" s="55"/>
      <c r="I11" s="56"/>
      <c r="J11" s="56"/>
      <c r="K11" s="57"/>
      <c r="L11" s="56"/>
    </row>
    <row r="12" spans="1:13" ht="18.75" customHeight="1" x14ac:dyDescent="0.25">
      <c r="A12" s="30"/>
      <c r="B12" s="83" t="s">
        <v>105</v>
      </c>
      <c r="C12" s="79"/>
      <c r="D12" s="82"/>
      <c r="E12" s="34"/>
      <c r="F12" s="33"/>
      <c r="G12" s="33"/>
      <c r="H12" s="34"/>
      <c r="I12" s="39"/>
      <c r="J12" s="39"/>
      <c r="K12" s="58"/>
      <c r="L12" s="39"/>
    </row>
    <row r="13" spans="1:13" ht="18.75" customHeight="1" x14ac:dyDescent="0.25">
      <c r="A13" s="117">
        <f>A10+1</f>
        <v>3</v>
      </c>
      <c r="B13" s="105" t="s">
        <v>104</v>
      </c>
      <c r="C13" s="106" t="s">
        <v>23</v>
      </c>
      <c r="D13" s="107">
        <v>100</v>
      </c>
      <c r="E13" s="110">
        <v>355.3</v>
      </c>
      <c r="F13" s="109">
        <f>ROUND(E13*D13,2)</f>
        <v>35530</v>
      </c>
      <c r="G13" s="109">
        <f>ROUND(F13*1.2,2)</f>
        <v>42636</v>
      </c>
      <c r="H13" s="114"/>
      <c r="I13" s="115"/>
      <c r="J13" s="115"/>
      <c r="K13" s="116">
        <f>F13+I13</f>
        <v>35530</v>
      </c>
      <c r="L13" s="108">
        <f>G13+J13</f>
        <v>42636</v>
      </c>
    </row>
    <row r="14" spans="1:13" ht="29.25" customHeight="1" x14ac:dyDescent="0.25">
      <c r="A14" s="104">
        <f>A13+1</f>
        <v>4</v>
      </c>
      <c r="B14" s="105" t="s">
        <v>34</v>
      </c>
      <c r="C14" s="106" t="s">
        <v>78</v>
      </c>
      <c r="D14" s="107">
        <v>3.1</v>
      </c>
      <c r="E14" s="110">
        <v>1688.15</v>
      </c>
      <c r="F14" s="109">
        <f t="shared" ref="F14" si="3">ROUND(E14*D14,2)</f>
        <v>5233.2700000000004</v>
      </c>
      <c r="G14" s="109">
        <f t="shared" ref="G14" si="4">ROUND(F14*1.2,2)</f>
        <v>6279.92</v>
      </c>
      <c r="H14" s="114"/>
      <c r="I14" s="115"/>
      <c r="J14" s="115"/>
      <c r="K14" s="116">
        <f t="shared" ref="K14:L14" si="5">F14+I14</f>
        <v>5233.2700000000004</v>
      </c>
      <c r="L14" s="108">
        <f t="shared" si="5"/>
        <v>6279.92</v>
      </c>
    </row>
    <row r="15" spans="1:13" ht="18.75" customHeight="1" x14ac:dyDescent="0.25">
      <c r="A15" s="104">
        <f>A14+1</f>
        <v>5</v>
      </c>
      <c r="B15" s="105" t="s">
        <v>151</v>
      </c>
      <c r="C15" s="106" t="s">
        <v>23</v>
      </c>
      <c r="D15" s="107">
        <v>2.8</v>
      </c>
      <c r="E15" s="110">
        <v>1310.05</v>
      </c>
      <c r="F15" s="109">
        <f>ROUND(E15*D15,2)</f>
        <v>3668.14</v>
      </c>
      <c r="G15" s="109">
        <f>ROUND(F15*1.2,2)</f>
        <v>4401.7700000000004</v>
      </c>
      <c r="H15" s="114"/>
      <c r="I15" s="115"/>
      <c r="J15" s="115"/>
      <c r="K15" s="116">
        <f t="shared" ref="K15:L20" si="6">F15+I15</f>
        <v>3668.14</v>
      </c>
      <c r="L15" s="108">
        <f t="shared" si="6"/>
        <v>4401.7700000000004</v>
      </c>
    </row>
    <row r="16" spans="1:13" ht="18.75" customHeight="1" x14ac:dyDescent="0.25">
      <c r="A16" s="43" t="s">
        <v>27</v>
      </c>
      <c r="B16" s="44" t="s">
        <v>37</v>
      </c>
      <c r="C16" s="45" t="s">
        <v>23</v>
      </c>
      <c r="D16" s="46">
        <f>D15*1.1</f>
        <v>3.08</v>
      </c>
      <c r="E16" s="47"/>
      <c r="F16" s="48"/>
      <c r="G16" s="48"/>
      <c r="H16" s="59">
        <v>1191.3</v>
      </c>
      <c r="I16" s="48">
        <f>ROUND(H16*D16,2)</f>
        <v>3669.2</v>
      </c>
      <c r="J16" s="48">
        <f>ROUND(I16*1.2,2)</f>
        <v>4403.04</v>
      </c>
      <c r="K16" s="49">
        <f t="shared" si="6"/>
        <v>3669.2</v>
      </c>
      <c r="L16" s="48">
        <f t="shared" si="6"/>
        <v>4403.04</v>
      </c>
    </row>
    <row r="17" spans="1:13" ht="18.75" customHeight="1" x14ac:dyDescent="0.25">
      <c r="A17" s="117">
        <f>A15+1</f>
        <v>6</v>
      </c>
      <c r="B17" s="105" t="s">
        <v>152</v>
      </c>
      <c r="C17" s="106" t="s">
        <v>23</v>
      </c>
      <c r="D17" s="107">
        <v>20.3</v>
      </c>
      <c r="E17" s="110">
        <v>1310.05</v>
      </c>
      <c r="F17" s="109">
        <f>ROUND(E17*D17,2)</f>
        <v>26594.02</v>
      </c>
      <c r="G17" s="109">
        <f>ROUND(F17*1.2,2)</f>
        <v>31912.82</v>
      </c>
      <c r="H17" s="112"/>
      <c r="I17" s="109"/>
      <c r="J17" s="109"/>
      <c r="K17" s="111">
        <f t="shared" si="6"/>
        <v>26594.02</v>
      </c>
      <c r="L17" s="109">
        <f t="shared" si="6"/>
        <v>31912.82</v>
      </c>
    </row>
    <row r="18" spans="1:13" ht="18.75" customHeight="1" x14ac:dyDescent="0.25">
      <c r="A18" s="43" t="s">
        <v>29</v>
      </c>
      <c r="B18" s="44" t="s">
        <v>37</v>
      </c>
      <c r="C18" s="45" t="s">
        <v>23</v>
      </c>
      <c r="D18" s="46">
        <f>D17*1.1</f>
        <v>22.330000000000002</v>
      </c>
      <c r="E18" s="47"/>
      <c r="F18" s="48"/>
      <c r="G18" s="48"/>
      <c r="H18" s="59">
        <v>1191.3</v>
      </c>
      <c r="I18" s="48">
        <f>ROUND(H18*D18,2)</f>
        <v>26601.73</v>
      </c>
      <c r="J18" s="48">
        <f>ROUND(I18*1.2,2)</f>
        <v>31922.080000000002</v>
      </c>
      <c r="K18" s="49">
        <f t="shared" si="6"/>
        <v>26601.73</v>
      </c>
      <c r="L18" s="48">
        <f t="shared" si="6"/>
        <v>31922.080000000002</v>
      </c>
    </row>
    <row r="19" spans="1:13" s="61" customFormat="1" ht="18.75" customHeight="1" x14ac:dyDescent="0.25">
      <c r="A19" s="117">
        <f>A17+1</f>
        <v>7</v>
      </c>
      <c r="B19" s="105" t="s">
        <v>58</v>
      </c>
      <c r="C19" s="106" t="s">
        <v>23</v>
      </c>
      <c r="D19" s="107">
        <v>74</v>
      </c>
      <c r="E19" s="110">
        <v>118.75</v>
      </c>
      <c r="F19" s="109">
        <f>ROUND(E19*D19,2)</f>
        <v>8787.5</v>
      </c>
      <c r="G19" s="109">
        <f>ROUND(F19*1.2,2)</f>
        <v>10545</v>
      </c>
      <c r="H19" s="114"/>
      <c r="I19" s="115"/>
      <c r="J19" s="115"/>
      <c r="K19" s="116">
        <f t="shared" si="6"/>
        <v>8787.5</v>
      </c>
      <c r="L19" s="108">
        <f t="shared" si="6"/>
        <v>10545</v>
      </c>
      <c r="M19" s="60"/>
    </row>
    <row r="20" spans="1:13" ht="18.75" customHeight="1" x14ac:dyDescent="0.25">
      <c r="A20" s="104">
        <f>A19+1</f>
        <v>8</v>
      </c>
      <c r="B20" s="105" t="s">
        <v>39</v>
      </c>
      <c r="C20" s="106" t="s">
        <v>23</v>
      </c>
      <c r="D20" s="107">
        <v>74</v>
      </c>
      <c r="E20" s="110">
        <v>188.1</v>
      </c>
      <c r="F20" s="109">
        <f>ROUND(E20*D20,2)</f>
        <v>13919.4</v>
      </c>
      <c r="G20" s="109">
        <f>ROUND(F20*1.2,2)</f>
        <v>16703.28</v>
      </c>
      <c r="H20" s="116"/>
      <c r="I20" s="109"/>
      <c r="J20" s="109"/>
      <c r="K20" s="116">
        <f t="shared" si="6"/>
        <v>13919.4</v>
      </c>
      <c r="L20" s="108">
        <f t="shared" si="6"/>
        <v>16703.28</v>
      </c>
    </row>
    <row r="21" spans="1:13" ht="18.75" customHeight="1" x14ac:dyDescent="0.25">
      <c r="A21" s="30"/>
      <c r="B21" s="80" t="s">
        <v>72</v>
      </c>
      <c r="C21" s="36"/>
      <c r="D21" s="37"/>
      <c r="E21" s="81"/>
      <c r="F21" s="35"/>
      <c r="G21" s="35"/>
      <c r="H21" s="40"/>
      <c r="I21" s="35"/>
      <c r="J21" s="35"/>
      <c r="K21" s="32"/>
      <c r="L21" s="35"/>
      <c r="M21" s="67"/>
    </row>
    <row r="22" spans="1:13" ht="18.75" customHeight="1" x14ac:dyDescent="0.25">
      <c r="A22" s="104">
        <f>A20+1</f>
        <v>9</v>
      </c>
      <c r="B22" s="105" t="s">
        <v>73</v>
      </c>
      <c r="C22" s="106" t="s">
        <v>30</v>
      </c>
      <c r="D22" s="107">
        <f>29.24*1.9</f>
        <v>55.555999999999997</v>
      </c>
      <c r="E22" s="110">
        <v>308.75</v>
      </c>
      <c r="F22" s="109">
        <f>ROUND(E22*D22,2)</f>
        <v>17152.919999999998</v>
      </c>
      <c r="G22" s="109">
        <f>ROUND(F22*1.2,2)</f>
        <v>20583.5</v>
      </c>
      <c r="H22" s="110"/>
      <c r="I22" s="108"/>
      <c r="J22" s="108"/>
      <c r="K22" s="116">
        <f>F22+I22</f>
        <v>17152.919999999998</v>
      </c>
      <c r="L22" s="108">
        <f>G22+J22</f>
        <v>20583.5</v>
      </c>
    </row>
    <row r="23" spans="1:13" ht="18.75" customHeight="1" x14ac:dyDescent="0.25">
      <c r="A23" s="43"/>
      <c r="B23" s="41" t="s">
        <v>40</v>
      </c>
      <c r="C23" s="36"/>
      <c r="D23" s="51"/>
      <c r="E23" s="52"/>
      <c r="F23" s="53"/>
      <c r="G23" s="54"/>
      <c r="H23" s="62"/>
      <c r="I23" s="35"/>
      <c r="J23" s="35"/>
      <c r="K23" s="32"/>
      <c r="L23" s="35"/>
    </row>
    <row r="24" spans="1:13" ht="26.25" customHeight="1" x14ac:dyDescent="0.25">
      <c r="A24" s="104">
        <f>A22+1</f>
        <v>10</v>
      </c>
      <c r="B24" s="105" t="s">
        <v>128</v>
      </c>
      <c r="C24" s="106" t="s">
        <v>21</v>
      </c>
      <c r="D24" s="127">
        <v>31</v>
      </c>
      <c r="E24" s="110">
        <v>966.15</v>
      </c>
      <c r="F24" s="109">
        <f>ROUND(E24*D24,2)</f>
        <v>29950.65</v>
      </c>
      <c r="G24" s="109">
        <f>ROUND(F24*1.2,2)</f>
        <v>35940.78</v>
      </c>
      <c r="H24" s="119"/>
      <c r="I24" s="109"/>
      <c r="J24" s="109"/>
      <c r="K24" s="116">
        <f t="shared" ref="K24:K34" si="7">F24+I24</f>
        <v>29950.65</v>
      </c>
      <c r="L24" s="108">
        <f t="shared" ref="L24:L34" si="8">G24+J24</f>
        <v>35940.78</v>
      </c>
    </row>
    <row r="25" spans="1:13" ht="18.75" customHeight="1" x14ac:dyDescent="0.25">
      <c r="A25" s="43" t="s">
        <v>84</v>
      </c>
      <c r="B25" s="44" t="s">
        <v>153</v>
      </c>
      <c r="C25" s="45" t="s">
        <v>21</v>
      </c>
      <c r="D25" s="46">
        <f>1.02*D24</f>
        <v>31.62</v>
      </c>
      <c r="E25" s="47"/>
      <c r="F25" s="48"/>
      <c r="G25" s="48"/>
      <c r="H25" s="88">
        <v>1003.2</v>
      </c>
      <c r="I25" s="48">
        <f>ROUND(H25*D25,2)</f>
        <v>31721.18</v>
      </c>
      <c r="J25" s="48">
        <f>ROUND(I25*1.2,2)</f>
        <v>38065.42</v>
      </c>
      <c r="K25" s="49">
        <f t="shared" si="7"/>
        <v>31721.18</v>
      </c>
      <c r="L25" s="48">
        <f t="shared" si="8"/>
        <v>38065.42</v>
      </c>
      <c r="M25" s="64"/>
    </row>
    <row r="26" spans="1:13" ht="24" customHeight="1" x14ac:dyDescent="0.25">
      <c r="A26" s="104">
        <f>A24+1</f>
        <v>11</v>
      </c>
      <c r="B26" s="105" t="s">
        <v>154</v>
      </c>
      <c r="C26" s="106" t="s">
        <v>21</v>
      </c>
      <c r="D26" s="107">
        <v>8.3000000000000007</v>
      </c>
      <c r="E26" s="110">
        <v>4603.7</v>
      </c>
      <c r="F26" s="109">
        <f>ROUND(E26*D26,2)</f>
        <v>38210.71</v>
      </c>
      <c r="G26" s="109">
        <f>ROUND(F26*1.2,2)</f>
        <v>45852.85</v>
      </c>
      <c r="H26" s="119"/>
      <c r="I26" s="109"/>
      <c r="J26" s="109"/>
      <c r="K26" s="116">
        <f t="shared" si="7"/>
        <v>38210.71</v>
      </c>
      <c r="L26" s="108">
        <f t="shared" si="8"/>
        <v>45852.85</v>
      </c>
    </row>
    <row r="27" spans="1:13" ht="24" customHeight="1" x14ac:dyDescent="0.25">
      <c r="A27" s="43" t="s">
        <v>36</v>
      </c>
      <c r="B27" s="44" t="s">
        <v>155</v>
      </c>
      <c r="C27" s="45" t="s">
        <v>21</v>
      </c>
      <c r="D27" s="46">
        <f>1.02*D26</f>
        <v>8.4660000000000011</v>
      </c>
      <c r="E27" s="47"/>
      <c r="F27" s="65"/>
      <c r="G27" s="65"/>
      <c r="H27" s="63">
        <v>5747.5</v>
      </c>
      <c r="I27" s="65">
        <f>ROUND(H27*D27,2)</f>
        <v>48658.34</v>
      </c>
      <c r="J27" s="65">
        <f>ROUND(I27*1.2,2)</f>
        <v>58390.01</v>
      </c>
      <c r="K27" s="66">
        <f t="shared" si="7"/>
        <v>48658.34</v>
      </c>
      <c r="L27" s="65">
        <f t="shared" si="8"/>
        <v>58390.01</v>
      </c>
    </row>
    <row r="28" spans="1:13" ht="38.25" customHeight="1" x14ac:dyDescent="0.25">
      <c r="A28" s="97">
        <f>A26+1</f>
        <v>12</v>
      </c>
      <c r="B28" s="98" t="s">
        <v>156</v>
      </c>
      <c r="C28" s="99" t="s">
        <v>21</v>
      </c>
      <c r="D28" s="100">
        <v>8.3000000000000007</v>
      </c>
      <c r="E28" s="103">
        <v>2509.9899999999998</v>
      </c>
      <c r="F28" s="102">
        <f>ROUND(E28*D28,2)</f>
        <v>20832.919999999998</v>
      </c>
      <c r="G28" s="102">
        <f>ROUND(F28*1.2,2)</f>
        <v>24999.5</v>
      </c>
      <c r="H28" s="124"/>
      <c r="I28" s="102"/>
      <c r="J28" s="102"/>
      <c r="K28" s="118">
        <f t="shared" si="7"/>
        <v>20832.919999999998</v>
      </c>
      <c r="L28" s="101">
        <f t="shared" si="8"/>
        <v>24999.5</v>
      </c>
      <c r="M28" s="67"/>
    </row>
    <row r="29" spans="1:13" ht="18.75" customHeight="1" x14ac:dyDescent="0.25">
      <c r="A29" s="43" t="s">
        <v>38</v>
      </c>
      <c r="B29" s="44" t="s">
        <v>153</v>
      </c>
      <c r="C29" s="45" t="s">
        <v>21</v>
      </c>
      <c r="D29" s="46">
        <f>1.02*D28</f>
        <v>8.4660000000000011</v>
      </c>
      <c r="E29" s="47"/>
      <c r="F29" s="48"/>
      <c r="G29" s="48"/>
      <c r="H29" s="88">
        <v>1003.2</v>
      </c>
      <c r="I29" s="48">
        <f>ROUND(H29*D29,2)</f>
        <v>8493.09</v>
      </c>
      <c r="J29" s="48">
        <f>ROUND(I29*1.2,2)</f>
        <v>10191.709999999999</v>
      </c>
      <c r="K29" s="49">
        <f t="shared" si="7"/>
        <v>8493.09</v>
      </c>
      <c r="L29" s="48">
        <f t="shared" si="8"/>
        <v>10191.709999999999</v>
      </c>
      <c r="M29" s="64"/>
    </row>
    <row r="30" spans="1:13" ht="18.75" customHeight="1" x14ac:dyDescent="0.25">
      <c r="A30" s="43" t="s">
        <v>158</v>
      </c>
      <c r="B30" s="44" t="s">
        <v>157</v>
      </c>
      <c r="C30" s="45" t="s">
        <v>44</v>
      </c>
      <c r="D30" s="68">
        <v>3</v>
      </c>
      <c r="E30" s="47"/>
      <c r="F30" s="48"/>
      <c r="G30" s="48"/>
      <c r="H30" s="59">
        <v>919.6</v>
      </c>
      <c r="I30" s="48">
        <f>ROUND(H30*D30,2)</f>
        <v>2758.8</v>
      </c>
      <c r="J30" s="48">
        <f>ROUND(I30*1.2,2)</f>
        <v>3310.56</v>
      </c>
      <c r="K30" s="49">
        <f t="shared" si="7"/>
        <v>2758.8</v>
      </c>
      <c r="L30" s="48">
        <f t="shared" si="8"/>
        <v>3310.56</v>
      </c>
    </row>
    <row r="31" spans="1:13" ht="30.75" customHeight="1" x14ac:dyDescent="0.25">
      <c r="A31" s="104">
        <f>A28+1</f>
        <v>13</v>
      </c>
      <c r="B31" s="105" t="s">
        <v>97</v>
      </c>
      <c r="C31" s="106" t="s">
        <v>23</v>
      </c>
      <c r="D31" s="107">
        <v>0.72</v>
      </c>
      <c r="E31" s="110">
        <v>8327.42</v>
      </c>
      <c r="F31" s="109">
        <f>ROUND(E31*D31,2)</f>
        <v>5995.74</v>
      </c>
      <c r="G31" s="109">
        <f>ROUND(F31*1.2,2)</f>
        <v>7194.89</v>
      </c>
      <c r="H31" s="119"/>
      <c r="I31" s="109"/>
      <c r="J31" s="109"/>
      <c r="K31" s="116">
        <f t="shared" si="7"/>
        <v>5995.74</v>
      </c>
      <c r="L31" s="108">
        <f t="shared" si="8"/>
        <v>7194.89</v>
      </c>
    </row>
    <row r="32" spans="1:13" ht="18.75" customHeight="1" x14ac:dyDescent="0.25">
      <c r="A32" s="43" t="s">
        <v>61</v>
      </c>
      <c r="B32" s="44" t="s">
        <v>45</v>
      </c>
      <c r="C32" s="45" t="s">
        <v>23</v>
      </c>
      <c r="D32" s="46">
        <f>D31*1.02</f>
        <v>0.73439999999999994</v>
      </c>
      <c r="E32" s="47"/>
      <c r="F32" s="48"/>
      <c r="G32" s="48"/>
      <c r="H32" s="48">
        <v>3657.5</v>
      </c>
      <c r="I32" s="48">
        <f>ROUND(H32*D32,2)</f>
        <v>2686.07</v>
      </c>
      <c r="J32" s="48">
        <f>ROUND(I32*1.2,2)</f>
        <v>3223.28</v>
      </c>
      <c r="K32" s="49">
        <f t="shared" si="7"/>
        <v>2686.07</v>
      </c>
      <c r="L32" s="48">
        <f t="shared" si="8"/>
        <v>3223.28</v>
      </c>
      <c r="M32" s="64"/>
    </row>
    <row r="33" spans="1:13" ht="36.75" customHeight="1" x14ac:dyDescent="0.25">
      <c r="A33" s="104">
        <f>A31+1</f>
        <v>14</v>
      </c>
      <c r="B33" s="105" t="s">
        <v>159</v>
      </c>
      <c r="C33" s="106" t="s">
        <v>44</v>
      </c>
      <c r="D33" s="107">
        <v>2</v>
      </c>
      <c r="E33" s="110">
        <v>3082.04</v>
      </c>
      <c r="F33" s="109">
        <f>ROUND(E33*D33,2)</f>
        <v>6164.08</v>
      </c>
      <c r="G33" s="109">
        <f>ROUND(F33*1.2,2)</f>
        <v>7396.9</v>
      </c>
      <c r="H33" s="119"/>
      <c r="I33" s="109"/>
      <c r="J33" s="109"/>
      <c r="K33" s="116">
        <f t="shared" si="7"/>
        <v>6164.08</v>
      </c>
      <c r="L33" s="108">
        <f t="shared" si="8"/>
        <v>7396.9</v>
      </c>
      <c r="M33" s="64"/>
    </row>
    <row r="34" spans="1:13" ht="30" x14ac:dyDescent="0.25">
      <c r="A34" s="43" t="s">
        <v>89</v>
      </c>
      <c r="B34" s="44" t="s">
        <v>160</v>
      </c>
      <c r="C34" s="45" t="s">
        <v>44</v>
      </c>
      <c r="D34" s="46">
        <v>2</v>
      </c>
      <c r="E34" s="47"/>
      <c r="F34" s="48"/>
      <c r="G34" s="48"/>
      <c r="H34" s="59">
        <v>731.5</v>
      </c>
      <c r="I34" s="48">
        <f>ROUND(H34*D34,2)</f>
        <v>1463</v>
      </c>
      <c r="J34" s="48">
        <f>ROUND(I34*1.2,2)</f>
        <v>1755.6</v>
      </c>
      <c r="K34" s="49">
        <f t="shared" si="7"/>
        <v>1463</v>
      </c>
      <c r="L34" s="48">
        <f t="shared" si="8"/>
        <v>1755.6</v>
      </c>
      <c r="M34" s="64"/>
    </row>
    <row r="35" spans="1:13" s="78" customFormat="1" ht="25.5" customHeight="1" x14ac:dyDescent="0.25">
      <c r="A35" s="141" t="s">
        <v>57</v>
      </c>
      <c r="B35" s="142"/>
      <c r="C35" s="142"/>
      <c r="D35" s="142"/>
      <c r="E35" s="143"/>
      <c r="F35" s="75">
        <f>SUM(F7:F34)</f>
        <v>212360.28999999995</v>
      </c>
      <c r="G35" s="70">
        <f>ROUND(F35*1.2,2)</f>
        <v>254832.35</v>
      </c>
      <c r="H35" s="76"/>
      <c r="I35" s="75">
        <f>SUM(I7:I34)</f>
        <v>126051.41</v>
      </c>
      <c r="J35" s="70">
        <f>ROUND(I35*1.2,2)</f>
        <v>151261.69</v>
      </c>
      <c r="K35" s="75">
        <f>SUM(K7:K34)</f>
        <v>338411.7</v>
      </c>
      <c r="L35" s="70">
        <f>ROUND(K35*1.2,2)</f>
        <v>406094.04</v>
      </c>
      <c r="M35" s="77"/>
    </row>
  </sheetData>
  <mergeCells count="10">
    <mergeCell ref="B6:D6"/>
    <mergeCell ref="A35:E3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Свод НВК4</vt:lpstr>
      <vt:lpstr>К11А-К11Б</vt:lpstr>
      <vt:lpstr>цех 121-К11Б</vt:lpstr>
      <vt:lpstr>Ксущ-К11А</vt:lpstr>
      <vt:lpstr>К10-К10А</vt:lpstr>
      <vt:lpstr>'К10-К10А'!Область_печати</vt:lpstr>
      <vt:lpstr>'К11А-К11Б'!Область_печати</vt:lpstr>
      <vt:lpstr>'Ксущ-К11А'!Область_печати</vt:lpstr>
      <vt:lpstr>'Свод НВК4'!Область_печати</vt:lpstr>
      <vt:lpstr>'цех 121-К11Б'!Область_печати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2024-06-05T11:48:07Z</dcterms:created>
  <dcterms:modified xsi:type="dcterms:W3CDTF">2024-10-09T09:28:00Z</dcterms:modified>
</cp:coreProperties>
</file>