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51740192-86C9-4FD0-88D3-D6F9AE2A852B}" xr6:coauthVersionLast="45" xr6:coauthVersionMax="45" xr10:uidLastSave="{00000000-0000-0000-0000-000000000000}"/>
  <bookViews>
    <workbookView xWindow="-120" yWindow="-120" windowWidth="29040" windowHeight="15840" xr2:uid="{22BD2915-F949-43ED-A056-DED3E00EC7FD}"/>
  </bookViews>
  <sheets>
    <sheet name="СС" sheetId="1" r:id="rId1"/>
  </sheets>
  <definedNames>
    <definedName name="_xlnm.Print_Area" localSheetId="0">СС!$A$1:$L$34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1" l="1"/>
  <c r="K18" i="1" s="1"/>
  <c r="G18" i="1" l="1"/>
  <c r="L18" i="1" s="1"/>
  <c r="D12" i="1"/>
  <c r="E8" i="1" l="1"/>
  <c r="F8" i="1" s="1"/>
  <c r="A9" i="1"/>
  <c r="A10" i="1" s="1"/>
  <c r="A12" i="1" s="1"/>
  <c r="A13" i="1" s="1"/>
  <c r="A14" i="1" s="1"/>
  <c r="A16" i="1" s="1"/>
  <c r="F9" i="1"/>
  <c r="G9" i="1" s="1"/>
  <c r="L9" i="1" s="1"/>
  <c r="F10" i="1"/>
  <c r="G10" i="1" s="1"/>
  <c r="L10" i="1" s="1"/>
  <c r="F12" i="1"/>
  <c r="K12" i="1" s="1"/>
  <c r="F13" i="1"/>
  <c r="G13" i="1" s="1"/>
  <c r="L13" i="1" s="1"/>
  <c r="F14" i="1"/>
  <c r="G14" i="1"/>
  <c r="L14" i="1" s="1"/>
  <c r="K14" i="1"/>
  <c r="D15" i="1"/>
  <c r="I15" i="1" s="1"/>
  <c r="F16" i="1"/>
  <c r="G16" i="1" s="1"/>
  <c r="L16" i="1" s="1"/>
  <c r="D17" i="1"/>
  <c r="I17" i="1" s="1"/>
  <c r="J17" i="1" s="1"/>
  <c r="L17" i="1" s="1"/>
  <c r="F19" i="1"/>
  <c r="K19" i="1" s="1"/>
  <c r="G19" i="1"/>
  <c r="L19" i="1" s="1"/>
  <c r="F20" i="1"/>
  <c r="G20" i="1" s="1"/>
  <c r="L20" i="1" s="1"/>
  <c r="F21" i="1"/>
  <c r="G21" i="1"/>
  <c r="L21" i="1" s="1"/>
  <c r="K21" i="1"/>
  <c r="D22" i="1"/>
  <c r="I22" i="1" s="1"/>
  <c r="F23" i="1"/>
  <c r="G23" i="1" s="1"/>
  <c r="L23" i="1" s="1"/>
  <c r="F25" i="1"/>
  <c r="G25" i="1" s="1"/>
  <c r="L25" i="1" s="1"/>
  <c r="D26" i="1"/>
  <c r="H26" i="1"/>
  <c r="I26" i="1"/>
  <c r="J26" i="1" s="1"/>
  <c r="L26" i="1" s="1"/>
  <c r="F27" i="1"/>
  <c r="K27" i="1" s="1"/>
  <c r="D28" i="1"/>
  <c r="H28" i="1"/>
  <c r="I28" i="1"/>
  <c r="K28" i="1" s="1"/>
  <c r="J28" i="1"/>
  <c r="L28" i="1" s="1"/>
  <c r="F29" i="1"/>
  <c r="K29" i="1" s="1"/>
  <c r="I30" i="1"/>
  <c r="J30" i="1"/>
  <c r="L30" i="1" s="1"/>
  <c r="K30" i="1"/>
  <c r="A18" i="1" l="1"/>
  <c r="A19" i="1" s="1"/>
  <c r="A20" i="1" s="1"/>
  <c r="A21" i="1" s="1"/>
  <c r="A23" i="1" s="1"/>
  <c r="A25" i="1" s="1"/>
  <c r="A27" i="1" s="1"/>
  <c r="A29" i="1" s="1"/>
  <c r="K20" i="1"/>
  <c r="K13" i="1"/>
  <c r="G29" i="1"/>
  <c r="L29" i="1" s="1"/>
  <c r="G27" i="1"/>
  <c r="L27" i="1" s="1"/>
  <c r="G12" i="1"/>
  <c r="L12" i="1" s="1"/>
  <c r="J22" i="1"/>
  <c r="L22" i="1" s="1"/>
  <c r="K22" i="1"/>
  <c r="I31" i="1"/>
  <c r="J31" i="1" s="1"/>
  <c r="J15" i="1"/>
  <c r="L15" i="1" s="1"/>
  <c r="K15" i="1"/>
  <c r="F31" i="1"/>
  <c r="G31" i="1" s="1"/>
  <c r="G8" i="1"/>
  <c r="L8" i="1" s="1"/>
  <c r="K8" i="1"/>
  <c r="K16" i="1"/>
  <c r="K23" i="1"/>
  <c r="K9" i="1"/>
  <c r="K26" i="1"/>
  <c r="K25" i="1"/>
  <c r="K17" i="1"/>
  <c r="K10" i="1"/>
  <c r="K31" i="1" l="1"/>
  <c r="L31" i="1" s="1"/>
</calcChain>
</file>

<file path=xl/sharedStrings.xml><?xml version="1.0" encoding="utf-8"?>
<sst xmlns="http://schemas.openxmlformats.org/spreadsheetml/2006/main" count="80" uniqueCount="54">
  <si>
    <t xml:space="preserve">Итого </t>
  </si>
  <si>
    <t>м</t>
  </si>
  <si>
    <t>Лента сигнальная ЛСЭ-300</t>
  </si>
  <si>
    <t>14.1</t>
  </si>
  <si>
    <t>Прокладка ленты сигнальной ЛСЭ шириной 250мм</t>
  </si>
  <si>
    <t>цена по счету</t>
  </si>
  <si>
    <t>Труба ПНД гофрированная двустенная ф110 мм</t>
  </si>
  <si>
    <t>13.1</t>
  </si>
  <si>
    <t>Протаскивание труб ПНД гофрированных двустенных ф110 мм в трубу ф160</t>
  </si>
  <si>
    <t>Труба ПНД гофрированная двустенная ф160 мм</t>
  </si>
  <si>
    <t>стоимость из НВК5</t>
  </si>
  <si>
    <t>Устройство защитного футляра из труб ПНД гофрированных двустенных ф160 мм на существующем кабеле</t>
  </si>
  <si>
    <t>Защита кабеля связи</t>
  </si>
  <si>
    <t>т</t>
  </si>
  <si>
    <t>Погрузка лишнего грунта в автосамосвалы</t>
  </si>
  <si>
    <t>м3</t>
  </si>
  <si>
    <t>Щебень</t>
  </si>
  <si>
    <t>Обратная засыпка траншеи щебнем</t>
  </si>
  <si>
    <t>Уплотнение грунта пневматическими трамбовками</t>
  </si>
  <si>
    <t>Обратная засыпка траншеи грунтом</t>
  </si>
  <si>
    <t>Песок природный  средний</t>
  </si>
  <si>
    <t>7.1</t>
  </si>
  <si>
    <t>Обратная засыпка песком вручную</t>
  </si>
  <si>
    <t>6.1</t>
  </si>
  <si>
    <t xml:space="preserve">Устройство песчаного основания h=0,1м </t>
  </si>
  <si>
    <t>Доработка грунта в траншее вручную</t>
  </si>
  <si>
    <t xml:space="preserve">Разработка грунта механизированным способом </t>
  </si>
  <si>
    <t>Земляные работы</t>
  </si>
  <si>
    <t>Погрузка строительного мусора в автосамосвалы</t>
  </si>
  <si>
    <t>стоимости из ГП</t>
  </si>
  <si>
    <t xml:space="preserve">Разборка оснований щебеночных мех. способом </t>
  </si>
  <si>
    <t xml:space="preserve">Разборка покрытий асфальтобетонных мех. способом </t>
  </si>
  <si>
    <t>1</t>
  </si>
  <si>
    <t>Разборка дорожных покрытий</t>
  </si>
  <si>
    <t>131-23-СС. Переустройство кабельной канализации связи</t>
  </si>
  <si>
    <t>с НДС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</si>
  <si>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</si>
  <si>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</si>
  <si>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</si>
  <si>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</si>
  <si>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</si>
  <si>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</si>
  <si>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</si>
  <si>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</si>
  <si>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</si>
  <si>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</si>
  <si>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</si>
  <si>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№ п/п</t>
  </si>
  <si>
    <t>11.1</t>
  </si>
  <si>
    <t>15.1</t>
  </si>
  <si>
    <t>стоимость из НВК2</t>
  </si>
  <si>
    <t>стоимоть из ЭС2</t>
  </si>
  <si>
    <t>КП с дисконтом</t>
  </si>
  <si>
    <t>новые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</si>
</sst>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>
      <alignment vertical="top"/>
    </xf>
  </cellStyleXfs>
  <cellXfs count="80">
    <xf numFmtId="0" fontId="0" fillId="0" borderId="0" xfId="0"/>
    <xf numFmtId="164" fontId="0" fillId="0" borderId="0" xfId="1" applyNumberFormat="1" applyFont="1"/>
    <xf numFmtId="43" fontId="3" fillId="0" borderId="1" xfId="1" applyFont="1" applyBorder="1"/>
    <xf numFmtId="43" fontId="4" fillId="0" borderId="1" xfId="1" applyFont="1" applyBorder="1"/>
    <xf numFmtId="43" fontId="7" fillId="2" borderId="1" xfId="1" applyFont="1" applyFill="1" applyBorder="1" applyAlignment="1">
      <alignment vertical="center"/>
    </xf>
    <xf numFmtId="43" fontId="7" fillId="2" borderId="1" xfId="1" applyFont="1" applyFill="1" applyBorder="1" applyAlignment="1">
      <alignment horizontal="center" vertical="center" wrapText="1"/>
    </xf>
    <xf numFmtId="43" fontId="7" fillId="2" borderId="1" xfId="1" applyNumberFormat="1" applyFont="1" applyFill="1" applyBorder="1" applyAlignment="1">
      <alignment vertical="center"/>
    </xf>
    <xf numFmtId="43" fontId="8" fillId="2" borderId="1" xfId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vertical="center"/>
    </xf>
    <xf numFmtId="43" fontId="9" fillId="3" borderId="1" xfId="1" applyFont="1" applyFill="1" applyBorder="1" applyAlignment="1">
      <alignment horizontal="center" vertical="center" wrapText="1"/>
    </xf>
    <xf numFmtId="43" fontId="10" fillId="3" borderId="1" xfId="1" applyFont="1" applyFill="1" applyBorder="1" applyAlignment="1">
      <alignment vertical="center"/>
    </xf>
    <xf numFmtId="43" fontId="10" fillId="3" borderId="1" xfId="1" applyNumberFormat="1" applyFont="1" applyFill="1" applyBorder="1" applyAlignment="1">
      <alignment horizontal="center"/>
    </xf>
    <xf numFmtId="43" fontId="7" fillId="0" borderId="1" xfId="1" applyFont="1" applyBorder="1" applyAlignment="1">
      <alignment vertical="center"/>
    </xf>
    <xf numFmtId="2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6" fillId="0" borderId="4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vertical="center" wrapText="1"/>
    </xf>
    <xf numFmtId="43" fontId="10" fillId="3" borderId="1" xfId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6" fillId="4" borderId="1" xfId="1" applyNumberFormat="1" applyFont="1" applyFill="1" applyBorder="1" applyAlignment="1">
      <alignment horizontal="left" vertical="center" wrapText="1"/>
    </xf>
    <xf numFmtId="165" fontId="6" fillId="4" borderId="1" xfId="0" applyNumberFormat="1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1" fontId="6" fillId="0" borderId="1" xfId="3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0" fontId="9" fillId="5" borderId="1" xfId="2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vertical="center" wrapText="1"/>
    </xf>
    <xf numFmtId="43" fontId="9" fillId="5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8" fillId="5" borderId="1" xfId="1" applyFont="1" applyFill="1" applyBorder="1" applyAlignment="1">
      <alignment horizontal="center" vertical="center" wrapText="1"/>
    </xf>
    <xf numFmtId="43" fontId="7" fillId="5" borderId="1" xfId="1" applyFont="1" applyFill="1" applyBorder="1" applyAlignment="1">
      <alignment horizontal="center" vertical="center" wrapText="1"/>
    </xf>
    <xf numFmtId="43" fontId="7" fillId="5" borderId="1" xfId="1" applyNumberFormat="1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43" fontId="9" fillId="5" borderId="1" xfId="1" applyFont="1" applyFill="1" applyBorder="1" applyAlignment="1">
      <alignment horizontal="center" vertical="center" wrapText="1"/>
    </xf>
    <xf numFmtId="43" fontId="10" fillId="5" borderId="1" xfId="1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43" fontId="10" fillId="5" borderId="1" xfId="1" applyNumberFormat="1" applyFont="1" applyFill="1" applyBorder="1" applyAlignment="1">
      <alignment horizontal="center"/>
    </xf>
    <xf numFmtId="0" fontId="11" fillId="5" borderId="0" xfId="0" applyFont="1" applyFill="1"/>
    <xf numFmtId="0" fontId="11" fillId="6" borderId="0" xfId="0" applyFont="1" applyFill="1"/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right" vertical="center" wrapText="1"/>
    </xf>
    <xf numFmtId="0" fontId="6" fillId="0" borderId="3" xfId="2" applyFont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3" fontId="9" fillId="2" borderId="1" xfId="1" applyNumberFormat="1" applyFont="1" applyFill="1" applyBorder="1" applyAlignment="1">
      <alignment vertical="center"/>
    </xf>
    <xf numFmtId="43" fontId="9" fillId="2" borderId="1" xfId="1" applyFont="1" applyFill="1" applyBorder="1" applyAlignment="1">
      <alignment vertical="center"/>
    </xf>
    <xf numFmtId="43" fontId="9" fillId="2" borderId="1" xfId="1" applyFont="1" applyFill="1" applyBorder="1" applyAlignment="1">
      <alignment horizontal="center" vertical="center" wrapText="1"/>
    </xf>
    <xf numFmtId="43" fontId="9" fillId="5" borderId="1" xfId="1" applyNumberFormat="1" applyFont="1" applyFill="1" applyBorder="1" applyAlignment="1">
      <alignment horizontal="center"/>
    </xf>
  </cellXfs>
  <cellStyles count="4">
    <cellStyle name="ЛокСмМТСН" xfId="3" xr:uid="{C32C58C9-3D91-4C50-9200-0B9F7A11BD8C}"/>
    <cellStyle name="Обычный" xfId="0" builtinId="0"/>
    <cellStyle name="Обычный 2" xfId="2" xr:uid="{B7D8C7C1-299F-4739-A42D-D5B0C73EA139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D88A-2E13-453F-8DD9-B60DBBA311E5}">
  <dimension ref="A1:M34"/>
  <sheetViews>
    <sheetView tabSelected="1" view="pageBreakPreview" zoomScaleNormal="100" zoomScaleSheetLayoutView="100" workbookViewId="0">
      <selection activeCell="H27" sqref="H27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55.42578125" customWidth="1"/>
  </cols>
  <sheetData>
    <row r="1" spans="1:13" ht="14.45" customHeight="1" x14ac:dyDescent="0.25">
      <c r="A1" s="64" t="s">
        <v>47</v>
      </c>
      <c r="B1" s="67" t="s">
        <v>46</v>
      </c>
      <c r="C1" s="70" t="s">
        <v>45</v>
      </c>
      <c r="D1" s="70" t="s">
        <v>44</v>
      </c>
      <c r="E1" s="71" t="s">
        <v>43</v>
      </c>
      <c r="F1" s="72"/>
      <c r="G1" s="72"/>
      <c r="H1" s="72"/>
      <c r="I1" s="72"/>
      <c r="J1" s="72"/>
      <c r="K1" s="72"/>
      <c r="L1" s="72"/>
    </row>
    <row r="2" spans="1:13" ht="14.45" customHeight="1" x14ac:dyDescent="0.25">
      <c r="A2" s="65"/>
      <c r="B2" s="68"/>
      <c r="C2" s="70"/>
      <c r="D2" s="70"/>
      <c r="E2" s="73"/>
      <c r="F2" s="74"/>
      <c r="G2" s="74"/>
      <c r="H2" s="74"/>
      <c r="I2" s="74"/>
      <c r="J2" s="74"/>
      <c r="K2" s="74"/>
      <c r="L2" s="74"/>
    </row>
    <row r="3" spans="1:13" ht="27.75" customHeight="1" x14ac:dyDescent="0.25">
      <c r="A3" s="65"/>
      <c r="B3" s="68"/>
      <c r="C3" s="70"/>
      <c r="D3" s="70"/>
      <c r="E3" s="70" t="s">
        <v>42</v>
      </c>
      <c r="F3" s="70"/>
      <c r="G3" s="70"/>
      <c r="H3" s="70" t="s">
        <v>41</v>
      </c>
      <c r="I3" s="70"/>
      <c r="J3" s="70"/>
      <c r="K3" s="75" t="s">
        <v>40</v>
      </c>
      <c r="L3" s="75"/>
    </row>
    <row r="4" spans="1:13" ht="56.1" customHeight="1" x14ac:dyDescent="0.25">
      <c r="A4" s="66"/>
      <c r="B4" s="69"/>
      <c r="C4" s="70"/>
      <c r="D4" s="70"/>
      <c r="E4" s="42" t="s">
        <v>39</v>
      </c>
      <c r="F4" s="42" t="s">
        <v>38</v>
      </c>
      <c r="G4" s="41" t="s">
        <v>37</v>
      </c>
      <c r="H4" s="42" t="s">
        <v>39</v>
      </c>
      <c r="I4" s="42" t="s">
        <v>38</v>
      </c>
      <c r="J4" s="41" t="s">
        <v>37</v>
      </c>
      <c r="K4" s="40" t="s">
        <v>36</v>
      </c>
      <c r="L4" s="40" t="s">
        <v>35</v>
      </c>
    </row>
    <row r="5" spans="1:13" x14ac:dyDescent="0.25">
      <c r="A5" s="39">
        <v>1</v>
      </c>
      <c r="B5" s="38">
        <v>2</v>
      </c>
      <c r="C5" s="38">
        <v>3</v>
      </c>
      <c r="D5" s="38">
        <v>4</v>
      </c>
      <c r="E5" s="38">
        <v>5</v>
      </c>
      <c r="F5" s="38">
        <v>6</v>
      </c>
      <c r="G5" s="38">
        <v>7</v>
      </c>
      <c r="H5"/>
    </row>
    <row r="6" spans="1:13" ht="20.25" customHeight="1" x14ac:dyDescent="0.25">
      <c r="A6" s="37"/>
      <c r="B6" s="59" t="s">
        <v>34</v>
      </c>
      <c r="C6" s="60"/>
      <c r="D6" s="60"/>
      <c r="E6" s="36"/>
      <c r="F6" s="35"/>
      <c r="G6" s="34"/>
      <c r="H6" s="34"/>
      <c r="I6" s="34"/>
      <c r="J6" s="34"/>
      <c r="K6" s="34"/>
      <c r="L6" s="34"/>
      <c r="M6" s="33"/>
    </row>
    <row r="7" spans="1:13" ht="20.25" customHeight="1" x14ac:dyDescent="0.25">
      <c r="A7" s="32"/>
      <c r="B7" s="31" t="s">
        <v>33</v>
      </c>
      <c r="C7" s="24"/>
      <c r="D7" s="30"/>
      <c r="E7" s="29"/>
      <c r="F7" s="28"/>
      <c r="G7" s="27"/>
      <c r="H7" s="15"/>
      <c r="I7" s="14"/>
      <c r="J7" s="14"/>
      <c r="K7" s="26"/>
      <c r="L7" s="14"/>
    </row>
    <row r="8" spans="1:13" ht="20.25" customHeight="1" x14ac:dyDescent="0.25">
      <c r="A8" s="43" t="s">
        <v>32</v>
      </c>
      <c r="B8" s="44" t="s">
        <v>31</v>
      </c>
      <c r="C8" s="45" t="s">
        <v>15</v>
      </c>
      <c r="D8" s="46">
        <v>9.49</v>
      </c>
      <c r="E8" s="47">
        <f>ROUND(65055.24/(297.03*0.05),2)</f>
        <v>4380.38</v>
      </c>
      <c r="F8" s="48">
        <f>ROUND(E8*D8,2)</f>
        <v>41569.81</v>
      </c>
      <c r="G8" s="48">
        <f>ROUND(F8*1.2,2)</f>
        <v>49883.77</v>
      </c>
      <c r="H8" s="49"/>
      <c r="I8" s="48"/>
      <c r="J8" s="48"/>
      <c r="K8" s="50">
        <f t="shared" ref="K8:L10" si="0">F8+I8</f>
        <v>41569.81</v>
      </c>
      <c r="L8" s="48">
        <f t="shared" si="0"/>
        <v>49883.77</v>
      </c>
      <c r="M8" s="22" t="s">
        <v>29</v>
      </c>
    </row>
    <row r="9" spans="1:13" ht="20.25" customHeight="1" x14ac:dyDescent="0.25">
      <c r="A9" s="43">
        <f>A8+1</f>
        <v>2</v>
      </c>
      <c r="B9" s="44" t="s">
        <v>30</v>
      </c>
      <c r="C9" s="45" t="s">
        <v>15</v>
      </c>
      <c r="D9" s="46">
        <v>14.99</v>
      </c>
      <c r="E9" s="49">
        <v>304</v>
      </c>
      <c r="F9" s="48">
        <f>ROUND(E9*D9,2)</f>
        <v>4556.96</v>
      </c>
      <c r="G9" s="48">
        <f>ROUND(F9*1.2,2)</f>
        <v>5468.35</v>
      </c>
      <c r="H9" s="51"/>
      <c r="I9" s="48"/>
      <c r="J9" s="48"/>
      <c r="K9" s="50">
        <f t="shared" si="0"/>
        <v>4556.96</v>
      </c>
      <c r="L9" s="48">
        <f t="shared" si="0"/>
        <v>5468.35</v>
      </c>
      <c r="M9" s="22" t="s">
        <v>29</v>
      </c>
    </row>
    <row r="10" spans="1:13" ht="20.25" customHeight="1" x14ac:dyDescent="0.25">
      <c r="A10" s="43">
        <f>A9+1</f>
        <v>3</v>
      </c>
      <c r="B10" s="44" t="s">
        <v>28</v>
      </c>
      <c r="C10" s="45" t="s">
        <v>13</v>
      </c>
      <c r="D10" s="46">
        <v>38.07</v>
      </c>
      <c r="E10" s="47">
        <v>431.37</v>
      </c>
      <c r="F10" s="48">
        <f>ROUND(E10*D10,2)</f>
        <v>16422.259999999998</v>
      </c>
      <c r="G10" s="48">
        <f>ROUND(F10*1.2,2)</f>
        <v>19706.71</v>
      </c>
      <c r="H10" s="49"/>
      <c r="I10" s="48"/>
      <c r="J10" s="48"/>
      <c r="K10" s="50">
        <f t="shared" si="0"/>
        <v>16422.259999999998</v>
      </c>
      <c r="L10" s="48">
        <f t="shared" si="0"/>
        <v>19706.71</v>
      </c>
      <c r="M10" s="21" t="s">
        <v>10</v>
      </c>
    </row>
    <row r="11" spans="1:13" ht="18.75" customHeight="1" x14ac:dyDescent="0.25">
      <c r="A11" s="19"/>
      <c r="B11" s="23" t="s">
        <v>27</v>
      </c>
      <c r="C11" s="18"/>
      <c r="D11" s="25"/>
      <c r="E11" s="20"/>
      <c r="F11" s="12"/>
      <c r="G11" s="12"/>
      <c r="H11" s="20"/>
      <c r="I11" s="12"/>
      <c r="J11" s="12"/>
      <c r="K11" s="13"/>
      <c r="L11" s="12"/>
      <c r="M11" s="22"/>
    </row>
    <row r="12" spans="1:13" ht="18.75" customHeight="1" x14ac:dyDescent="0.25">
      <c r="A12" s="52">
        <f>A10+1</f>
        <v>4</v>
      </c>
      <c r="B12" s="44" t="s">
        <v>26</v>
      </c>
      <c r="C12" s="45" t="s">
        <v>15</v>
      </c>
      <c r="D12" s="46">
        <f>27.97+12.25</f>
        <v>40.22</v>
      </c>
      <c r="E12" s="49">
        <v>308.75</v>
      </c>
      <c r="F12" s="48">
        <f>ROUND(E12*D12,2)</f>
        <v>12417.93</v>
      </c>
      <c r="G12" s="48">
        <f>ROUND(F12*1.2,2)</f>
        <v>14901.52</v>
      </c>
      <c r="H12" s="49"/>
      <c r="I12" s="47"/>
      <c r="J12" s="47"/>
      <c r="K12" s="53">
        <f t="shared" ref="K12:K23" si="1">F12+I12</f>
        <v>12417.93</v>
      </c>
      <c r="L12" s="47">
        <f t="shared" ref="L12:L23" si="2">G12+J12</f>
        <v>14901.52</v>
      </c>
      <c r="M12" s="22"/>
    </row>
    <row r="13" spans="1:13" ht="18.75" customHeight="1" x14ac:dyDescent="0.25">
      <c r="A13" s="52">
        <f>A12+1</f>
        <v>5</v>
      </c>
      <c r="B13" s="44" t="s">
        <v>25</v>
      </c>
      <c r="C13" s="45" t="s">
        <v>15</v>
      </c>
      <c r="D13" s="46">
        <v>1.24</v>
      </c>
      <c r="E13" s="49">
        <v>1688.15</v>
      </c>
      <c r="F13" s="48">
        <f>ROUND(E13*D13,2)</f>
        <v>2093.31</v>
      </c>
      <c r="G13" s="48">
        <f>ROUND(F13*1.2,2)</f>
        <v>2511.9699999999998</v>
      </c>
      <c r="H13" s="49"/>
      <c r="I13" s="47"/>
      <c r="J13" s="47"/>
      <c r="K13" s="53">
        <f t="shared" si="1"/>
        <v>2093.31</v>
      </c>
      <c r="L13" s="47">
        <f t="shared" si="2"/>
        <v>2511.9699999999998</v>
      </c>
      <c r="M13" s="22"/>
    </row>
    <row r="14" spans="1:13" ht="20.25" customHeight="1" x14ac:dyDescent="0.25">
      <c r="A14" s="52">
        <f>A13+1</f>
        <v>6</v>
      </c>
      <c r="B14" s="44" t="s">
        <v>24</v>
      </c>
      <c r="C14" s="45" t="s">
        <v>15</v>
      </c>
      <c r="D14" s="46">
        <v>5</v>
      </c>
      <c r="E14" s="49">
        <v>1310.05</v>
      </c>
      <c r="F14" s="48">
        <f>ROUND(E14*D14,2)</f>
        <v>6550.25</v>
      </c>
      <c r="G14" s="48">
        <f>ROUND(F14*1.2,2)</f>
        <v>7860.3</v>
      </c>
      <c r="H14" s="51"/>
      <c r="I14" s="54"/>
      <c r="J14" s="54"/>
      <c r="K14" s="53">
        <f t="shared" si="1"/>
        <v>6550.25</v>
      </c>
      <c r="L14" s="47">
        <f t="shared" si="2"/>
        <v>7860.3</v>
      </c>
      <c r="M14" s="22"/>
    </row>
    <row r="15" spans="1:13" ht="20.25" customHeight="1" x14ac:dyDescent="0.25">
      <c r="A15" s="11" t="s">
        <v>23</v>
      </c>
      <c r="B15" s="10" t="s">
        <v>20</v>
      </c>
      <c r="C15" s="9" t="s">
        <v>15</v>
      </c>
      <c r="D15" s="8">
        <f>ROUND(5*1.1,2)</f>
        <v>5.5</v>
      </c>
      <c r="E15" s="7"/>
      <c r="F15" s="4"/>
      <c r="G15" s="4"/>
      <c r="H15" s="6">
        <v>1191.3</v>
      </c>
      <c r="I15" s="4">
        <f>ROUND(H15*D15,2)</f>
        <v>6552.15</v>
      </c>
      <c r="J15" s="4">
        <f>ROUND(I15*1.2,2)</f>
        <v>7862.58</v>
      </c>
      <c r="K15" s="5">
        <f t="shared" si="1"/>
        <v>6552.15</v>
      </c>
      <c r="L15" s="4">
        <f t="shared" si="2"/>
        <v>7862.58</v>
      </c>
      <c r="M15" s="22"/>
    </row>
    <row r="16" spans="1:13" ht="18" customHeight="1" x14ac:dyDescent="0.25">
      <c r="A16" s="52">
        <f>A14+1</f>
        <v>7</v>
      </c>
      <c r="B16" s="44" t="s">
        <v>22</v>
      </c>
      <c r="C16" s="45" t="s">
        <v>15</v>
      </c>
      <c r="D16" s="46">
        <v>16.100000000000001</v>
      </c>
      <c r="E16" s="49">
        <v>1310.05</v>
      </c>
      <c r="F16" s="48">
        <f>ROUND(E16*D16,2)</f>
        <v>21091.81</v>
      </c>
      <c r="G16" s="48">
        <f>ROUND(F16*1.2,2)</f>
        <v>25310.17</v>
      </c>
      <c r="H16" s="51"/>
      <c r="I16" s="47"/>
      <c r="J16" s="47"/>
      <c r="K16" s="53">
        <f t="shared" si="1"/>
        <v>21091.81</v>
      </c>
      <c r="L16" s="47">
        <f t="shared" si="2"/>
        <v>25310.17</v>
      </c>
      <c r="M16" s="22"/>
    </row>
    <row r="17" spans="1:13" ht="20.25" customHeight="1" x14ac:dyDescent="0.25">
      <c r="A17" s="11" t="s">
        <v>21</v>
      </c>
      <c r="B17" s="10" t="s">
        <v>20</v>
      </c>
      <c r="C17" s="9" t="s">
        <v>15</v>
      </c>
      <c r="D17" s="8">
        <f>16.1*1.1</f>
        <v>17.710000000000004</v>
      </c>
      <c r="E17" s="7"/>
      <c r="F17" s="4"/>
      <c r="G17" s="4"/>
      <c r="H17" s="6">
        <v>1191.3</v>
      </c>
      <c r="I17" s="4">
        <f>ROUND(H17*D17,2)</f>
        <v>21097.919999999998</v>
      </c>
      <c r="J17" s="4">
        <f>ROUND(I17*1.2,2)</f>
        <v>25317.5</v>
      </c>
      <c r="K17" s="5">
        <f t="shared" si="1"/>
        <v>21097.919999999998</v>
      </c>
      <c r="L17" s="4">
        <f t="shared" si="2"/>
        <v>25317.5</v>
      </c>
      <c r="M17" s="22"/>
    </row>
    <row r="18" spans="1:13" ht="18.75" customHeight="1" x14ac:dyDescent="0.25">
      <c r="A18" s="52">
        <f>A16+1</f>
        <v>8</v>
      </c>
      <c r="B18" s="44" t="s">
        <v>18</v>
      </c>
      <c r="C18" s="45" t="s">
        <v>15</v>
      </c>
      <c r="D18" s="46">
        <v>31.1</v>
      </c>
      <c r="E18" s="49">
        <v>188.1</v>
      </c>
      <c r="F18" s="48">
        <f>ROUND(E18*D18,2)</f>
        <v>5849.91</v>
      </c>
      <c r="G18" s="48">
        <f>ROUND(F18*1.2,2)</f>
        <v>7019.89</v>
      </c>
      <c r="H18" s="53"/>
      <c r="I18" s="48"/>
      <c r="J18" s="48"/>
      <c r="K18" s="53">
        <f t="shared" ref="K18" si="3">F18+I18</f>
        <v>5849.91</v>
      </c>
      <c r="L18" s="47">
        <f t="shared" ref="L18" si="4">G18+J18</f>
        <v>7019.89</v>
      </c>
      <c r="M18" s="22"/>
    </row>
    <row r="19" spans="1:13" ht="18.75" customHeight="1" x14ac:dyDescent="0.25">
      <c r="A19" s="52">
        <f>A18+1</f>
        <v>9</v>
      </c>
      <c r="B19" s="44" t="s">
        <v>19</v>
      </c>
      <c r="C19" s="45" t="s">
        <v>15</v>
      </c>
      <c r="D19" s="46">
        <v>27.97</v>
      </c>
      <c r="E19" s="49">
        <v>118.75</v>
      </c>
      <c r="F19" s="48">
        <f>ROUND(E19*D19,2)</f>
        <v>3321.44</v>
      </c>
      <c r="G19" s="48">
        <f>ROUND(F19*1.2,2)</f>
        <v>3985.73</v>
      </c>
      <c r="H19" s="49"/>
      <c r="I19" s="47"/>
      <c r="J19" s="47"/>
      <c r="K19" s="53">
        <f t="shared" si="1"/>
        <v>3321.44</v>
      </c>
      <c r="L19" s="47">
        <f t="shared" si="2"/>
        <v>3985.73</v>
      </c>
      <c r="M19" s="22"/>
    </row>
    <row r="20" spans="1:13" ht="18.75" customHeight="1" x14ac:dyDescent="0.25">
      <c r="A20" s="55">
        <f>A19+1</f>
        <v>10</v>
      </c>
      <c r="B20" s="44" t="s">
        <v>18</v>
      </c>
      <c r="C20" s="45" t="s">
        <v>15</v>
      </c>
      <c r="D20" s="46">
        <v>27.97</v>
      </c>
      <c r="E20" s="49">
        <v>188.1</v>
      </c>
      <c r="F20" s="48">
        <f>ROUND(E20*D20,2)</f>
        <v>5261.16</v>
      </c>
      <c r="G20" s="48">
        <f>ROUND(F20*1.2,2)</f>
        <v>6313.39</v>
      </c>
      <c r="H20" s="53"/>
      <c r="I20" s="48"/>
      <c r="J20" s="48"/>
      <c r="K20" s="53">
        <f t="shared" si="1"/>
        <v>5261.16</v>
      </c>
      <c r="L20" s="47">
        <f t="shared" si="2"/>
        <v>6313.39</v>
      </c>
      <c r="M20" s="22"/>
    </row>
    <row r="21" spans="1:13" ht="20.25" customHeight="1" x14ac:dyDescent="0.25">
      <c r="A21" s="55">
        <f>A20+1</f>
        <v>11</v>
      </c>
      <c r="B21" s="44" t="s">
        <v>17</v>
      </c>
      <c r="C21" s="45" t="s">
        <v>15</v>
      </c>
      <c r="D21" s="46">
        <v>15</v>
      </c>
      <c r="E21" s="49">
        <v>1350.8999999999999</v>
      </c>
      <c r="F21" s="48">
        <f>ROUND(E21*D21,2)</f>
        <v>20263.5</v>
      </c>
      <c r="G21" s="48">
        <f>ROUND(F21*1.2,2)</f>
        <v>24316.2</v>
      </c>
      <c r="H21" s="56"/>
      <c r="I21" s="47"/>
      <c r="J21" s="47"/>
      <c r="K21" s="53">
        <f t="shared" si="1"/>
        <v>20263.5</v>
      </c>
      <c r="L21" s="47">
        <f t="shared" si="2"/>
        <v>24316.2</v>
      </c>
      <c r="M21" s="22"/>
    </row>
    <row r="22" spans="1:13" ht="20.25" customHeight="1" x14ac:dyDescent="0.25">
      <c r="A22" s="11" t="s">
        <v>48</v>
      </c>
      <c r="B22" s="10" t="s">
        <v>16</v>
      </c>
      <c r="C22" s="9" t="s">
        <v>15</v>
      </c>
      <c r="D22" s="8">
        <f>ROUND(15*1.26,2)</f>
        <v>18.899999999999999</v>
      </c>
      <c r="E22" s="7"/>
      <c r="F22" s="4"/>
      <c r="G22" s="4"/>
      <c r="H22" s="6">
        <v>1299.5999999999999</v>
      </c>
      <c r="I22" s="4">
        <f>ROUND(H22*D22,2)</f>
        <v>24562.44</v>
      </c>
      <c r="J22" s="4">
        <f>ROUND(I22*1.2,2)</f>
        <v>29474.93</v>
      </c>
      <c r="K22" s="5">
        <f t="shared" si="1"/>
        <v>24562.44</v>
      </c>
      <c r="L22" s="4">
        <f t="shared" si="2"/>
        <v>29474.93</v>
      </c>
      <c r="M22" s="22"/>
    </row>
    <row r="23" spans="1:13" ht="18.75" customHeight="1" x14ac:dyDescent="0.25">
      <c r="A23" s="55">
        <f>A21+1</f>
        <v>12</v>
      </c>
      <c r="B23" s="44" t="s">
        <v>14</v>
      </c>
      <c r="C23" s="45" t="s">
        <v>13</v>
      </c>
      <c r="D23" s="46">
        <v>25.63</v>
      </c>
      <c r="E23" s="49">
        <v>308.75</v>
      </c>
      <c r="F23" s="48">
        <f>ROUND(E23*D23,2)</f>
        <v>7913.26</v>
      </c>
      <c r="G23" s="48">
        <f>ROUND(F23*1.2,2)</f>
        <v>9495.91</v>
      </c>
      <c r="H23" s="49"/>
      <c r="I23" s="47"/>
      <c r="J23" s="47"/>
      <c r="K23" s="53">
        <f t="shared" si="1"/>
        <v>7913.26</v>
      </c>
      <c r="L23" s="47">
        <f t="shared" si="2"/>
        <v>9495.91</v>
      </c>
      <c r="M23" s="22"/>
    </row>
    <row r="24" spans="1:13" ht="22.5" customHeight="1" x14ac:dyDescent="0.25">
      <c r="A24" s="19"/>
      <c r="B24" s="23" t="s">
        <v>12</v>
      </c>
      <c r="C24" s="18"/>
      <c r="D24" s="17"/>
      <c r="E24" s="20"/>
      <c r="F24" s="16"/>
      <c r="G24" s="16"/>
      <c r="H24" s="20"/>
      <c r="I24" s="12"/>
      <c r="J24" s="12"/>
      <c r="K24" s="13"/>
      <c r="L24" s="12"/>
      <c r="M24" s="22"/>
    </row>
    <row r="25" spans="1:13" ht="29.25" customHeight="1" x14ac:dyDescent="0.25">
      <c r="A25" s="55">
        <f>A23+1</f>
        <v>13</v>
      </c>
      <c r="B25" s="44" t="s">
        <v>11</v>
      </c>
      <c r="C25" s="45" t="s">
        <v>1</v>
      </c>
      <c r="D25" s="46">
        <v>95.58</v>
      </c>
      <c r="E25" s="49">
        <v>966.15</v>
      </c>
      <c r="F25" s="48">
        <f>ROUND(E25*D25,2)</f>
        <v>92344.62</v>
      </c>
      <c r="G25" s="48">
        <f>ROUND(F25*1.2,2)</f>
        <v>110813.54</v>
      </c>
      <c r="H25" s="56"/>
      <c r="I25" s="54"/>
      <c r="J25" s="54"/>
      <c r="K25" s="53">
        <f t="shared" ref="K25:L30" si="5">F25+I25</f>
        <v>92344.62</v>
      </c>
      <c r="L25" s="47">
        <f t="shared" si="5"/>
        <v>110813.54</v>
      </c>
      <c r="M25" s="21" t="s">
        <v>10</v>
      </c>
    </row>
    <row r="26" spans="1:13" ht="23.25" customHeight="1" x14ac:dyDescent="0.25">
      <c r="A26" s="11" t="s">
        <v>7</v>
      </c>
      <c r="B26" s="10" t="s">
        <v>9</v>
      </c>
      <c r="C26" s="9" t="s">
        <v>1</v>
      </c>
      <c r="D26" s="8">
        <f>ROUND(1.02*95.58,2)</f>
        <v>97.49</v>
      </c>
      <c r="E26" s="7"/>
      <c r="F26" s="4"/>
      <c r="G26" s="4"/>
      <c r="H26" s="76">
        <f>ROUND(442.5*1.15,2)</f>
        <v>508.88</v>
      </c>
      <c r="I26" s="77">
        <f>ROUND(H26*D26,2)</f>
        <v>49610.71</v>
      </c>
      <c r="J26" s="77">
        <f>ROUND(I26*1.2,2)</f>
        <v>59532.85</v>
      </c>
      <c r="K26" s="78">
        <f t="shared" si="5"/>
        <v>49610.71</v>
      </c>
      <c r="L26" s="77">
        <f t="shared" si="5"/>
        <v>59532.85</v>
      </c>
      <c r="M26" s="22" t="s">
        <v>5</v>
      </c>
    </row>
    <row r="27" spans="1:13" ht="33" customHeight="1" x14ac:dyDescent="0.25">
      <c r="A27" s="55">
        <f>A25+1</f>
        <v>14</v>
      </c>
      <c r="B27" s="44" t="s">
        <v>8</v>
      </c>
      <c r="C27" s="45" t="s">
        <v>1</v>
      </c>
      <c r="D27" s="46">
        <v>95.58</v>
      </c>
      <c r="E27" s="49">
        <v>1047.8499999999999</v>
      </c>
      <c r="F27" s="48">
        <f>ROUND(E27*D27,2)</f>
        <v>100153.5</v>
      </c>
      <c r="G27" s="48">
        <f>ROUND(F27*1.2,2)</f>
        <v>120184.2</v>
      </c>
      <c r="H27" s="79"/>
      <c r="I27" s="47"/>
      <c r="J27" s="47"/>
      <c r="K27" s="53">
        <f t="shared" si="5"/>
        <v>100153.5</v>
      </c>
      <c r="L27" s="47">
        <f t="shared" si="5"/>
        <v>120184.2</v>
      </c>
      <c r="M27" s="21" t="s">
        <v>50</v>
      </c>
    </row>
    <row r="28" spans="1:13" ht="21.75" customHeight="1" x14ac:dyDescent="0.25">
      <c r="A28" s="11" t="s">
        <v>3</v>
      </c>
      <c r="B28" s="10" t="s">
        <v>6</v>
      </c>
      <c r="C28" s="9" t="s">
        <v>1</v>
      </c>
      <c r="D28" s="8">
        <f>ROUND(1.02*95.58,2)</f>
        <v>97.49</v>
      </c>
      <c r="E28" s="7"/>
      <c r="F28" s="4"/>
      <c r="G28" s="4"/>
      <c r="H28" s="76">
        <f>ROUND(175*1.15,2)</f>
        <v>201.25</v>
      </c>
      <c r="I28" s="77">
        <f>ROUND(H28*D28,2)</f>
        <v>19619.86</v>
      </c>
      <c r="J28" s="77">
        <f>ROUND(I28*1.2,2)</f>
        <v>23543.83</v>
      </c>
      <c r="K28" s="78">
        <f t="shared" si="5"/>
        <v>19619.86</v>
      </c>
      <c r="L28" s="77">
        <f t="shared" si="5"/>
        <v>23543.83</v>
      </c>
      <c r="M28" s="22" t="s">
        <v>5</v>
      </c>
    </row>
    <row r="29" spans="1:13" ht="21.75" customHeight="1" x14ac:dyDescent="0.25">
      <c r="A29" s="55">
        <f>A27+1</f>
        <v>15</v>
      </c>
      <c r="B29" s="44" t="s">
        <v>4</v>
      </c>
      <c r="C29" s="45" t="s">
        <v>1</v>
      </c>
      <c r="D29" s="46">
        <v>93.66</v>
      </c>
      <c r="E29" s="49">
        <v>17.53</v>
      </c>
      <c r="F29" s="48">
        <f>ROUND(E29*D29,2)</f>
        <v>1641.86</v>
      </c>
      <c r="G29" s="48">
        <f>ROUND(F29*1.2,2)</f>
        <v>1970.23</v>
      </c>
      <c r="H29" s="56"/>
      <c r="I29" s="54"/>
      <c r="J29" s="54"/>
      <c r="K29" s="53">
        <f t="shared" si="5"/>
        <v>1641.86</v>
      </c>
      <c r="L29" s="47">
        <f t="shared" si="5"/>
        <v>1970.23</v>
      </c>
      <c r="M29" t="s">
        <v>51</v>
      </c>
    </row>
    <row r="30" spans="1:13" ht="18.75" customHeight="1" x14ac:dyDescent="0.25">
      <c r="A30" s="11" t="s">
        <v>49</v>
      </c>
      <c r="B30" s="10" t="s">
        <v>2</v>
      </c>
      <c r="C30" s="9" t="s">
        <v>1</v>
      </c>
      <c r="D30" s="8">
        <v>93.66</v>
      </c>
      <c r="E30" s="7"/>
      <c r="F30" s="4"/>
      <c r="G30" s="4"/>
      <c r="H30" s="6">
        <v>18.34</v>
      </c>
      <c r="I30" s="4">
        <f>ROUND(H30*D30,2)</f>
        <v>1717.72</v>
      </c>
      <c r="J30" s="4">
        <f>ROUND(I30*1.2,2)</f>
        <v>2061.2600000000002</v>
      </c>
      <c r="K30" s="5">
        <f t="shared" si="5"/>
        <v>1717.72</v>
      </c>
      <c r="L30" s="4">
        <f t="shared" si="5"/>
        <v>2061.2600000000002</v>
      </c>
    </row>
    <row r="31" spans="1:13" ht="15.75" x14ac:dyDescent="0.25">
      <c r="A31" s="61" t="s">
        <v>0</v>
      </c>
      <c r="B31" s="62"/>
      <c r="C31" s="62"/>
      <c r="D31" s="62"/>
      <c r="E31" s="63"/>
      <c r="F31" s="3">
        <f>SUM(F7:F30)</f>
        <v>341451.57999999996</v>
      </c>
      <c r="G31" s="2">
        <f>ROUND(F31*1.2,2)</f>
        <v>409741.9</v>
      </c>
      <c r="I31" s="3">
        <f>SUM(I7:I30)</f>
        <v>123160.8</v>
      </c>
      <c r="J31" s="2">
        <f>ROUND(I31*1.2,2)</f>
        <v>147792.95999999999</v>
      </c>
      <c r="K31" s="3">
        <f>SUM(K7:K30)</f>
        <v>464612.37999999995</v>
      </c>
      <c r="L31" s="2">
        <f>ROUND(K31*1.2,2)</f>
        <v>557534.86</v>
      </c>
    </row>
    <row r="33" spans="2:2" x14ac:dyDescent="0.25">
      <c r="B33" s="57" t="s">
        <v>52</v>
      </c>
    </row>
    <row r="34" spans="2:2" x14ac:dyDescent="0.25">
      <c r="B34" s="58" t="s">
        <v>53</v>
      </c>
    </row>
  </sheetData>
  <mergeCells count="10">
    <mergeCell ref="B6:D6"/>
    <mergeCell ref="A31:E3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</vt:lpstr>
      <vt:lpstr>СС!Область_печати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2024-06-06T08:14:22Z</dcterms:created>
  <dcterms:modified xsi:type="dcterms:W3CDTF">2024-10-09T07:05:31Z</dcterms:modified>
</cp:coreProperties>
</file>