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177E051F-8B68-4323-AAC9-61D56EEC60EC}" xr6:coauthVersionLast="45" xr6:coauthVersionMax="45" xr10:uidLastSave="{00000000-0000-0000-0000-000000000000}"/>
  <bookViews>
    <workbookView xWindow="-120" yWindow="-120" windowWidth="29040" windowHeight="15840" xr2:uid="{28CE9479-6801-410A-8DB4-B4AD99C31BA5}"/>
  </bookViews>
  <sheets>
    <sheet name="ТС1" sheetId="1" r:id="rId1"/>
    <sheet name="ТС1 (2)" sheetId="2" state="hidden" r:id="rId2"/>
  </sheets>
  <definedNames>
    <definedName name="_xlnm.Print_Area" localSheetId="0">ТС1!$A$1:$L$177</definedName>
    <definedName name="_xlnm.Print_Area" localSheetId="1">'ТС1 (2)'!$A$1:$L$157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3" i="1" l="1"/>
  <c r="I103" i="1" s="1"/>
  <c r="F102" i="1"/>
  <c r="G102" i="1" s="1"/>
  <c r="L102" i="1" s="1"/>
  <c r="I108" i="1"/>
  <c r="K108" i="1" s="1"/>
  <c r="I107" i="1"/>
  <c r="K107" i="1" s="1"/>
  <c r="I105" i="1"/>
  <c r="K105" i="1" s="1"/>
  <c r="F106" i="1"/>
  <c r="K106" i="1" s="1"/>
  <c r="G104" i="1"/>
  <c r="L104" i="1" s="1"/>
  <c r="F104" i="1"/>
  <c r="K104" i="1" s="1"/>
  <c r="F101" i="1"/>
  <c r="K101" i="1" s="1"/>
  <c r="I100" i="1"/>
  <c r="F99" i="1"/>
  <c r="K99" i="1" s="1"/>
  <c r="I98" i="1"/>
  <c r="F97" i="1"/>
  <c r="K97" i="1" s="1"/>
  <c r="F96" i="1"/>
  <c r="K96" i="1" s="1"/>
  <c r="I95" i="1"/>
  <c r="D94" i="1"/>
  <c r="I94" i="1" s="1"/>
  <c r="J94" i="1" s="1"/>
  <c r="L94" i="1" s="1"/>
  <c r="D93" i="1"/>
  <c r="I93" i="1" s="1"/>
  <c r="D92" i="1"/>
  <c r="F92" i="1" s="1"/>
  <c r="K92" i="1" s="1"/>
  <c r="I129" i="1"/>
  <c r="K129" i="1" s="1"/>
  <c r="I127" i="1"/>
  <c r="K127" i="1" s="1"/>
  <c r="I125" i="1"/>
  <c r="K125" i="1" s="1"/>
  <c r="I123" i="1"/>
  <c r="K123" i="1" s="1"/>
  <c r="I121" i="1"/>
  <c r="K121" i="1" s="1"/>
  <c r="F128" i="1"/>
  <c r="G128" i="1" s="1"/>
  <c r="L128" i="1" s="1"/>
  <c r="F126" i="1"/>
  <c r="G126" i="1" s="1"/>
  <c r="L126" i="1" s="1"/>
  <c r="F124" i="1"/>
  <c r="G124" i="1" s="1"/>
  <c r="L124" i="1" s="1"/>
  <c r="F122" i="1"/>
  <c r="G122" i="1" s="1"/>
  <c r="L122" i="1" s="1"/>
  <c r="F120" i="1"/>
  <c r="G120" i="1" s="1"/>
  <c r="L120" i="1" s="1"/>
  <c r="D117" i="1"/>
  <c r="D115" i="1"/>
  <c r="I115" i="1" s="1"/>
  <c r="I119" i="1"/>
  <c r="I117" i="1"/>
  <c r="F116" i="1"/>
  <c r="K116" i="1" s="1"/>
  <c r="D112" i="1"/>
  <c r="D113" i="1"/>
  <c r="I113" i="1" s="1"/>
  <c r="K113" i="1" s="1"/>
  <c r="I112" i="1"/>
  <c r="K112" i="1" s="1"/>
  <c r="I111" i="1"/>
  <c r="J111" i="1" s="1"/>
  <c r="L111" i="1" s="1"/>
  <c r="I110" i="1"/>
  <c r="J110" i="1" s="1"/>
  <c r="L110" i="1" s="1"/>
  <c r="F118" i="1"/>
  <c r="K118" i="1" s="1"/>
  <c r="F114" i="1"/>
  <c r="K114" i="1" s="1"/>
  <c r="F109" i="1"/>
  <c r="K109" i="1" s="1"/>
  <c r="F159" i="1"/>
  <c r="K159" i="1" s="1"/>
  <c r="F158" i="1"/>
  <c r="K158" i="1" s="1"/>
  <c r="I157" i="1"/>
  <c r="I155" i="1"/>
  <c r="F156" i="1"/>
  <c r="K156" i="1" s="1"/>
  <c r="F154" i="1"/>
  <c r="K154" i="1" s="1"/>
  <c r="F149" i="1"/>
  <c r="K149" i="1" s="1"/>
  <c r="D153" i="1"/>
  <c r="I153" i="1" s="1"/>
  <c r="F152" i="1"/>
  <c r="K152" i="1" s="1"/>
  <c r="D151" i="1"/>
  <c r="I151" i="1" s="1"/>
  <c r="F150" i="1"/>
  <c r="G150" i="1" s="1"/>
  <c r="L150" i="1" s="1"/>
  <c r="I148" i="1"/>
  <c r="K148" i="1" s="1"/>
  <c r="I147" i="1"/>
  <c r="K147" i="1" s="1"/>
  <c r="I146" i="1"/>
  <c r="J146" i="1" s="1"/>
  <c r="L146" i="1" s="1"/>
  <c r="I145" i="1"/>
  <c r="K145" i="1" s="1"/>
  <c r="I144" i="1"/>
  <c r="K144" i="1" s="1"/>
  <c r="I143" i="1"/>
  <c r="K143" i="1" s="1"/>
  <c r="I160" i="1"/>
  <c r="K160" i="1" s="1"/>
  <c r="I142" i="1"/>
  <c r="K142" i="1" s="1"/>
  <c r="F141" i="1"/>
  <c r="K141" i="1" s="1"/>
  <c r="I138" i="1"/>
  <c r="K138" i="1" s="1"/>
  <c r="I137" i="1"/>
  <c r="K137" i="1" s="1"/>
  <c r="I139" i="1"/>
  <c r="K139" i="1" s="1"/>
  <c r="I136" i="1"/>
  <c r="J136" i="1" s="1"/>
  <c r="L136" i="1" s="1"/>
  <c r="I135" i="1"/>
  <c r="J135" i="1" s="1"/>
  <c r="L135" i="1" s="1"/>
  <c r="I134" i="1"/>
  <c r="J134" i="1" s="1"/>
  <c r="L134" i="1" s="1"/>
  <c r="I133" i="1"/>
  <c r="J133" i="1" s="1"/>
  <c r="L133" i="1" s="1"/>
  <c r="I132" i="1"/>
  <c r="K132" i="1" s="1"/>
  <c r="F131" i="1"/>
  <c r="G131" i="1" s="1"/>
  <c r="L131" i="1" s="1"/>
  <c r="D83" i="1"/>
  <c r="I83" i="1" s="1"/>
  <c r="F82" i="1"/>
  <c r="K82" i="1" s="1"/>
  <c r="D76" i="1"/>
  <c r="D75" i="1"/>
  <c r="D74" i="1"/>
  <c r="F74" i="1" s="1"/>
  <c r="K74" i="1" s="1"/>
  <c r="H76" i="1"/>
  <c r="I76" i="1" s="1"/>
  <c r="H75" i="1"/>
  <c r="I69" i="1"/>
  <c r="K69" i="1" s="1"/>
  <c r="I68" i="1"/>
  <c r="K68" i="1" s="1"/>
  <c r="F67" i="1"/>
  <c r="K67" i="1" s="1"/>
  <c r="I66" i="1"/>
  <c r="K66" i="1" s="1"/>
  <c r="I64" i="1"/>
  <c r="K64" i="1" s="1"/>
  <c r="I62" i="1"/>
  <c r="K62" i="1" s="1"/>
  <c r="F65" i="1"/>
  <c r="K65" i="1" s="1"/>
  <c r="F63" i="1"/>
  <c r="K63" i="1" s="1"/>
  <c r="F61" i="1"/>
  <c r="K61" i="1" s="1"/>
  <c r="I60" i="1"/>
  <c r="K60" i="1" s="1"/>
  <c r="F59" i="1"/>
  <c r="G59" i="1" s="1"/>
  <c r="L59" i="1" s="1"/>
  <c r="I58" i="1"/>
  <c r="K58" i="1" s="1"/>
  <c r="F57" i="1"/>
  <c r="G57" i="1" s="1"/>
  <c r="L57" i="1" s="1"/>
  <c r="I54" i="1"/>
  <c r="K54" i="1" s="1"/>
  <c r="F53" i="1"/>
  <c r="G53" i="1" s="1"/>
  <c r="L53" i="1" s="1"/>
  <c r="I50" i="1"/>
  <c r="K50" i="1" s="1"/>
  <c r="F49" i="1"/>
  <c r="G49" i="1" s="1"/>
  <c r="L49" i="1" s="1"/>
  <c r="I56" i="1"/>
  <c r="K56" i="1" s="1"/>
  <c r="I52" i="1"/>
  <c r="K52" i="1" s="1"/>
  <c r="I48" i="1"/>
  <c r="K48" i="1" s="1"/>
  <c r="I46" i="1"/>
  <c r="K46" i="1" s="1"/>
  <c r="F47" i="1"/>
  <c r="K47" i="1" s="1"/>
  <c r="F55" i="1"/>
  <c r="K55" i="1" s="1"/>
  <c r="F51" i="1"/>
  <c r="K51" i="1" s="1"/>
  <c r="F45" i="1"/>
  <c r="K45" i="1" s="1"/>
  <c r="I42" i="1"/>
  <c r="K42" i="1" s="1"/>
  <c r="I40" i="1"/>
  <c r="K40" i="1" s="1"/>
  <c r="F39" i="1"/>
  <c r="D37" i="1"/>
  <c r="I37" i="1" s="1"/>
  <c r="J37" i="1" s="1"/>
  <c r="L37" i="1" s="1"/>
  <c r="D38" i="1"/>
  <c r="I38" i="1" s="1"/>
  <c r="K38" i="1" s="1"/>
  <c r="D36" i="1"/>
  <c r="I36" i="1" s="1"/>
  <c r="K36" i="1" s="1"/>
  <c r="D35" i="1"/>
  <c r="F35" i="1" s="1"/>
  <c r="D34" i="1"/>
  <c r="I34" i="1" s="1"/>
  <c r="K34" i="1" s="1"/>
  <c r="D33" i="1"/>
  <c r="F33" i="1" s="1"/>
  <c r="K33" i="1" s="1"/>
  <c r="D26" i="1"/>
  <c r="I26" i="1" s="1"/>
  <c r="D25" i="1"/>
  <c r="F25" i="1" s="1"/>
  <c r="F24" i="1"/>
  <c r="G24" i="1" s="1"/>
  <c r="L24" i="1" s="1"/>
  <c r="D23" i="1"/>
  <c r="F23" i="1" s="1"/>
  <c r="G23" i="1" s="1"/>
  <c r="L23" i="1" s="1"/>
  <c r="D22" i="1"/>
  <c r="F22" i="1" s="1"/>
  <c r="D21" i="1"/>
  <c r="F21" i="1" s="1"/>
  <c r="D20" i="1"/>
  <c r="F20" i="1" s="1"/>
  <c r="D19" i="1"/>
  <c r="F19" i="1" s="1"/>
  <c r="G19" i="1" s="1"/>
  <c r="L19" i="1" s="1"/>
  <c r="F28" i="1"/>
  <c r="K28" i="1" s="1"/>
  <c r="J93" i="1" l="1"/>
  <c r="L93" i="1" s="1"/>
  <c r="K93" i="1"/>
  <c r="I75" i="1"/>
  <c r="K102" i="1"/>
  <c r="K103" i="1"/>
  <c r="J103" i="1"/>
  <c r="L103" i="1" s="1"/>
  <c r="J108" i="1"/>
  <c r="L108" i="1" s="1"/>
  <c r="G106" i="1"/>
  <c r="L106" i="1" s="1"/>
  <c r="J107" i="1"/>
  <c r="L107" i="1" s="1"/>
  <c r="J105" i="1"/>
  <c r="L105" i="1" s="1"/>
  <c r="G101" i="1"/>
  <c r="L101" i="1" s="1"/>
  <c r="J98" i="1"/>
  <c r="L98" i="1" s="1"/>
  <c r="K98" i="1"/>
  <c r="K100" i="1"/>
  <c r="J100" i="1"/>
  <c r="L100" i="1" s="1"/>
  <c r="G97" i="1"/>
  <c r="L97" i="1" s="1"/>
  <c r="G99" i="1"/>
  <c r="L99" i="1" s="1"/>
  <c r="G96" i="1"/>
  <c r="L96" i="1" s="1"/>
  <c r="K95" i="1"/>
  <c r="J95" i="1"/>
  <c r="L95" i="1" s="1"/>
  <c r="K94" i="1"/>
  <c r="G92" i="1"/>
  <c r="L92" i="1" s="1"/>
  <c r="J129" i="1"/>
  <c r="L129" i="1" s="1"/>
  <c r="J127" i="1"/>
  <c r="L127" i="1" s="1"/>
  <c r="J125" i="1"/>
  <c r="L125" i="1" s="1"/>
  <c r="J123" i="1"/>
  <c r="L123" i="1" s="1"/>
  <c r="J121" i="1"/>
  <c r="L121" i="1" s="1"/>
  <c r="K126" i="1"/>
  <c r="K124" i="1"/>
  <c r="K122" i="1"/>
  <c r="K128" i="1"/>
  <c r="K120" i="1"/>
  <c r="J119" i="1"/>
  <c r="L119" i="1" s="1"/>
  <c r="K119" i="1"/>
  <c r="K117" i="1"/>
  <c r="J117" i="1"/>
  <c r="L117" i="1" s="1"/>
  <c r="J115" i="1"/>
  <c r="L115" i="1" s="1"/>
  <c r="K115" i="1"/>
  <c r="G116" i="1"/>
  <c r="L116" i="1" s="1"/>
  <c r="J113" i="1"/>
  <c r="L113" i="1" s="1"/>
  <c r="J112" i="1"/>
  <c r="L112" i="1" s="1"/>
  <c r="K110" i="1"/>
  <c r="K111" i="1"/>
  <c r="G118" i="1"/>
  <c r="L118" i="1" s="1"/>
  <c r="G114" i="1"/>
  <c r="L114" i="1" s="1"/>
  <c r="G109" i="1"/>
  <c r="L109" i="1" s="1"/>
  <c r="G159" i="1"/>
  <c r="L159" i="1" s="1"/>
  <c r="G158" i="1"/>
  <c r="L158" i="1" s="1"/>
  <c r="K157" i="1"/>
  <c r="J157" i="1"/>
  <c r="L157" i="1" s="1"/>
  <c r="K155" i="1"/>
  <c r="J155" i="1"/>
  <c r="L155" i="1" s="1"/>
  <c r="G156" i="1"/>
  <c r="L156" i="1" s="1"/>
  <c r="G154" i="1"/>
  <c r="L154" i="1" s="1"/>
  <c r="G149" i="1"/>
  <c r="L149" i="1" s="1"/>
  <c r="J151" i="1"/>
  <c r="L151" i="1" s="1"/>
  <c r="K151" i="1"/>
  <c r="K153" i="1"/>
  <c r="J153" i="1"/>
  <c r="L153" i="1" s="1"/>
  <c r="K150" i="1"/>
  <c r="G152" i="1"/>
  <c r="L152" i="1" s="1"/>
  <c r="J143" i="1"/>
  <c r="L143" i="1" s="1"/>
  <c r="K146" i="1"/>
  <c r="J145" i="1"/>
  <c r="L145" i="1" s="1"/>
  <c r="J148" i="1"/>
  <c r="L148" i="1" s="1"/>
  <c r="J144" i="1"/>
  <c r="L144" i="1" s="1"/>
  <c r="J147" i="1"/>
  <c r="L147" i="1" s="1"/>
  <c r="J142" i="1"/>
  <c r="L142" i="1" s="1"/>
  <c r="G141" i="1"/>
  <c r="L141" i="1" s="1"/>
  <c r="J160" i="1"/>
  <c r="L160" i="1" s="1"/>
  <c r="K135" i="1"/>
  <c r="K134" i="1"/>
  <c r="J138" i="1"/>
  <c r="L138" i="1" s="1"/>
  <c r="J137" i="1"/>
  <c r="L137" i="1" s="1"/>
  <c r="K133" i="1"/>
  <c r="K136" i="1"/>
  <c r="J139" i="1"/>
  <c r="L139" i="1" s="1"/>
  <c r="K131" i="1"/>
  <c r="J132" i="1"/>
  <c r="L132" i="1" s="1"/>
  <c r="K83" i="1"/>
  <c r="J83" i="1"/>
  <c r="L83" i="1" s="1"/>
  <c r="G82" i="1"/>
  <c r="L82" i="1" s="1"/>
  <c r="K75" i="1"/>
  <c r="J75" i="1"/>
  <c r="L75" i="1" s="1"/>
  <c r="K76" i="1"/>
  <c r="J76" i="1"/>
  <c r="L76" i="1" s="1"/>
  <c r="G74" i="1"/>
  <c r="L74" i="1" s="1"/>
  <c r="J69" i="1"/>
  <c r="L69" i="1" s="1"/>
  <c r="J68" i="1"/>
  <c r="L68" i="1" s="1"/>
  <c r="G67" i="1"/>
  <c r="L67" i="1" s="1"/>
  <c r="J66" i="1"/>
  <c r="L66" i="1" s="1"/>
  <c r="J64" i="1"/>
  <c r="L64" i="1" s="1"/>
  <c r="J62" i="1"/>
  <c r="L62" i="1" s="1"/>
  <c r="G65" i="1"/>
  <c r="L65" i="1" s="1"/>
  <c r="G63" i="1"/>
  <c r="L63" i="1" s="1"/>
  <c r="G61" i="1"/>
  <c r="L61" i="1" s="1"/>
  <c r="J60" i="1"/>
  <c r="L60" i="1" s="1"/>
  <c r="K59" i="1"/>
  <c r="K57" i="1"/>
  <c r="J58" i="1"/>
  <c r="L58" i="1" s="1"/>
  <c r="J54" i="1"/>
  <c r="L54" i="1" s="1"/>
  <c r="K53" i="1"/>
  <c r="K49" i="1"/>
  <c r="J50" i="1"/>
  <c r="L50" i="1" s="1"/>
  <c r="G45" i="1"/>
  <c r="L45" i="1" s="1"/>
  <c r="J56" i="1"/>
  <c r="L56" i="1" s="1"/>
  <c r="J52" i="1"/>
  <c r="L52" i="1" s="1"/>
  <c r="J48" i="1"/>
  <c r="L48" i="1" s="1"/>
  <c r="J46" i="1"/>
  <c r="L46" i="1" s="1"/>
  <c r="G47" i="1"/>
  <c r="L47" i="1" s="1"/>
  <c r="G55" i="1"/>
  <c r="L55" i="1" s="1"/>
  <c r="G51" i="1"/>
  <c r="L51" i="1" s="1"/>
  <c r="J42" i="1"/>
  <c r="L42" i="1" s="1"/>
  <c r="J40" i="1"/>
  <c r="L40" i="1" s="1"/>
  <c r="G39" i="1"/>
  <c r="L39" i="1" s="1"/>
  <c r="K39" i="1"/>
  <c r="J38" i="1"/>
  <c r="L38" i="1" s="1"/>
  <c r="K37" i="1"/>
  <c r="G35" i="1"/>
  <c r="L35" i="1" s="1"/>
  <c r="K35" i="1"/>
  <c r="J34" i="1"/>
  <c r="L34" i="1" s="1"/>
  <c r="G33" i="1"/>
  <c r="L33" i="1" s="1"/>
  <c r="J36" i="1"/>
  <c r="L36" i="1" s="1"/>
  <c r="K22" i="1"/>
  <c r="G22" i="1"/>
  <c r="L22" i="1" s="1"/>
  <c r="K20" i="1"/>
  <c r="G20" i="1"/>
  <c r="L20" i="1" s="1"/>
  <c r="K25" i="1"/>
  <c r="G25" i="1"/>
  <c r="L25" i="1" s="1"/>
  <c r="G21" i="1"/>
  <c r="L21" i="1" s="1"/>
  <c r="K21" i="1"/>
  <c r="K26" i="1"/>
  <c r="J26" i="1"/>
  <c r="L26" i="1" s="1"/>
  <c r="K19" i="1"/>
  <c r="K23" i="1"/>
  <c r="K24" i="1"/>
  <c r="G28" i="1"/>
  <c r="L28" i="1" s="1"/>
  <c r="D166" i="1" l="1"/>
  <c r="I166" i="1" l="1"/>
  <c r="F167" i="1"/>
  <c r="K167" i="1" s="1"/>
  <c r="F165" i="1"/>
  <c r="K165" i="1" s="1"/>
  <c r="D171" i="1"/>
  <c r="E170" i="1"/>
  <c r="F170" i="1" s="1"/>
  <c r="D169" i="1"/>
  <c r="I169" i="1" s="1"/>
  <c r="F168" i="1"/>
  <c r="K168" i="1" s="1"/>
  <c r="I163" i="1"/>
  <c r="J163" i="1" s="1"/>
  <c r="L163" i="1" s="1"/>
  <c r="F162" i="1"/>
  <c r="K162" i="1" s="1"/>
  <c r="K166" i="1" l="1"/>
  <c r="J166" i="1"/>
  <c r="L166" i="1" s="1"/>
  <c r="G167" i="1"/>
  <c r="L167" i="1" s="1"/>
  <c r="G165" i="1"/>
  <c r="L165" i="1" s="1"/>
  <c r="I171" i="1"/>
  <c r="J171" i="1" s="1"/>
  <c r="L171" i="1" s="1"/>
  <c r="K169" i="1"/>
  <c r="J169" i="1"/>
  <c r="L169" i="1" s="1"/>
  <c r="K170" i="1"/>
  <c r="G170" i="1"/>
  <c r="L170" i="1" s="1"/>
  <c r="G168" i="1"/>
  <c r="L168" i="1" s="1"/>
  <c r="K163" i="1"/>
  <c r="G162" i="1"/>
  <c r="L162" i="1" s="1"/>
  <c r="D88" i="1"/>
  <c r="I88" i="1" s="1"/>
  <c r="K88" i="1" s="1"/>
  <c r="F87" i="1"/>
  <c r="K87" i="1" s="1"/>
  <c r="D86" i="1"/>
  <c r="I86" i="1" s="1"/>
  <c r="F85" i="1"/>
  <c r="K85" i="1" s="1"/>
  <c r="D81" i="1"/>
  <c r="D79" i="1"/>
  <c r="K171" i="1" l="1"/>
  <c r="J86" i="1"/>
  <c r="L86" i="1" s="1"/>
  <c r="K86" i="1"/>
  <c r="G85" i="1"/>
  <c r="L85" i="1" s="1"/>
  <c r="J88" i="1"/>
  <c r="L88" i="1" s="1"/>
  <c r="G87" i="1"/>
  <c r="L87" i="1" s="1"/>
  <c r="I81" i="1"/>
  <c r="F80" i="1"/>
  <c r="I79" i="1"/>
  <c r="J79" i="1" s="1"/>
  <c r="L79" i="1" s="1"/>
  <c r="F78" i="1"/>
  <c r="K78" i="1" s="1"/>
  <c r="K80" i="1" l="1"/>
  <c r="G80" i="1"/>
  <c r="L80" i="1" s="1"/>
  <c r="K81" i="1"/>
  <c r="J81" i="1"/>
  <c r="L81" i="1" s="1"/>
  <c r="K79" i="1"/>
  <c r="G78" i="1"/>
  <c r="L78" i="1" s="1"/>
  <c r="D73" i="1" l="1"/>
  <c r="H73" i="1"/>
  <c r="I73" i="1"/>
  <c r="H72" i="1"/>
  <c r="I72" i="1" s="1"/>
  <c r="K72" i="1" s="1"/>
  <c r="F71" i="1"/>
  <c r="K71" i="1" s="1"/>
  <c r="F44" i="1"/>
  <c r="K44" i="1" s="1"/>
  <c r="D15" i="1"/>
  <c r="I15" i="1" s="1"/>
  <c r="D18" i="1"/>
  <c r="I156" i="2"/>
  <c r="K156" i="2" s="1"/>
  <c r="F155" i="2"/>
  <c r="I154" i="2"/>
  <c r="K154" i="2" s="1"/>
  <c r="F153" i="2"/>
  <c r="I152" i="2"/>
  <c r="K152" i="2" s="1"/>
  <c r="F151" i="2"/>
  <c r="G151" i="2" s="1"/>
  <c r="L151" i="2" s="1"/>
  <c r="I150" i="2"/>
  <c r="K150" i="2" s="1"/>
  <c r="F149" i="2"/>
  <c r="K149" i="2" s="1"/>
  <c r="I147" i="2"/>
  <c r="K147" i="2" s="1"/>
  <c r="F146" i="2"/>
  <c r="G146" i="2" s="1"/>
  <c r="L146" i="2" s="1"/>
  <c r="I145" i="2"/>
  <c r="F144" i="2"/>
  <c r="K144" i="2" s="1"/>
  <c r="F143" i="2"/>
  <c r="K143" i="2" s="1"/>
  <c r="H142" i="2"/>
  <c r="D142" i="2"/>
  <c r="H141" i="2"/>
  <c r="I141" i="2" s="1"/>
  <c r="F140" i="2"/>
  <c r="F139" i="2"/>
  <c r="K139" i="2" s="1"/>
  <c r="I138" i="2"/>
  <c r="F137" i="2"/>
  <c r="K137" i="2" s="1"/>
  <c r="I136" i="2"/>
  <c r="F135" i="2"/>
  <c r="K135" i="2" s="1"/>
  <c r="I134" i="2"/>
  <c r="F133" i="2"/>
  <c r="K133" i="2" s="1"/>
  <c r="I132" i="2"/>
  <c r="F131" i="2"/>
  <c r="K131" i="2" s="1"/>
  <c r="I130" i="2"/>
  <c r="F129" i="2"/>
  <c r="K129" i="2" s="1"/>
  <c r="D128" i="2"/>
  <c r="I128" i="2" s="1"/>
  <c r="F127" i="2"/>
  <c r="G127" i="2" s="1"/>
  <c r="L127" i="2" s="1"/>
  <c r="J126" i="2"/>
  <c r="L126" i="2" s="1"/>
  <c r="I126" i="2"/>
  <c r="K126" i="2" s="1"/>
  <c r="D125" i="2"/>
  <c r="I125" i="2" s="1"/>
  <c r="F124" i="2"/>
  <c r="K124" i="2" s="1"/>
  <c r="I123" i="2"/>
  <c r="K123" i="2" s="1"/>
  <c r="D122" i="2"/>
  <c r="I122" i="2" s="1"/>
  <c r="K122" i="2" s="1"/>
  <c r="F121" i="2"/>
  <c r="D120" i="2"/>
  <c r="I120" i="2" s="1"/>
  <c r="F119" i="2"/>
  <c r="K119" i="2" s="1"/>
  <c r="D117" i="2"/>
  <c r="I117" i="2" s="1"/>
  <c r="F116" i="2"/>
  <c r="G116" i="2" s="1"/>
  <c r="L116" i="2" s="1"/>
  <c r="D115" i="2"/>
  <c r="I115" i="2" s="1"/>
  <c r="K115" i="2" s="1"/>
  <c r="F114" i="2"/>
  <c r="I113" i="2"/>
  <c r="K113" i="2" s="1"/>
  <c r="F112" i="2"/>
  <c r="K112" i="2" s="1"/>
  <c r="K111" i="2"/>
  <c r="D111" i="2"/>
  <c r="I111" i="2" s="1"/>
  <c r="J111" i="2" s="1"/>
  <c r="L111" i="2" s="1"/>
  <c r="F110" i="2"/>
  <c r="F109" i="2"/>
  <c r="I108" i="2"/>
  <c r="K108" i="2" s="1"/>
  <c r="F107" i="2"/>
  <c r="K107" i="2" s="1"/>
  <c r="D106" i="2"/>
  <c r="I106" i="2" s="1"/>
  <c r="J106" i="2" s="1"/>
  <c r="L106" i="2" s="1"/>
  <c r="F105" i="2"/>
  <c r="I104" i="2"/>
  <c r="F103" i="2"/>
  <c r="K103" i="2" s="1"/>
  <c r="I102" i="2"/>
  <c r="J102" i="2" s="1"/>
  <c r="L102" i="2" s="1"/>
  <c r="F101" i="2"/>
  <c r="I100" i="2"/>
  <c r="F99" i="2"/>
  <c r="K99" i="2" s="1"/>
  <c r="I98" i="2"/>
  <c r="J98" i="2" s="1"/>
  <c r="L98" i="2" s="1"/>
  <c r="F97" i="2"/>
  <c r="I96" i="2"/>
  <c r="I95" i="2"/>
  <c r="K95" i="2" s="1"/>
  <c r="I94" i="2"/>
  <c r="I93" i="2"/>
  <c r="I92" i="2"/>
  <c r="H91" i="2"/>
  <c r="I91" i="2" s="1"/>
  <c r="F90" i="2"/>
  <c r="D88" i="2"/>
  <c r="I88" i="2" s="1"/>
  <c r="J88" i="2" s="1"/>
  <c r="L88" i="2" s="1"/>
  <c r="F87" i="2"/>
  <c r="D86" i="2"/>
  <c r="I86" i="2" s="1"/>
  <c r="F85" i="2"/>
  <c r="G85" i="2" s="1"/>
  <c r="L85" i="2" s="1"/>
  <c r="I84" i="2"/>
  <c r="F83" i="2"/>
  <c r="G83" i="2" s="1"/>
  <c r="L83" i="2" s="1"/>
  <c r="I82" i="2"/>
  <c r="G81" i="2"/>
  <c r="L81" i="2" s="1"/>
  <c r="F81" i="2"/>
  <c r="K81" i="2" s="1"/>
  <c r="D80" i="2"/>
  <c r="I80" i="2" s="1"/>
  <c r="F79" i="2"/>
  <c r="K79" i="2" s="1"/>
  <c r="I78" i="2"/>
  <c r="J78" i="2" s="1"/>
  <c r="L78" i="2" s="1"/>
  <c r="F77" i="2"/>
  <c r="F76" i="2"/>
  <c r="K76" i="2" s="1"/>
  <c r="I75" i="2"/>
  <c r="J75" i="2" s="1"/>
  <c r="L75" i="2" s="1"/>
  <c r="I74" i="2"/>
  <c r="J74" i="2" s="1"/>
  <c r="L74" i="2" s="1"/>
  <c r="F73" i="2"/>
  <c r="G73" i="2" s="1"/>
  <c r="L73" i="2" s="1"/>
  <c r="I72" i="2"/>
  <c r="F71" i="2"/>
  <c r="K71" i="2" s="1"/>
  <c r="I70" i="2"/>
  <c r="J70" i="2" s="1"/>
  <c r="L70" i="2" s="1"/>
  <c r="F69" i="2"/>
  <c r="G69" i="2" s="1"/>
  <c r="L69" i="2" s="1"/>
  <c r="I68" i="2"/>
  <c r="F67" i="2"/>
  <c r="K67" i="2" s="1"/>
  <c r="I66" i="2"/>
  <c r="K66" i="2" s="1"/>
  <c r="K65" i="2"/>
  <c r="F65" i="2"/>
  <c r="G65" i="2" s="1"/>
  <c r="L65" i="2" s="1"/>
  <c r="I64" i="2"/>
  <c r="K64" i="2" s="1"/>
  <c r="F63" i="2"/>
  <c r="K63" i="2" s="1"/>
  <c r="H62" i="2"/>
  <c r="I62" i="2" s="1"/>
  <c r="F61" i="2"/>
  <c r="K61" i="2" s="1"/>
  <c r="I60" i="2"/>
  <c r="J60" i="2" s="1"/>
  <c r="L60" i="2" s="1"/>
  <c r="F59" i="2"/>
  <c r="G59" i="2" s="1"/>
  <c r="L59" i="2" s="1"/>
  <c r="I58" i="2"/>
  <c r="K58" i="2" s="1"/>
  <c r="F57" i="2"/>
  <c r="I56" i="2"/>
  <c r="J56" i="2" s="1"/>
  <c r="L56" i="2" s="1"/>
  <c r="F55" i="2"/>
  <c r="K55" i="2" s="1"/>
  <c r="J54" i="2"/>
  <c r="L54" i="2" s="1"/>
  <c r="I54" i="2"/>
  <c r="K54" i="2" s="1"/>
  <c r="I53" i="2"/>
  <c r="K53" i="2" s="1"/>
  <c r="I52" i="2"/>
  <c r="K52" i="2" s="1"/>
  <c r="I51" i="2"/>
  <c r="J51" i="2" s="1"/>
  <c r="L51" i="2" s="1"/>
  <c r="I50" i="2"/>
  <c r="K50" i="2" s="1"/>
  <c r="F49" i="2"/>
  <c r="K49" i="2" s="1"/>
  <c r="D48" i="2"/>
  <c r="I48" i="2" s="1"/>
  <c r="F47" i="2"/>
  <c r="G47" i="2" s="1"/>
  <c r="L47" i="2" s="1"/>
  <c r="D45" i="2"/>
  <c r="I45" i="2" s="1"/>
  <c r="F44" i="2"/>
  <c r="K44" i="2" s="1"/>
  <c r="D43" i="2"/>
  <c r="I43" i="2" s="1"/>
  <c r="K42" i="2"/>
  <c r="F42" i="2"/>
  <c r="G42" i="2" s="1"/>
  <c r="L42" i="2" s="1"/>
  <c r="F41" i="2"/>
  <c r="K41" i="2" s="1"/>
  <c r="D40" i="2"/>
  <c r="I40" i="2" s="1"/>
  <c r="F39" i="2"/>
  <c r="K39" i="2" s="1"/>
  <c r="D38" i="2"/>
  <c r="I38" i="2" s="1"/>
  <c r="F37" i="2"/>
  <c r="G37" i="2" s="1"/>
  <c r="L37" i="2" s="1"/>
  <c r="J36" i="2"/>
  <c r="L36" i="2" s="1"/>
  <c r="I36" i="2"/>
  <c r="K36" i="2" s="1"/>
  <c r="F35" i="2"/>
  <c r="K35" i="2" s="1"/>
  <c r="I34" i="2"/>
  <c r="K34" i="2" s="1"/>
  <c r="L33" i="2"/>
  <c r="F33" i="2"/>
  <c r="G33" i="2" s="1"/>
  <c r="K32" i="2"/>
  <c r="J32" i="2"/>
  <c r="L32" i="2" s="1"/>
  <c r="I32" i="2"/>
  <c r="F31" i="2"/>
  <c r="K31" i="2" s="1"/>
  <c r="F29" i="2"/>
  <c r="G29" i="2" s="1"/>
  <c r="L29" i="2" s="1"/>
  <c r="F28" i="2"/>
  <c r="K28" i="2" s="1"/>
  <c r="F27" i="2"/>
  <c r="G27" i="2" s="1"/>
  <c r="L27" i="2" s="1"/>
  <c r="D26" i="2"/>
  <c r="I26" i="2" s="1"/>
  <c r="K26" i="2" s="1"/>
  <c r="F25" i="2"/>
  <c r="G25" i="2" s="1"/>
  <c r="L25" i="2" s="1"/>
  <c r="D24" i="2"/>
  <c r="I24" i="2" s="1"/>
  <c r="D22" i="2"/>
  <c r="I22" i="2" s="1"/>
  <c r="K22" i="2" s="1"/>
  <c r="F21" i="2"/>
  <c r="F20" i="2"/>
  <c r="K20" i="2" s="1"/>
  <c r="F18" i="2"/>
  <c r="G18" i="2" s="1"/>
  <c r="L18" i="2" s="1"/>
  <c r="K17" i="2"/>
  <c r="G17" i="2"/>
  <c r="L17" i="2" s="1"/>
  <c r="F17" i="2"/>
  <c r="F16" i="2"/>
  <c r="D15" i="2"/>
  <c r="I15" i="2" s="1"/>
  <c r="K15" i="2" s="1"/>
  <c r="F14" i="2"/>
  <c r="K14" i="2" s="1"/>
  <c r="D13" i="2"/>
  <c r="I13" i="2" s="1"/>
  <c r="K13" i="2" s="1"/>
  <c r="F12" i="2"/>
  <c r="G12" i="2" s="1"/>
  <c r="L12" i="2" s="1"/>
  <c r="D11" i="2"/>
  <c r="I11" i="2" s="1"/>
  <c r="F10" i="2"/>
  <c r="K10" i="2" s="1"/>
  <c r="F9" i="2"/>
  <c r="K9" i="2" s="1"/>
  <c r="A9" i="2"/>
  <c r="A10" i="2" s="1"/>
  <c r="A12" i="2" s="1"/>
  <c r="A14" i="2" s="1"/>
  <c r="A16" i="2" s="1"/>
  <c r="A17" i="2" s="1"/>
  <c r="A18" i="2" s="1"/>
  <c r="A20" i="2" s="1"/>
  <c r="A21" i="2" s="1"/>
  <c r="A23" i="2" s="1"/>
  <c r="A25" i="2" s="1"/>
  <c r="A27" i="2" s="1"/>
  <c r="A28" i="2" s="1"/>
  <c r="A29" i="2" s="1"/>
  <c r="A31" i="2" s="1"/>
  <c r="A33" i="2" s="1"/>
  <c r="A35" i="2" s="1"/>
  <c r="A37" i="2" s="1"/>
  <c r="A39" i="2" s="1"/>
  <c r="A41" i="2" s="1"/>
  <c r="A42" i="2" s="1"/>
  <c r="A44" i="2" s="1"/>
  <c r="A47" i="2" s="1"/>
  <c r="A49" i="2" s="1"/>
  <c r="A55" i="2" s="1"/>
  <c r="A57" i="2" s="1"/>
  <c r="A59" i="2" s="1"/>
  <c r="A61" i="2" s="1"/>
  <c r="A63" i="2" s="1"/>
  <c r="A65" i="2" s="1"/>
  <c r="A67" i="2" s="1"/>
  <c r="A69" i="2" s="1"/>
  <c r="A71" i="2" s="1"/>
  <c r="A73" i="2" s="1"/>
  <c r="A76" i="2" s="1"/>
  <c r="A77" i="2" s="1"/>
  <c r="A79" i="2" s="1"/>
  <c r="A81" i="2" s="1"/>
  <c r="A83" i="2" s="1"/>
  <c r="A85" i="2" s="1"/>
  <c r="A87" i="2" s="1"/>
  <c r="A90" i="2" s="1"/>
  <c r="A97" i="2" s="1"/>
  <c r="A99" i="2" s="1"/>
  <c r="A101" i="2" s="1"/>
  <c r="A103" i="2" s="1"/>
  <c r="A105" i="2" s="1"/>
  <c r="A107" i="2" s="1"/>
  <c r="A109" i="2" s="1"/>
  <c r="A110" i="2" s="1"/>
  <c r="A112" i="2" s="1"/>
  <c r="A114" i="2" s="1"/>
  <c r="A116" i="2" s="1"/>
  <c r="A119" i="2" s="1"/>
  <c r="A121" i="2" s="1"/>
  <c r="A124" i="2" s="1"/>
  <c r="A127" i="2" s="1"/>
  <c r="A129" i="2" s="1"/>
  <c r="A131" i="2" s="1"/>
  <c r="A133" i="2" s="1"/>
  <c r="A135" i="2" s="1"/>
  <c r="A137" i="2" s="1"/>
  <c r="A139" i="2" s="1"/>
  <c r="A140" i="2" s="1"/>
  <c r="A143" i="2" s="1"/>
  <c r="A144" i="2" s="1"/>
  <c r="A146" i="2" s="1"/>
  <c r="A149" i="2" s="1"/>
  <c r="A151" i="2" s="1"/>
  <c r="A153" i="2" s="1"/>
  <c r="A155" i="2" s="1"/>
  <c r="K8" i="2"/>
  <c r="F8" i="2"/>
  <c r="K25" i="2" l="1"/>
  <c r="G39" i="2"/>
  <c r="L39" i="2" s="1"/>
  <c r="G41" i="2"/>
  <c r="L41" i="2" s="1"/>
  <c r="G49" i="2"/>
  <c r="L49" i="2" s="1"/>
  <c r="K98" i="2"/>
  <c r="I142" i="2"/>
  <c r="J150" i="2"/>
  <c r="L150" i="2" s="1"/>
  <c r="K37" i="2"/>
  <c r="K47" i="2"/>
  <c r="G55" i="2"/>
  <c r="L55" i="2" s="1"/>
  <c r="J64" i="2"/>
  <c r="L64" i="2" s="1"/>
  <c r="K102" i="2"/>
  <c r="K33" i="2"/>
  <c r="G44" i="2"/>
  <c r="L44" i="2" s="1"/>
  <c r="J50" i="2"/>
  <c r="L50" i="2" s="1"/>
  <c r="G71" i="2"/>
  <c r="L71" i="2" s="1"/>
  <c r="K85" i="2"/>
  <c r="J122" i="2"/>
  <c r="L122" i="2" s="1"/>
  <c r="J62" i="2"/>
  <c r="L62" i="2" s="1"/>
  <c r="K62" i="2"/>
  <c r="J48" i="2"/>
  <c r="L48" i="2" s="1"/>
  <c r="K48" i="2"/>
  <c r="K57" i="2"/>
  <c r="G57" i="2"/>
  <c r="L57" i="2" s="1"/>
  <c r="J80" i="2"/>
  <c r="L80" i="2" s="1"/>
  <c r="K80" i="2"/>
  <c r="J94" i="2"/>
  <c r="L94" i="2" s="1"/>
  <c r="K94" i="2"/>
  <c r="K101" i="2"/>
  <c r="G101" i="2"/>
  <c r="L101" i="2" s="1"/>
  <c r="K110" i="2"/>
  <c r="G110" i="2"/>
  <c r="L110" i="2" s="1"/>
  <c r="K145" i="2"/>
  <c r="J145" i="2"/>
  <c r="L145" i="2" s="1"/>
  <c r="K153" i="2"/>
  <c r="G153" i="2"/>
  <c r="L153" i="2" s="1"/>
  <c r="G16" i="2"/>
  <c r="L16" i="2" s="1"/>
  <c r="K16" i="2"/>
  <c r="K29" i="2"/>
  <c r="K72" i="2"/>
  <c r="J72" i="2"/>
  <c r="L72" i="2" s="1"/>
  <c r="J84" i="2"/>
  <c r="L84" i="2" s="1"/>
  <c r="K84" i="2"/>
  <c r="K87" i="2"/>
  <c r="G87" i="2"/>
  <c r="L87" i="2" s="1"/>
  <c r="J91" i="2"/>
  <c r="L91" i="2" s="1"/>
  <c r="K91" i="2"/>
  <c r="K105" i="2"/>
  <c r="G105" i="2"/>
  <c r="L105" i="2" s="1"/>
  <c r="K132" i="2"/>
  <c r="J132" i="2"/>
  <c r="L132" i="2" s="1"/>
  <c r="K136" i="2"/>
  <c r="J136" i="2"/>
  <c r="L136" i="2" s="1"/>
  <c r="G140" i="2"/>
  <c r="L140" i="2" s="1"/>
  <c r="K140" i="2"/>
  <c r="G155" i="2"/>
  <c r="L155" i="2" s="1"/>
  <c r="K155" i="2"/>
  <c r="G21" i="2"/>
  <c r="L21" i="2" s="1"/>
  <c r="K21" i="2"/>
  <c r="J52" i="2"/>
  <c r="L52" i="2" s="1"/>
  <c r="K59" i="2"/>
  <c r="K68" i="2"/>
  <c r="J68" i="2"/>
  <c r="L68" i="2" s="1"/>
  <c r="G76" i="2"/>
  <c r="L76" i="2" s="1"/>
  <c r="K82" i="2"/>
  <c r="J82" i="2"/>
  <c r="L82" i="2" s="1"/>
  <c r="K90" i="2"/>
  <c r="G90" i="2"/>
  <c r="L90" i="2" s="1"/>
  <c r="K97" i="2"/>
  <c r="G97" i="2"/>
  <c r="L97" i="2" s="1"/>
  <c r="K106" i="2"/>
  <c r="G107" i="2"/>
  <c r="L107" i="2" s="1"/>
  <c r="J108" i="2"/>
  <c r="L108" i="2" s="1"/>
  <c r="G112" i="2"/>
  <c r="L112" i="2" s="1"/>
  <c r="J113" i="2"/>
  <c r="L113" i="2" s="1"/>
  <c r="K116" i="2"/>
  <c r="J123" i="2"/>
  <c r="L123" i="2" s="1"/>
  <c r="K127" i="2"/>
  <c r="G149" i="2"/>
  <c r="L149" i="2" s="1"/>
  <c r="K151" i="2"/>
  <c r="F157" i="2"/>
  <c r="G157" i="2" s="1"/>
  <c r="G9" i="2"/>
  <c r="L9" i="2" s="1"/>
  <c r="K51" i="2"/>
  <c r="K56" i="2"/>
  <c r="G79" i="2"/>
  <c r="L79" i="2" s="1"/>
  <c r="K83" i="2"/>
  <c r="G131" i="2"/>
  <c r="L131" i="2" s="1"/>
  <c r="G135" i="2"/>
  <c r="L135" i="2" s="1"/>
  <c r="G139" i="2"/>
  <c r="L139" i="2" s="1"/>
  <c r="G144" i="2"/>
  <c r="L144" i="2" s="1"/>
  <c r="K146" i="2"/>
  <c r="J154" i="2"/>
  <c r="L154" i="2" s="1"/>
  <c r="K73" i="1"/>
  <c r="J73" i="1"/>
  <c r="L73" i="1" s="1"/>
  <c r="J72" i="1"/>
  <c r="L72" i="1" s="1"/>
  <c r="G71" i="1"/>
  <c r="L71" i="1" s="1"/>
  <c r="G44" i="1"/>
  <c r="L44" i="1" s="1"/>
  <c r="K15" i="1"/>
  <c r="J15" i="1"/>
  <c r="L15" i="1" s="1"/>
  <c r="K45" i="2"/>
  <c r="J45" i="2"/>
  <c r="L45" i="2" s="1"/>
  <c r="K40" i="2"/>
  <c r="J40" i="2"/>
  <c r="L40" i="2" s="1"/>
  <c r="I157" i="2"/>
  <c r="J157" i="2" s="1"/>
  <c r="K11" i="2"/>
  <c r="J11" i="2"/>
  <c r="L11" i="2" s="1"/>
  <c r="K24" i="2"/>
  <c r="J24" i="2"/>
  <c r="L24" i="2" s="1"/>
  <c r="K38" i="2"/>
  <c r="J38" i="2"/>
  <c r="L38" i="2" s="1"/>
  <c r="J43" i="2"/>
  <c r="L43" i="2" s="1"/>
  <c r="K43" i="2"/>
  <c r="K117" i="2"/>
  <c r="J117" i="2"/>
  <c r="L117" i="2" s="1"/>
  <c r="K125" i="2"/>
  <c r="J125" i="2"/>
  <c r="L125" i="2" s="1"/>
  <c r="K138" i="2"/>
  <c r="J138" i="2"/>
  <c r="L138" i="2" s="1"/>
  <c r="K12" i="2"/>
  <c r="J15" i="2"/>
  <c r="L15" i="2" s="1"/>
  <c r="G20" i="2"/>
  <c r="L20" i="2" s="1"/>
  <c r="G28" i="2"/>
  <c r="L28" i="2" s="1"/>
  <c r="G35" i="2"/>
  <c r="L35" i="2" s="1"/>
  <c r="J53" i="2"/>
  <c r="L53" i="2" s="1"/>
  <c r="J58" i="2"/>
  <c r="L58" i="2" s="1"/>
  <c r="G61" i="2"/>
  <c r="L61" i="2" s="1"/>
  <c r="G67" i="2"/>
  <c r="L67" i="2" s="1"/>
  <c r="K75" i="2"/>
  <c r="K77" i="2"/>
  <c r="G77" i="2"/>
  <c r="L77" i="2" s="1"/>
  <c r="K104" i="2"/>
  <c r="J104" i="2"/>
  <c r="L104" i="2" s="1"/>
  <c r="K109" i="2"/>
  <c r="G109" i="2"/>
  <c r="L109" i="2" s="1"/>
  <c r="K114" i="2"/>
  <c r="G114" i="2"/>
  <c r="L114" i="2" s="1"/>
  <c r="K130" i="2"/>
  <c r="J130" i="2"/>
  <c r="L130" i="2" s="1"/>
  <c r="K142" i="2"/>
  <c r="J142" i="2"/>
  <c r="L142" i="2" s="1"/>
  <c r="G10" i="2"/>
  <c r="L10" i="2" s="1"/>
  <c r="G14" i="2"/>
  <c r="L14" i="2" s="1"/>
  <c r="K18" i="2"/>
  <c r="J22" i="2"/>
  <c r="L22" i="2" s="1"/>
  <c r="K27" i="2"/>
  <c r="G31" i="2"/>
  <c r="L31" i="2" s="1"/>
  <c r="J34" i="2"/>
  <c r="L34" i="2" s="1"/>
  <c r="K60" i="2"/>
  <c r="G63" i="2"/>
  <c r="L63" i="2" s="1"/>
  <c r="J66" i="2"/>
  <c r="L66" i="2" s="1"/>
  <c r="K69" i="2"/>
  <c r="K73" i="2"/>
  <c r="K78" i="2"/>
  <c r="K86" i="2"/>
  <c r="J86" i="2"/>
  <c r="L86" i="2" s="1"/>
  <c r="K88" i="2"/>
  <c r="K96" i="2"/>
  <c r="J96" i="2"/>
  <c r="L96" i="2" s="1"/>
  <c r="J115" i="2"/>
  <c r="L115" i="2" s="1"/>
  <c r="K120" i="2"/>
  <c r="J120" i="2"/>
  <c r="L120" i="2" s="1"/>
  <c r="K92" i="2"/>
  <c r="J92" i="2"/>
  <c r="L92" i="2" s="1"/>
  <c r="K121" i="2"/>
  <c r="G121" i="2"/>
  <c r="L121" i="2" s="1"/>
  <c r="K134" i="2"/>
  <c r="J134" i="2"/>
  <c r="L134" i="2" s="1"/>
  <c r="J26" i="2"/>
  <c r="L26" i="2" s="1"/>
  <c r="G8" i="2"/>
  <c r="L8" i="2" s="1"/>
  <c r="J13" i="2"/>
  <c r="L13" i="2" s="1"/>
  <c r="K70" i="2"/>
  <c r="K74" i="2"/>
  <c r="K93" i="2"/>
  <c r="J93" i="2"/>
  <c r="L93" i="2" s="1"/>
  <c r="K100" i="2"/>
  <c r="J100" i="2"/>
  <c r="L100" i="2" s="1"/>
  <c r="K128" i="2"/>
  <c r="J128" i="2"/>
  <c r="L128" i="2" s="1"/>
  <c r="K141" i="2"/>
  <c r="J141" i="2"/>
  <c r="L141" i="2" s="1"/>
  <c r="J95" i="2"/>
  <c r="L95" i="2" s="1"/>
  <c r="G99" i="2"/>
  <c r="L99" i="2" s="1"/>
  <c r="G103" i="2"/>
  <c r="L103" i="2" s="1"/>
  <c r="G119" i="2"/>
  <c r="L119" i="2" s="1"/>
  <c r="G124" i="2"/>
  <c r="L124" i="2" s="1"/>
  <c r="G129" i="2"/>
  <c r="L129" i="2" s="1"/>
  <c r="G133" i="2"/>
  <c r="L133" i="2" s="1"/>
  <c r="G137" i="2"/>
  <c r="L137" i="2" s="1"/>
  <c r="G143" i="2"/>
  <c r="L143" i="2" s="1"/>
  <c r="J147" i="2"/>
  <c r="L147" i="2" s="1"/>
  <c r="J152" i="2"/>
  <c r="L152" i="2" s="1"/>
  <c r="J156" i="2"/>
  <c r="L156" i="2" s="1"/>
  <c r="K157" i="2" l="1"/>
  <c r="L157" i="2" s="1"/>
  <c r="I91" i="1"/>
  <c r="K91" i="1" s="1"/>
  <c r="I90" i="1"/>
  <c r="K90" i="1" s="1"/>
  <c r="J91" i="1" l="1"/>
  <c r="L91" i="1" s="1"/>
  <c r="J90" i="1"/>
  <c r="L90" i="1" s="1"/>
  <c r="F89" i="1" l="1"/>
  <c r="K89" i="1" s="1"/>
  <c r="G89" i="1" l="1"/>
  <c r="L89" i="1" s="1"/>
  <c r="I32" i="1" l="1"/>
  <c r="K32" i="1" s="1"/>
  <c r="F31" i="1"/>
  <c r="G31" i="1" s="1"/>
  <c r="L31" i="1" s="1"/>
  <c r="I30" i="1"/>
  <c r="K30" i="1" s="1"/>
  <c r="F29" i="1"/>
  <c r="J32" i="1" l="1"/>
  <c r="L32" i="1" s="1"/>
  <c r="K31" i="1"/>
  <c r="K29" i="1"/>
  <c r="G29" i="1"/>
  <c r="L29" i="1" s="1"/>
  <c r="J30" i="1"/>
  <c r="L30" i="1" s="1"/>
  <c r="D11" i="1" l="1"/>
  <c r="I11" i="1" s="1"/>
  <c r="F10" i="1"/>
  <c r="K10" i="1" s="1"/>
  <c r="K11" i="1" l="1"/>
  <c r="J11" i="1"/>
  <c r="L11" i="1" s="1"/>
  <c r="G10" i="1"/>
  <c r="L10" i="1" s="1"/>
  <c r="D13" i="1" l="1"/>
  <c r="D9" i="1"/>
  <c r="F8" i="1" l="1"/>
  <c r="I9" i="1"/>
  <c r="F12" i="1"/>
  <c r="I13" i="1"/>
  <c r="F16" i="1"/>
  <c r="G16" i="1" s="1"/>
  <c r="L16" i="1" s="1"/>
  <c r="F17" i="1"/>
  <c r="G17" i="1" s="1"/>
  <c r="L17" i="1" s="1"/>
  <c r="F18" i="1"/>
  <c r="G18" i="1" s="1"/>
  <c r="L18" i="1" s="1"/>
  <c r="F172" i="1" l="1"/>
  <c r="G172" i="1" s="1"/>
  <c r="I172" i="1"/>
  <c r="J172" i="1" s="1"/>
  <c r="K8" i="1"/>
  <c r="A10" i="1"/>
  <c r="A12" i="1" s="1"/>
  <c r="K16" i="1"/>
  <c r="K18" i="1"/>
  <c r="G8" i="1"/>
  <c r="L8" i="1" s="1"/>
  <c r="J13" i="1"/>
  <c r="L13" i="1" s="1"/>
  <c r="K13" i="1"/>
  <c r="J9" i="1"/>
  <c r="L9" i="1" s="1"/>
  <c r="K9" i="1"/>
  <c r="K12" i="1"/>
  <c r="G12" i="1"/>
  <c r="L12" i="1" s="1"/>
  <c r="K17" i="1"/>
  <c r="A14" i="1" l="1"/>
  <c r="A16" i="1" s="1"/>
  <c r="A17" i="1" s="1"/>
  <c r="A18" i="1" s="1"/>
  <c r="A29" i="1" s="1"/>
  <c r="K172" i="1"/>
  <c r="L172" i="1" s="1"/>
  <c r="A31" i="1" l="1"/>
  <c r="A44" i="1" l="1"/>
  <c r="A71" i="1" s="1"/>
  <c r="A78" i="1" s="1"/>
  <c r="A80" i="1" s="1"/>
  <c r="A85" i="1" l="1"/>
  <c r="A87" i="1" s="1"/>
  <c r="A89" i="1" s="1"/>
  <c r="A162" i="1" s="1"/>
  <c r="A165" i="1" s="1"/>
  <c r="A167" i="1" s="1"/>
  <c r="A168" i="1" s="1"/>
  <c r="A170" i="1" s="1"/>
  <c r="A82" i="1"/>
</calcChain>
</file>

<file path=xl/sharedStrings.xml><?xml version="1.0" encoding="utf-8"?>
<sst xmlns="http://schemas.openxmlformats.org/spreadsheetml/2006/main" count="758" uniqueCount="330">
  <si>
    <t xml:space="preserve">Итого </t>
  </si>
  <si>
    <t>шт.</t>
  </si>
  <si>
    <t>Кран шаровый сварка/сварка «BALLOMAX» DN40, PN40</t>
  </si>
  <si>
    <t>39.1</t>
  </si>
  <si>
    <t>Установка крана шарового сварка/сварка «BALLOMAX» DN40, PN40</t>
  </si>
  <si>
    <t>38.1</t>
  </si>
  <si>
    <t>37.1</t>
  </si>
  <si>
    <t>35.1</t>
  </si>
  <si>
    <t>34.1</t>
  </si>
  <si>
    <t>33.1</t>
  </si>
  <si>
    <t>32.1</t>
  </si>
  <si>
    <t>31.1</t>
  </si>
  <si>
    <t>30.1</t>
  </si>
  <si>
    <t>29.1</t>
  </si>
  <si>
    <t>м</t>
  </si>
  <si>
    <t>27.1</t>
  </si>
  <si>
    <t>Прокладка трубопровода</t>
  </si>
  <si>
    <t>25.1</t>
  </si>
  <si>
    <t>цена по счету</t>
  </si>
  <si>
    <t>24.1</t>
  </si>
  <si>
    <t>м3</t>
  </si>
  <si>
    <t>23.1</t>
  </si>
  <si>
    <t>22.1</t>
  </si>
  <si>
    <t>20.1</t>
  </si>
  <si>
    <t>19.1</t>
  </si>
  <si>
    <t>18.1</t>
  </si>
  <si>
    <t>17.1</t>
  </si>
  <si>
    <t>кг</t>
  </si>
  <si>
    <t>16.1</t>
  </si>
  <si>
    <t>м2</t>
  </si>
  <si>
    <t>л</t>
  </si>
  <si>
    <t>Очистка поверхностей сборных ж/б лотков и плит от грязи перед обмазкой</t>
  </si>
  <si>
    <t>Плита П12д-15</t>
  </si>
  <si>
    <t xml:space="preserve">Устройство сборных железобетонных плит П12-15д </t>
  </si>
  <si>
    <t xml:space="preserve">Лоток Л11-15/2 </t>
  </si>
  <si>
    <t xml:space="preserve">Устройство ж/б лотков Л11-15/2 </t>
  </si>
  <si>
    <t>10.1</t>
  </si>
  <si>
    <t>т</t>
  </si>
  <si>
    <t>Погрузка лишнего грунта в автосамосвалы</t>
  </si>
  <si>
    <t>Уплотнение грунта пневматическими трамбовками</t>
  </si>
  <si>
    <t xml:space="preserve">Обратная засыпка грунта бульдозером </t>
  </si>
  <si>
    <t>Песок природный  средний</t>
  </si>
  <si>
    <t>Доработка грунта в траншее вручную</t>
  </si>
  <si>
    <t xml:space="preserve">Разработка сухого грунта механизированным способом </t>
  </si>
  <si>
    <t>Земляные работы. Устройство траншей</t>
  </si>
  <si>
    <t>с НДС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</si>
  <si>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</si>
  <si>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</si>
  <si>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</si>
  <si>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</si>
  <si>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</si>
  <si>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</si>
  <si>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</si>
  <si>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</si>
  <si>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</si>
  <si>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</si>
  <si>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</si>
  <si>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№ п/п</t>
  </si>
  <si>
    <t>м³</t>
  </si>
  <si>
    <t>Щебень</t>
  </si>
  <si>
    <t>Устройство опорной сборной ж/б подушки</t>
  </si>
  <si>
    <t>Сборная ж.б. опорная подушка ОП-5</t>
  </si>
  <si>
    <t>Заделка стыков и швов лотков и плит цементным раствором М100</t>
  </si>
  <si>
    <t>46.1</t>
  </si>
  <si>
    <t>Маты минераловатные t=50мм</t>
  </si>
  <si>
    <t>Кожухи из оц. стали</t>
  </si>
  <si>
    <t>Утепление трубы и закрытие кожухами из оц. стали (с изготовлением, комплектовкой и установкой конструкций на трубопровод)</t>
  </si>
  <si>
    <t>Цементный раствор М100</t>
  </si>
  <si>
    <t>40.1</t>
  </si>
  <si>
    <t>41.1</t>
  </si>
  <si>
    <t>42.1</t>
  </si>
  <si>
    <t>44.1</t>
  </si>
  <si>
    <t>45.1</t>
  </si>
  <si>
    <t>Заделка прохода труб сквозь стену камеры «Вилатермом» диам. 50 мм</t>
  </si>
  <si>
    <t>47.1</t>
  </si>
  <si>
    <t>51.1</t>
  </si>
  <si>
    <t>Битумная грунтовка ТЕХНОНИКОЛЬ № 01  (20л=16кг)</t>
  </si>
  <si>
    <t>Битумная мастика Технониколь №24</t>
  </si>
  <si>
    <t>52.1</t>
  </si>
  <si>
    <t>53.1</t>
  </si>
  <si>
    <t>Обмазка праймером Технониколь ж/б конструкций в один слой</t>
  </si>
  <si>
    <t>Обмазка битумной мастикой ж/б конструкций в два слоя</t>
  </si>
  <si>
    <t>54.1</t>
  </si>
  <si>
    <t>55.1</t>
  </si>
  <si>
    <t>56.1</t>
  </si>
  <si>
    <t>57.1</t>
  </si>
  <si>
    <t>58.1</t>
  </si>
  <si>
    <t>59.1</t>
  </si>
  <si>
    <t>60.1</t>
  </si>
  <si>
    <t>61.1</t>
  </si>
  <si>
    <t>62.1</t>
  </si>
  <si>
    <t>65.1</t>
  </si>
  <si>
    <t>67.1</t>
  </si>
  <si>
    <t>68.1</t>
  </si>
  <si>
    <t>69.1</t>
  </si>
  <si>
    <t>70.1</t>
  </si>
  <si>
    <t>71.1</t>
  </si>
  <si>
    <t>72.1</t>
  </si>
  <si>
    <t>131-23-ТС1. Переустройство трубопровода теплоснабжения</t>
  </si>
  <si>
    <t>3.1</t>
  </si>
  <si>
    <t>4.1</t>
  </si>
  <si>
    <t xml:space="preserve">Устройство щебеночной подготовки в траншее </t>
  </si>
  <si>
    <t>5.1</t>
  </si>
  <si>
    <t>Земляные работы. Устройство котлованов</t>
  </si>
  <si>
    <t>Обсыпка из песка труб  в траншее</t>
  </si>
  <si>
    <t>Устройство песчаного основания  вручную</t>
  </si>
  <si>
    <t>Бетон B7,5</t>
  </si>
  <si>
    <t>Устройство бетонной подготовки</t>
  </si>
  <si>
    <t>11.1</t>
  </si>
  <si>
    <t>12.1</t>
  </si>
  <si>
    <t>Устройство сборного канала</t>
  </si>
  <si>
    <t>Заделка отверстий из монолитного бетона В25 W4 F200</t>
  </si>
  <si>
    <t>В25 W4 F200</t>
  </si>
  <si>
    <t>Устройство камеры ТК-1</t>
  </si>
  <si>
    <t>Бетон B10</t>
  </si>
  <si>
    <t>Устройство монолитной железобетонной камеры ТК-1</t>
  </si>
  <si>
    <t>Бетон В25 F200 W6</t>
  </si>
  <si>
    <t>Арматура ø 8А-I (A240)</t>
  </si>
  <si>
    <t>Арматура ø 8А-III (A400)</t>
  </si>
  <si>
    <t>Арматура ø10 А-III (A400)</t>
  </si>
  <si>
    <t>Арматура ø14 А-III (A400)</t>
  </si>
  <si>
    <t>Устройство труб ø426х4</t>
  </si>
  <si>
    <t>Устройство труб ø159х4</t>
  </si>
  <si>
    <t>Устройство труб ø127х2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</si>
  <si>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</si>
  <si>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</si>
  <si>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ОП-1к массой 1000,1 кг из бетона В22,5</t>
  </si>
  <si>
    <t>Устройство сборных ж/бетонных плит ВП-31-18 с отверстием из бетона В22,5 массой 3,33 т</t>
  </si>
  <si>
    <t>Устройство сборных ж/бетонных плит ВП-31-12 из бетона В22,5 массой 3,33 т</t>
  </si>
  <si>
    <t>Устройство монолитного ж/бетонного опуска из бетона В25 F200 W6</t>
  </si>
  <si>
    <t>Арматура кл. АIII ø 8</t>
  </si>
  <si>
    <t>Устройство отверстий ø 430 в ж/б плите перекрытия толщ. 260 мм сверлением</t>
  </si>
  <si>
    <t>Устройство металлического листа толщ. 10 мм над шахтой опуска</t>
  </si>
  <si>
    <t>Заделка пространства прохода труб сквозь стену камеры бетоном В10</t>
  </si>
  <si>
    <t>Обмазка битумом БН 90/10 за 2 раза</t>
  </si>
  <si>
    <t>25.2</t>
  </si>
  <si>
    <t>25.3</t>
  </si>
  <si>
    <t>25.4</t>
  </si>
  <si>
    <t>25.5</t>
  </si>
  <si>
    <t>Труба 426х4</t>
  </si>
  <si>
    <t>Труба 159х4</t>
  </si>
  <si>
    <t>Труба 127,2</t>
  </si>
  <si>
    <t>26.1</t>
  </si>
  <si>
    <t>28.1</t>
  </si>
  <si>
    <t>Кольцо колодезное КС7.9</t>
  </si>
  <si>
    <t>Люк чугунный тяжелый тип Т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</si>
  <si>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</si>
  <si>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</si>
  <si>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</si>
  <si>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</si>
  <si>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35.2</t>
  </si>
  <si>
    <t>Лист 1330х770х10</t>
  </si>
  <si>
    <t>«Вилатерм» диам. 50 мм</t>
  </si>
  <si>
    <t>Битум БН 90/10</t>
  </si>
  <si>
    <t>Устройство водоприемного колодца ВК-1</t>
  </si>
  <si>
    <t xml:space="preserve">Устройство колец колодезных КС7.9 </t>
  </si>
  <si>
    <t>Кольцо колодезное КС7.10</t>
  </si>
  <si>
    <t>Плита ПК-15</t>
  </si>
  <si>
    <t>Установка лестницы канализационной КЛ-1</t>
  </si>
  <si>
    <t>Лестница канализационная КЛ-1</t>
  </si>
  <si>
    <t>Устройство обоймы усиления из бетона В22,5</t>
  </si>
  <si>
    <t>Устройство стяжки из цементного раствора М200</t>
  </si>
  <si>
    <t>Установка листа 10х1200х1200</t>
  </si>
  <si>
    <t>Пробивка отверстий в стене колодца под проход трубы Ду100</t>
  </si>
  <si>
    <t>Заделка пространства прохода труб бетоном В20</t>
  </si>
  <si>
    <t>Установка водоприемного колодца ВГ-15</t>
  </si>
  <si>
    <t>Лист 10х1200х1200</t>
  </si>
  <si>
    <t>Водоприёмный колодец ВГ-15</t>
  </si>
  <si>
    <t>Бетон B20</t>
  </si>
  <si>
    <t>Цементный раствор М200</t>
  </si>
  <si>
    <t>Направляющие скобы горловин ГС-1</t>
  </si>
  <si>
    <t>Подвесные скобы горловин СК-4</t>
  </si>
  <si>
    <t>Обойма усиления из бетона кл. В22.5</t>
  </si>
  <si>
    <t>43.1</t>
  </si>
  <si>
    <t>43.2</t>
  </si>
  <si>
    <t>43.3</t>
  </si>
  <si>
    <t>43.4</t>
  </si>
  <si>
    <t>43.5</t>
  </si>
  <si>
    <t>43.6</t>
  </si>
  <si>
    <t>48.1</t>
  </si>
  <si>
    <t>49.1</t>
  </si>
  <si>
    <t>Прокладка футляра из труб ф426х4</t>
  </si>
  <si>
    <t>Труба Ст 426х4</t>
  </si>
  <si>
    <t xml:space="preserve">Прокладка труб Ф159х5-1-ППУ- ОЦ оболочке </t>
  </si>
  <si>
    <t xml:space="preserve">Труба Ф159х5-1-ППУ- ОЦ оболочке </t>
  </si>
  <si>
    <t>Прокладка труб стальных электросварных прямошовных Ф89х5</t>
  </si>
  <si>
    <t>Труба стальная электросварная прямошовная Ф89х5</t>
  </si>
  <si>
    <t>Прокладка труб стальных электросварных прямошовных Ф45х5</t>
  </si>
  <si>
    <t>Труба стальная электросварная прямошовная Ф45х5</t>
  </si>
  <si>
    <t>компл</t>
  </si>
  <si>
    <t>Опора скользящая хомутовая (ф159)</t>
  </si>
  <si>
    <t>Опора скользящая хомутовая (ф89)</t>
  </si>
  <si>
    <t xml:space="preserve">Установка отводов 90° 159х10 </t>
  </si>
  <si>
    <t xml:space="preserve">Установка отводов 90° 89х6 </t>
  </si>
  <si>
    <t xml:space="preserve">Установка отводов 90° 45х6 </t>
  </si>
  <si>
    <t xml:space="preserve">Отвод 90° 159х10 </t>
  </si>
  <si>
    <t>Отвод 90° 89х6</t>
  </si>
  <si>
    <t>Отвод 90° 45х6</t>
  </si>
  <si>
    <t>63.1</t>
  </si>
  <si>
    <t xml:space="preserve">Установка отводов сварных секторных 90гр. 426х9,0 </t>
  </si>
  <si>
    <t xml:space="preserve">Отвод сварной секторный 90гр. 426х9,0 </t>
  </si>
  <si>
    <t>Изоляция стыков ∅159/250  ППУ ОЦ/ПЭ</t>
  </si>
  <si>
    <t>Комплект изоляции стыков ∅159/250  ППУ ОЦ/ПЭ</t>
  </si>
  <si>
    <t>Монтаж ранее демонтированных участков труб Ф159м L=6м * 2 линии на эстакаде</t>
  </si>
  <si>
    <t>Ультразвуковой контроль сварных соединений ф159</t>
  </si>
  <si>
    <t>Прокладка трубы БНТ-150</t>
  </si>
  <si>
    <t xml:space="preserve">Прокладка трубы ТЧК-100 </t>
  </si>
  <si>
    <t>Труба БНТ-150</t>
  </si>
  <si>
    <t>Труба ТЧК-100</t>
  </si>
  <si>
    <t>Установка запорной арматуры</t>
  </si>
  <si>
    <t>Установка крана шарового сварка/сварка «BALLOMAX» DN150, PN25</t>
  </si>
  <si>
    <t>Кран шаровый сварка/сварка «BALLOMAX» DN150, PN25</t>
  </si>
  <si>
    <t>Установка крана шарового сварка/сварка «BALLOMAX» DN80, PN25</t>
  </si>
  <si>
    <t>Кран шаровый сварка/сварка «BALLOMAX» DN80, PN25</t>
  </si>
  <si>
    <t>Установка задвижки чугунной Ду 100 30ч6бр</t>
  </si>
  <si>
    <t>Задвижка чугунная Ду 100 30ч6бр</t>
  </si>
  <si>
    <t>65.2</t>
  </si>
  <si>
    <t>Устройство щебеночного основания</t>
  </si>
  <si>
    <t>1.1</t>
  </si>
  <si>
    <t>2.1</t>
  </si>
  <si>
    <t xml:space="preserve">Ультразвуковой контроль сварных соединений </t>
  </si>
  <si>
    <t>Изоляция трубопровода</t>
  </si>
  <si>
    <t>Окраска трубопровода</t>
  </si>
  <si>
    <t xml:space="preserve">Огрунтовка металлических поверхностей грунтовкой ГФ-021  </t>
  </si>
  <si>
    <t>Грунтовка ГФ021</t>
  </si>
  <si>
    <t>Окраска металлических поверхностей эмалью ПФ-115 в 2 слоя</t>
  </si>
  <si>
    <t>Эмаль ПФ-15</t>
  </si>
  <si>
    <t>Устройство монолитного ж/бетонного опуска и объема из бетона В25 F200 W6</t>
  </si>
  <si>
    <t>Установка блоков ФБС</t>
  </si>
  <si>
    <t>8.1</t>
  </si>
  <si>
    <t>9.1</t>
  </si>
  <si>
    <t>11.2</t>
  </si>
  <si>
    <t>13.1</t>
  </si>
  <si>
    <t>14.1</t>
  </si>
  <si>
    <t>15.1</t>
  </si>
  <si>
    <t>16.2</t>
  </si>
  <si>
    <t>Устройство лестниц с площадками для обслуживания арматуры</t>
  </si>
  <si>
    <t>Устройство блоков ФБС 9.3.6-т</t>
  </si>
  <si>
    <t>Блок ФБС 9.3.6-т</t>
  </si>
  <si>
    <t>Монтаж лестниц с площадками на высоту до 6м</t>
  </si>
  <si>
    <t>21.1</t>
  </si>
  <si>
    <t>Стоимость ФЕР</t>
  </si>
  <si>
    <t>Изготовление лестниц с площадками для обслуживания арматуры (по серии 3650.Л-20-000СБ)</t>
  </si>
  <si>
    <t>Металл для изготовления лестниц и площадок (черновой)</t>
  </si>
  <si>
    <t>КП с дисконтом</t>
  </si>
  <si>
    <t>новые работы</t>
  </si>
  <si>
    <t xml:space="preserve">Разработка грунта механизированным способом </t>
  </si>
  <si>
    <t>Разработка грунта в траншее вручную</t>
  </si>
  <si>
    <t>Земляные работы</t>
  </si>
  <si>
    <t>Обратная засыпка  вручную</t>
  </si>
  <si>
    <t>172,12+86 -6,61(п.5)</t>
  </si>
  <si>
    <t>172,12+86 -6,61(п.6)</t>
  </si>
  <si>
    <t>(83+8,79)*1,9 -132,72 (п.7)</t>
  </si>
  <si>
    <t>5,63-1,42(п.2)</t>
  </si>
  <si>
    <t>6,475-1,79(п.2.1)</t>
  </si>
  <si>
    <t>Обеспыливание поверхности</t>
  </si>
  <si>
    <t>11-1(п.8)</t>
  </si>
  <si>
    <t>43-1(п.9)</t>
  </si>
  <si>
    <t>Битумная мастика ТЕХНОНИКОЛЬ № 24</t>
  </si>
  <si>
    <t>Устройство сборных железобетонных опорных подушек ОП5</t>
  </si>
  <si>
    <t>Устройство заделки отверстий из монолитного бетона В25 W4 F200 отверстия</t>
  </si>
  <si>
    <t>Опорная подушка ОП-5</t>
  </si>
  <si>
    <t>Бетон В25 W4 F200</t>
  </si>
  <si>
    <t>Прокладка труб стальных электросварных прямошовных, группы В по ГОСТ 10705-80* сталь 20 ø159х6,0 мм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</si>
  <si>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</si>
  <si>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</si>
  <si>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</si>
  <si>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Труба стальная  ГОСТ 10705-80 сталь 20 ø159х6,0 мм</t>
  </si>
  <si>
    <t>Отвод 90°159х10</t>
  </si>
  <si>
    <t>Труба стальная  ГОСТ 8732-78 В20 ø89х5,0 мм</t>
  </si>
  <si>
    <t>Труба стальная  ГОСТ 8731-74 сталь 20 ø45х5,0 мм</t>
  </si>
  <si>
    <t>Отвод 90°89х6</t>
  </si>
  <si>
    <t>Устройство отвода 90° 89х6</t>
  </si>
  <si>
    <t>Устройство отвода 90° 45х6</t>
  </si>
  <si>
    <t>Отвод 90°45х6.0</t>
  </si>
  <si>
    <t>Прокладка по стенам зданий и в каналах трубопроводов из чугунных канализационных труб ф100 мм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</si>
  <si>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</si>
  <si>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</si>
  <si>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</si>
  <si>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Кран шаровый сварка/сварка "BALLOMAX" DN150, РN25  КШТ 60.102.150.А.25</t>
  </si>
  <si>
    <t>Кран шаровый сварка/сварка "BALLOMAX" DN80, РN25  КШТ 60.102.080.А.25</t>
  </si>
  <si>
    <t>Кран шаровый сварка/сварка "BALLOMAX" DN40, РN40 КШТ 60.102.040.А.40</t>
  </si>
  <si>
    <t>Труба ЧНР 100 ГОСТ 9583-75</t>
  </si>
  <si>
    <t>Установка задвижки чугунной Ду 100</t>
  </si>
  <si>
    <t>Задвижка чуг. Ду100 30ч6бр.</t>
  </si>
  <si>
    <t>Патрубок ПФГ-100 l=1200 мм</t>
  </si>
  <si>
    <t>6,25-5,25(п.11)</t>
  </si>
  <si>
    <t>6,75-5,25(п.11.1)</t>
  </si>
  <si>
    <t xml:space="preserve">Окраска металлических поверхностей эмалью КО-811 </t>
  </si>
  <si>
    <t>Зонт на трубопровод</t>
  </si>
  <si>
    <t>Устройство зонтов трубопроводов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</si>
  <si>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</si>
  <si>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</si>
  <si>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</si>
  <si>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</si>
  <si>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</si>
  <si>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</si>
  <si>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</si>
  <si>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</si>
  <si>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Воодоприёмный колодец ВК-1</t>
  </si>
  <si>
    <t>Кольцо колодезное  К-7-9</t>
  </si>
  <si>
    <t>Кольцо колодезное  К-7-10</t>
  </si>
  <si>
    <t>Люк чугунный тяжелый тип "Т"</t>
  </si>
  <si>
    <t>Лестница канализационная КЛ-1, Н=1,98 м</t>
  </si>
  <si>
    <t>Водоприёмный колодец ВГ-15 (V=1,16 м³)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</si>
  <si>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</si>
  <si>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</si>
  <si>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Пробивка отверствий в стене колодца под проход трубы Ду100</t>
  </si>
  <si>
    <t>Бетон B20, W6, F75</t>
  </si>
  <si>
    <t xml:space="preserve">Устройство монолитной железобетонной камеры ТК-1 </t>
  </si>
  <si>
    <t>Арматура кл. АIII ø 14</t>
  </si>
  <si>
    <t>Арматура кл. АI ø 8</t>
  </si>
  <si>
    <t>Арматура кл. АI ø 10</t>
  </si>
  <si>
    <t>Устройство труб ø426х4 (3 шт.)</t>
  </si>
  <si>
    <t>Устройство труб ø159х4 (2 шт.)</t>
  </si>
  <si>
    <t>Устройство труб ø127х2 (1 шт.)</t>
  </si>
  <si>
    <t>Труба 127х2</t>
  </si>
  <si>
    <t>Устройство колец колодезных К-7-9 массой 0,38 т (0,61м3)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</si>
  <si>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</si>
  <si>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</si>
  <si>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</si>
  <si>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0,78-0,56(п.16)</t>
  </si>
  <si>
    <t>53-41,7(п.16.2)</t>
  </si>
  <si>
    <t>0,7917-0,56(п.16.1)</t>
  </si>
  <si>
    <t>Устройство отверстий диам. 430 в ж/б плите перекрытия толщ. 260 мм сверлением</t>
  </si>
  <si>
    <t>Заделка пространства прохода труб сквозь стену камеры бетоном</t>
  </si>
  <si>
    <t>Бетон М100 (класс В7,5)</t>
  </si>
  <si>
    <t>Труба 426х7</t>
  </si>
  <si>
    <t>Устройство труб ø426х7 (4 шт.)</t>
  </si>
  <si>
    <t>Работы по КС-6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</si>
</sst>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.0"/>
    <numFmt numFmtId="169" formatCode="0.000"/>
    <numFmt numFmtId="170" formatCode="_-* #,##0.0000_-;\-* #,##0.0000_-;_-* &quot;-&quot;??_-;_-@_-"/>
    <numFmt numFmtId="171" formatCode="0.0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rgb="FF0070C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>
      <alignment vertical="top"/>
    </xf>
  </cellStyleXfs>
  <cellXfs count="168">
    <xf numFmtId="0" fontId="0" fillId="0" borderId="0" xfId="0"/>
    <xf numFmtId="43" fontId="4" fillId="2" borderId="1" xfId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164" fontId="4" fillId="2" borderId="1" xfId="1" applyNumberFormat="1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vertical="center"/>
    </xf>
    <xf numFmtId="164" fontId="4" fillId="3" borderId="1" xfId="1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43" fontId="4" fillId="3" borderId="1" xfId="1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vertical="center" wrapText="1"/>
    </xf>
    <xf numFmtId="164" fontId="3" fillId="4" borderId="1" xfId="1" applyNumberFormat="1" applyFont="1" applyFill="1" applyBorder="1" applyAlignment="1">
      <alignment horizontal="left" vertical="center" wrapText="1"/>
    </xf>
    <xf numFmtId="166" fontId="3" fillId="4" borderId="1" xfId="0" applyNumberFormat="1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/>
    </xf>
    <xf numFmtId="0" fontId="6" fillId="0" borderId="0" xfId="0" applyFont="1"/>
    <xf numFmtId="43" fontId="4" fillId="0" borderId="1" xfId="1" applyFont="1" applyBorder="1" applyAlignment="1">
      <alignment vertical="center"/>
    </xf>
    <xf numFmtId="165" fontId="4" fillId="2" borderId="1" xfId="1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166" fontId="4" fillId="3" borderId="1" xfId="0" applyNumberFormat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/>
    </xf>
    <xf numFmtId="0" fontId="6" fillId="3" borderId="0" xfId="0" applyFont="1" applyFill="1"/>
    <xf numFmtId="43" fontId="4" fillId="2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43" fontId="4" fillId="2" borderId="1" xfId="1" applyFont="1" applyFill="1" applyBorder="1" applyAlignment="1">
      <alignment horizontal="center" vertical="center"/>
    </xf>
    <xf numFmtId="167" fontId="4" fillId="2" borderId="1" xfId="1" applyNumberFormat="1" applyFont="1" applyFill="1" applyBorder="1" applyAlignment="1">
      <alignment vertical="center"/>
    </xf>
    <xf numFmtId="43" fontId="3" fillId="0" borderId="1" xfId="1" applyFont="1" applyBorder="1"/>
    <xf numFmtId="43" fontId="7" fillId="0" borderId="1" xfId="1" applyFont="1" applyBorder="1"/>
    <xf numFmtId="164" fontId="6" fillId="0" borderId="0" xfId="1" applyNumberFormat="1" applyFont="1"/>
    <xf numFmtId="0" fontId="4" fillId="0" borderId="4" xfId="2" applyFont="1" applyBorder="1" applyAlignment="1">
      <alignment horizontal="left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vertical="center"/>
    </xf>
    <xf numFmtId="43" fontId="8" fillId="2" borderId="1" xfId="1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center" wrapText="1"/>
    </xf>
    <xf numFmtId="167" fontId="4" fillId="3" borderId="1" xfId="1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left" vertical="center" wrapText="1"/>
    </xf>
    <xf numFmtId="43" fontId="8" fillId="2" borderId="1" xfId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 wrapText="1"/>
    </xf>
    <xf numFmtId="0" fontId="10" fillId="2" borderId="0" xfId="0" applyFont="1" applyFill="1"/>
    <xf numFmtId="168" fontId="4" fillId="0" borderId="1" xfId="0" applyNumberFormat="1" applyFont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69" fontId="4" fillId="0" borderId="1" xfId="0" applyNumberFormat="1" applyFont="1" applyBorder="1" applyAlignment="1">
      <alignment vertical="center" wrapText="1"/>
    </xf>
    <xf numFmtId="43" fontId="9" fillId="3" borderId="1" xfId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vertical="center" wrapText="1"/>
    </xf>
    <xf numFmtId="168" fontId="4" fillId="2" borderId="1" xfId="0" applyNumberFormat="1" applyFont="1" applyFill="1" applyBorder="1" applyAlignment="1">
      <alignment vertical="center" wrapText="1"/>
    </xf>
    <xf numFmtId="169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right" vertical="center" wrapText="1"/>
    </xf>
    <xf numFmtId="0" fontId="9" fillId="2" borderId="4" xfId="2" applyFont="1" applyFill="1" applyBorder="1" applyAlignment="1">
      <alignment horizontal="left" vertical="center" wrapText="1"/>
    </xf>
    <xf numFmtId="0" fontId="4" fillId="5" borderId="1" xfId="2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4" fillId="2" borderId="1" xfId="1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vertical="center" wrapText="1"/>
    </xf>
    <xf numFmtId="43" fontId="4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43" fontId="5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center"/>
    </xf>
    <xf numFmtId="0" fontId="4" fillId="5" borderId="4" xfId="2" applyFont="1" applyFill="1" applyBorder="1" applyAlignment="1">
      <alignment horizontal="left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vertical="center" wrapText="1"/>
    </xf>
    <xf numFmtId="1" fontId="4" fillId="5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4" xfId="2" applyFont="1" applyFill="1" applyBorder="1" applyAlignment="1">
      <alignment horizontal="left" vertical="center" wrapText="1"/>
    </xf>
    <xf numFmtId="2" fontId="4" fillId="6" borderId="1" xfId="0" applyNumberFormat="1" applyFont="1" applyFill="1" applyBorder="1" applyAlignment="1">
      <alignment vertical="center" wrapText="1"/>
    </xf>
    <xf numFmtId="43" fontId="4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43" fontId="8" fillId="5" borderId="1" xfId="1" applyFont="1" applyFill="1" applyBorder="1" applyAlignment="1">
      <alignment vertical="center"/>
    </xf>
    <xf numFmtId="43" fontId="8" fillId="5" borderId="1" xfId="1" applyNumberFormat="1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right" vertical="center" wrapText="1"/>
    </xf>
    <xf numFmtId="168" fontId="4" fillId="5" borderId="1" xfId="0" applyNumberFormat="1" applyFont="1" applyFill="1" applyBorder="1" applyAlignment="1">
      <alignment vertical="center" wrapText="1"/>
    </xf>
    <xf numFmtId="0" fontId="6" fillId="5" borderId="0" xfId="0" applyFont="1" applyFill="1"/>
    <xf numFmtId="0" fontId="6" fillId="6" borderId="0" xfId="0" applyFont="1" applyFill="1"/>
    <xf numFmtId="0" fontId="12" fillId="5" borderId="1" xfId="0" applyFont="1" applyFill="1" applyBorder="1" applyAlignment="1">
      <alignment horizontal="center" vertical="center" wrapText="1"/>
    </xf>
    <xf numFmtId="0" fontId="12" fillId="5" borderId="1" xfId="2" applyFont="1" applyFill="1" applyBorder="1" applyAlignment="1">
      <alignment horizontal="left" vertical="center" wrapText="1"/>
    </xf>
    <xf numFmtId="2" fontId="12" fillId="5" borderId="1" xfId="0" applyNumberFormat="1" applyFont="1" applyFill="1" applyBorder="1" applyAlignment="1">
      <alignment vertical="center" wrapText="1"/>
    </xf>
    <xf numFmtId="43" fontId="12" fillId="5" borderId="1" xfId="1" applyFont="1" applyFill="1" applyBorder="1" applyAlignment="1">
      <alignment horizontal="center" vertical="center" wrapText="1"/>
    </xf>
    <xf numFmtId="43" fontId="12" fillId="5" borderId="1" xfId="1" applyFont="1" applyFill="1" applyBorder="1" applyAlignment="1">
      <alignment vertical="center"/>
    </xf>
    <xf numFmtId="43" fontId="12" fillId="5" borderId="1" xfId="1" applyFont="1" applyFill="1" applyBorder="1" applyAlignment="1">
      <alignment horizontal="center"/>
    </xf>
    <xf numFmtId="43" fontId="13" fillId="5" borderId="1" xfId="1" applyFont="1" applyFill="1" applyBorder="1" applyAlignment="1">
      <alignment horizontal="center" vertical="center" wrapText="1"/>
    </xf>
    <xf numFmtId="0" fontId="12" fillId="5" borderId="4" xfId="2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3" borderId="0" xfId="0" applyFont="1" applyFill="1"/>
    <xf numFmtId="0" fontId="12" fillId="2" borderId="1" xfId="2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vertical="center" wrapText="1"/>
    </xf>
    <xf numFmtId="43" fontId="13" fillId="2" borderId="1" xfId="1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vertical="center"/>
    </xf>
    <xf numFmtId="43" fontId="12" fillId="2" borderId="1" xfId="1" applyFont="1" applyFill="1" applyBorder="1" applyAlignment="1">
      <alignment horizontal="center" vertical="center" wrapText="1"/>
    </xf>
    <xf numFmtId="164" fontId="12" fillId="5" borderId="1" xfId="1" applyNumberFormat="1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left" vertical="center" wrapText="1"/>
    </xf>
    <xf numFmtId="164" fontId="12" fillId="2" borderId="1" xfId="1" applyNumberFormat="1" applyFont="1" applyFill="1" applyBorder="1" applyAlignment="1">
      <alignment vertical="center" wrapText="1"/>
    </xf>
    <xf numFmtId="43" fontId="12" fillId="2" borderId="1" xfId="1" applyFont="1" applyFill="1" applyBorder="1" applyAlignment="1">
      <alignment horizontal="center"/>
    </xf>
    <xf numFmtId="164" fontId="12" fillId="5" borderId="1" xfId="1" applyNumberFormat="1" applyFont="1" applyFill="1" applyBorder="1" applyAlignment="1">
      <alignment vertical="center" wrapText="1"/>
    </xf>
    <xf numFmtId="167" fontId="12" fillId="2" borderId="1" xfId="1" applyNumberFormat="1" applyFont="1" applyFill="1" applyBorder="1" applyAlignment="1">
      <alignment vertical="center" wrapText="1"/>
    </xf>
    <xf numFmtId="43" fontId="12" fillId="2" borderId="1" xfId="1" applyNumberFormat="1" applyFont="1" applyFill="1" applyBorder="1" applyAlignment="1">
      <alignment vertical="center" wrapText="1"/>
    </xf>
    <xf numFmtId="43" fontId="12" fillId="5" borderId="1" xfId="1" applyNumberFormat="1" applyFont="1" applyFill="1" applyBorder="1" applyAlignment="1">
      <alignment vertical="center" wrapText="1"/>
    </xf>
    <xf numFmtId="165" fontId="12" fillId="2" borderId="1" xfId="1" applyNumberFormat="1" applyFont="1" applyFill="1" applyBorder="1" applyAlignment="1">
      <alignment vertical="center" wrapText="1"/>
    </xf>
    <xf numFmtId="170" fontId="12" fillId="2" borderId="1" xfId="1" applyNumberFormat="1" applyFont="1" applyFill="1" applyBorder="1" applyAlignment="1">
      <alignment vertical="center" wrapText="1"/>
    </xf>
    <xf numFmtId="1" fontId="12" fillId="5" borderId="1" xfId="0" applyNumberFormat="1" applyFont="1" applyFill="1" applyBorder="1" applyAlignment="1">
      <alignment vertical="center" wrapText="1"/>
    </xf>
    <xf numFmtId="168" fontId="12" fillId="5" borderId="1" xfId="0" applyNumberFormat="1" applyFont="1" applyFill="1" applyBorder="1" applyAlignment="1">
      <alignment vertical="center" wrapText="1"/>
    </xf>
    <xf numFmtId="0" fontId="12" fillId="6" borderId="4" xfId="2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43" fontId="12" fillId="6" borderId="1" xfId="1" applyFont="1" applyFill="1" applyBorder="1" applyAlignment="1">
      <alignment horizontal="center" vertical="center" wrapText="1"/>
    </xf>
    <xf numFmtId="43" fontId="12" fillId="6" borderId="1" xfId="1" applyFont="1" applyFill="1" applyBorder="1" applyAlignment="1">
      <alignment vertical="center"/>
    </xf>
    <xf numFmtId="43" fontId="12" fillId="2" borderId="1" xfId="1" applyFont="1" applyFill="1" applyBorder="1" applyAlignment="1">
      <alignment horizontal="center" vertical="center"/>
    </xf>
    <xf numFmtId="2" fontId="12" fillId="6" borderId="1" xfId="0" applyNumberFormat="1" applyFont="1" applyFill="1" applyBorder="1" applyAlignment="1">
      <alignment vertical="center" wrapText="1"/>
    </xf>
    <xf numFmtId="43" fontId="12" fillId="2" borderId="1" xfId="1" applyNumberFormat="1" applyFont="1" applyFill="1" applyBorder="1" applyAlignment="1">
      <alignment vertical="center"/>
    </xf>
    <xf numFmtId="43" fontId="4" fillId="2" borderId="1" xfId="1" applyNumberFormat="1" applyFont="1" applyFill="1" applyBorder="1" applyAlignment="1">
      <alignment vertical="center"/>
    </xf>
    <xf numFmtId="43" fontId="12" fillId="5" borderId="1" xfId="1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 vertical="center" wrapText="1"/>
    </xf>
    <xf numFmtId="43" fontId="12" fillId="2" borderId="1" xfId="1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0" borderId="4" xfId="2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vertical="center" wrapText="1"/>
    </xf>
    <xf numFmtId="43" fontId="13" fillId="3" borderId="1" xfId="1" applyFont="1" applyFill="1" applyBorder="1" applyAlignment="1">
      <alignment horizontal="center" vertical="center" wrapText="1"/>
    </xf>
    <xf numFmtId="43" fontId="12" fillId="0" borderId="1" xfId="1" applyFont="1" applyBorder="1" applyAlignment="1">
      <alignment vertical="center"/>
    </xf>
    <xf numFmtId="43" fontId="12" fillId="3" borderId="1" xfId="1" applyFont="1" applyFill="1" applyBorder="1" applyAlignment="1">
      <alignment vertical="center"/>
    </xf>
    <xf numFmtId="43" fontId="12" fillId="3" borderId="1" xfId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right" vertical="center" wrapText="1"/>
    </xf>
    <xf numFmtId="169" fontId="12" fillId="5" borderId="1" xfId="0" applyNumberFormat="1" applyFont="1" applyFill="1" applyBorder="1" applyAlignment="1">
      <alignment vertical="center" wrapText="1"/>
    </xf>
    <xf numFmtId="1" fontId="12" fillId="2" borderId="1" xfId="0" applyNumberFormat="1" applyFont="1" applyFill="1" applyBorder="1" applyAlignment="1">
      <alignment horizontal="right" vertical="center" wrapText="1"/>
    </xf>
    <xf numFmtId="43" fontId="12" fillId="5" borderId="1" xfId="1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vertical="center" wrapText="1"/>
    </xf>
    <xf numFmtId="171" fontId="12" fillId="2" borderId="1" xfId="0" applyNumberFormat="1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right" vertical="center" wrapText="1"/>
    </xf>
    <xf numFmtId="0" fontId="3" fillId="0" borderId="3" xfId="2" applyFont="1" applyBorder="1" applyAlignment="1">
      <alignment horizontal="right" vertical="center" wrapText="1"/>
    </xf>
    <xf numFmtId="0" fontId="3" fillId="0" borderId="2" xfId="2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">
    <cellStyle name="ЛокСмМТСН" xfId="3" xr:uid="{673F83D6-462F-4105-A2DC-FB7268F32F4A}"/>
    <cellStyle name="Обычный" xfId="0" builtinId="0"/>
    <cellStyle name="Обычный 2" xfId="2" xr:uid="{D95CC324-FB8C-48B8-A367-74768F7BD40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F2D5-50F0-4C06-9663-048715ABE77B}">
  <sheetPr>
    <tabColor theme="9" tint="0.79998168889431442"/>
  </sheetPr>
  <dimension ref="A1:M176"/>
  <sheetViews>
    <sheetView tabSelected="1" view="pageBreakPreview" topLeftCell="A103" zoomScaleNormal="100" zoomScaleSheetLayoutView="100" workbookViewId="0">
      <selection activeCell="B173" sqref="B173"/>
    </sheetView>
  </sheetViews>
  <sheetFormatPr defaultColWidth="8.85546875" defaultRowHeight="15" x14ac:dyDescent="0.25"/>
  <cols>
    <col min="1" max="1" width="8.85546875" style="32"/>
    <col min="2" max="2" width="65.140625" style="32" customWidth="1"/>
    <col min="3" max="3" width="9.28515625" style="32" customWidth="1"/>
    <col min="4" max="4" width="11" style="32" bestFit="1" customWidth="1"/>
    <col min="5" max="5" width="15.140625" style="32" customWidth="1"/>
    <col min="6" max="6" width="16" style="32" customWidth="1"/>
    <col min="7" max="7" width="17.140625" style="51" customWidth="1"/>
    <col min="8" max="8" width="16.140625" style="51" customWidth="1"/>
    <col min="9" max="12" width="16.140625" style="32" customWidth="1"/>
    <col min="13" max="13" width="55.42578125" style="32" customWidth="1"/>
    <col min="14" max="16384" width="8.85546875" style="32"/>
  </cols>
  <sheetData>
    <row r="1" spans="1:13" ht="14.45" customHeight="1" x14ac:dyDescent="0.25">
      <c r="A1" s="156" t="s">
        <v>57</v>
      </c>
      <c r="B1" s="159" t="s">
        <v>56</v>
      </c>
      <c r="C1" s="162" t="s">
        <v>55</v>
      </c>
      <c r="D1" s="162" t="s">
        <v>54</v>
      </c>
      <c r="E1" s="163" t="s">
        <v>53</v>
      </c>
      <c r="F1" s="164"/>
      <c r="G1" s="164"/>
      <c r="H1" s="164"/>
      <c r="I1" s="164"/>
      <c r="J1" s="164"/>
      <c r="K1" s="164"/>
      <c r="L1" s="164"/>
    </row>
    <row r="2" spans="1:13" ht="14.45" customHeight="1" x14ac:dyDescent="0.25">
      <c r="A2" s="157"/>
      <c r="B2" s="160"/>
      <c r="C2" s="162"/>
      <c r="D2" s="162"/>
      <c r="E2" s="165"/>
      <c r="F2" s="166"/>
      <c r="G2" s="166"/>
      <c r="H2" s="166"/>
      <c r="I2" s="166"/>
      <c r="J2" s="166"/>
      <c r="K2" s="166"/>
      <c r="L2" s="166"/>
    </row>
    <row r="3" spans="1:13" ht="27.75" customHeight="1" x14ac:dyDescent="0.25">
      <c r="A3" s="157"/>
      <c r="B3" s="160"/>
      <c r="C3" s="162"/>
      <c r="D3" s="162"/>
      <c r="E3" s="162" t="s">
        <v>52</v>
      </c>
      <c r="F3" s="162"/>
      <c r="G3" s="162"/>
      <c r="H3" s="162" t="s">
        <v>51</v>
      </c>
      <c r="I3" s="162"/>
      <c r="J3" s="162"/>
      <c r="K3" s="167" t="s">
        <v>50</v>
      </c>
      <c r="L3" s="167"/>
    </row>
    <row r="4" spans="1:13" ht="56.1" customHeight="1" x14ac:dyDescent="0.25">
      <c r="A4" s="158"/>
      <c r="B4" s="161"/>
      <c r="C4" s="162"/>
      <c r="D4" s="162"/>
      <c r="E4" s="38" t="s">
        <v>49</v>
      </c>
      <c r="F4" s="38" t="s">
        <v>48</v>
      </c>
      <c r="G4" s="39" t="s">
        <v>47</v>
      </c>
      <c r="H4" s="38" t="s">
        <v>49</v>
      </c>
      <c r="I4" s="38" t="s">
        <v>48</v>
      </c>
      <c r="J4" s="39" t="s">
        <v>47</v>
      </c>
      <c r="K4" s="38" t="s">
        <v>46</v>
      </c>
      <c r="L4" s="38" t="s">
        <v>45</v>
      </c>
    </row>
    <row r="5" spans="1:13" x14ac:dyDescent="0.25">
      <c r="A5" s="31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  <c r="H5" s="32"/>
    </row>
    <row r="6" spans="1:13" ht="20.25" customHeight="1" x14ac:dyDescent="0.25">
      <c r="A6" s="29"/>
      <c r="B6" s="151" t="s">
        <v>98</v>
      </c>
      <c r="C6" s="152"/>
      <c r="D6" s="152"/>
      <c r="E6" s="28"/>
      <c r="F6" s="27"/>
      <c r="G6" s="26"/>
      <c r="H6" s="26"/>
      <c r="I6" s="26"/>
      <c r="J6" s="26"/>
      <c r="K6" s="26"/>
      <c r="L6" s="26"/>
    </row>
    <row r="7" spans="1:13" ht="20.25" customHeight="1" x14ac:dyDescent="0.25">
      <c r="A7" s="5"/>
      <c r="B7" s="13" t="s">
        <v>248</v>
      </c>
      <c r="C7" s="9"/>
      <c r="D7" s="25"/>
      <c r="E7" s="24"/>
      <c r="F7" s="24"/>
      <c r="G7" s="40"/>
      <c r="H7" s="41"/>
      <c r="I7" s="6"/>
      <c r="J7" s="6"/>
      <c r="K7" s="7"/>
      <c r="L7" s="6"/>
    </row>
    <row r="8" spans="1:13" ht="19.5" customHeight="1" x14ac:dyDescent="0.25">
      <c r="A8" s="75">
        <v>1</v>
      </c>
      <c r="B8" s="72" t="s">
        <v>105</v>
      </c>
      <c r="C8" s="75" t="s">
        <v>20</v>
      </c>
      <c r="D8" s="76">
        <v>8.24</v>
      </c>
      <c r="E8" s="77">
        <v>1311</v>
      </c>
      <c r="F8" s="78">
        <f>ROUND(E8*D8,2)</f>
        <v>10802.64</v>
      </c>
      <c r="G8" s="78">
        <f>ROUND(F8*1.2,2)</f>
        <v>12963.17</v>
      </c>
      <c r="H8" s="78"/>
      <c r="I8" s="78"/>
      <c r="J8" s="78"/>
      <c r="K8" s="77">
        <f t="shared" ref="K8:L17" si="0">F8+I8</f>
        <v>10802.64</v>
      </c>
      <c r="L8" s="78">
        <f t="shared" si="0"/>
        <v>12963.17</v>
      </c>
    </row>
    <row r="9" spans="1:13" ht="20.25" customHeight="1" x14ac:dyDescent="0.25">
      <c r="A9" s="5" t="s">
        <v>218</v>
      </c>
      <c r="B9" s="11" t="s">
        <v>41</v>
      </c>
      <c r="C9" s="3" t="s">
        <v>20</v>
      </c>
      <c r="D9" s="23">
        <f>ROUND(D8*1.1,2)</f>
        <v>9.06</v>
      </c>
      <c r="E9" s="2"/>
      <c r="F9" s="14"/>
      <c r="G9" s="14"/>
      <c r="H9" s="14">
        <v>1191.3</v>
      </c>
      <c r="I9" s="14">
        <f>ROUND(H9*D9,2)</f>
        <v>10793.18</v>
      </c>
      <c r="J9" s="14">
        <f>ROUND(I9*1.2,2)</f>
        <v>12951.82</v>
      </c>
      <c r="K9" s="1">
        <f t="shared" si="0"/>
        <v>10793.18</v>
      </c>
      <c r="L9" s="14">
        <f t="shared" si="0"/>
        <v>12951.82</v>
      </c>
    </row>
    <row r="10" spans="1:13" ht="20.25" customHeight="1" x14ac:dyDescent="0.25">
      <c r="A10" s="75">
        <f>A8+1</f>
        <v>2</v>
      </c>
      <c r="B10" s="72" t="s">
        <v>217</v>
      </c>
      <c r="C10" s="75" t="s">
        <v>58</v>
      </c>
      <c r="D10" s="76">
        <v>1.42</v>
      </c>
      <c r="E10" s="77">
        <v>1350.9</v>
      </c>
      <c r="F10" s="78">
        <f>ROUND(E10*D10,2)</f>
        <v>1918.28</v>
      </c>
      <c r="G10" s="78">
        <f t="shared" ref="G10" si="1">ROUND(F10*1.2,2)</f>
        <v>2301.94</v>
      </c>
      <c r="H10" s="79"/>
      <c r="I10" s="78"/>
      <c r="J10" s="78"/>
      <c r="K10" s="77">
        <f t="shared" si="0"/>
        <v>1918.28</v>
      </c>
      <c r="L10" s="78">
        <f t="shared" si="0"/>
        <v>2301.94</v>
      </c>
      <c r="M10" s="16"/>
    </row>
    <row r="11" spans="1:13" ht="20.25" customHeight="1" x14ac:dyDescent="0.25">
      <c r="A11" s="5" t="s">
        <v>219</v>
      </c>
      <c r="B11" s="11" t="s">
        <v>59</v>
      </c>
      <c r="C11" s="3" t="s">
        <v>20</v>
      </c>
      <c r="D11" s="23">
        <f>D10*1.26</f>
        <v>1.7891999999999999</v>
      </c>
      <c r="E11" s="2"/>
      <c r="F11" s="14"/>
      <c r="G11" s="14"/>
      <c r="H11" s="1">
        <v>1299.5999999999999</v>
      </c>
      <c r="I11" s="14">
        <f>ROUND(H11*D11,2)</f>
        <v>2325.2399999999998</v>
      </c>
      <c r="J11" s="14">
        <f>ROUND(I11*1.2,2)</f>
        <v>2790.29</v>
      </c>
      <c r="K11" s="1">
        <f t="shared" si="0"/>
        <v>2325.2399999999998</v>
      </c>
      <c r="L11" s="14">
        <f t="shared" si="0"/>
        <v>2790.29</v>
      </c>
      <c r="M11" s="16"/>
    </row>
    <row r="12" spans="1:13" ht="20.25" customHeight="1" x14ac:dyDescent="0.25">
      <c r="A12" s="75">
        <f>A10+1</f>
        <v>3</v>
      </c>
      <c r="B12" s="72" t="s">
        <v>104</v>
      </c>
      <c r="C12" s="75" t="s">
        <v>20</v>
      </c>
      <c r="D12" s="76">
        <v>59.89</v>
      </c>
      <c r="E12" s="77">
        <v>1310.05</v>
      </c>
      <c r="F12" s="78">
        <f>ROUND(E12*D12,2)</f>
        <v>78458.89</v>
      </c>
      <c r="G12" s="78">
        <f>ROUND(F12*1.2,2)</f>
        <v>94150.67</v>
      </c>
      <c r="H12" s="78"/>
      <c r="I12" s="78"/>
      <c r="J12" s="78"/>
      <c r="K12" s="77">
        <f t="shared" si="0"/>
        <v>78458.89</v>
      </c>
      <c r="L12" s="78">
        <f t="shared" si="0"/>
        <v>94150.67</v>
      </c>
    </row>
    <row r="13" spans="1:13" ht="20.25" customHeight="1" x14ac:dyDescent="0.25">
      <c r="A13" s="5" t="s">
        <v>99</v>
      </c>
      <c r="B13" s="11" t="s">
        <v>41</v>
      </c>
      <c r="C13" s="3" t="s">
        <v>20</v>
      </c>
      <c r="D13" s="23">
        <f>ROUND(D12*1.1,2)</f>
        <v>65.88</v>
      </c>
      <c r="E13" s="2"/>
      <c r="F13" s="14"/>
      <c r="G13" s="14"/>
      <c r="H13" s="14">
        <v>1191.3</v>
      </c>
      <c r="I13" s="14">
        <f>ROUND(H13*D13,2)</f>
        <v>78482.84</v>
      </c>
      <c r="J13" s="14">
        <f>ROUND(I13*1.2,2)</f>
        <v>94179.41</v>
      </c>
      <c r="K13" s="1">
        <f t="shared" si="0"/>
        <v>78482.84</v>
      </c>
      <c r="L13" s="14">
        <f t="shared" si="0"/>
        <v>94179.41</v>
      </c>
    </row>
    <row r="14" spans="1:13" ht="18" customHeight="1" x14ac:dyDescent="0.25">
      <c r="A14" s="75">
        <f>A12+1</f>
        <v>4</v>
      </c>
      <c r="B14" s="81" t="s">
        <v>107</v>
      </c>
      <c r="C14" s="75" t="s">
        <v>20</v>
      </c>
      <c r="D14" s="76">
        <v>1.7</v>
      </c>
      <c r="E14" s="77">
        <v>12608.54</v>
      </c>
      <c r="F14" s="78">
        <v>27480.959999999999</v>
      </c>
      <c r="G14" s="78">
        <v>32977.15</v>
      </c>
      <c r="H14" s="79"/>
      <c r="I14" s="78"/>
      <c r="J14" s="78"/>
      <c r="K14" s="77">
        <v>27480.959999999999</v>
      </c>
      <c r="L14" s="78">
        <v>32977.15</v>
      </c>
      <c r="M14" s="16"/>
    </row>
    <row r="15" spans="1:13" ht="18" customHeight="1" x14ac:dyDescent="0.25">
      <c r="A15" s="5" t="s">
        <v>100</v>
      </c>
      <c r="B15" s="11" t="s">
        <v>106</v>
      </c>
      <c r="C15" s="3" t="s">
        <v>20</v>
      </c>
      <c r="D15" s="69">
        <f>D14*1.02</f>
        <v>1.734</v>
      </c>
      <c r="E15" s="2"/>
      <c r="F15" s="54"/>
      <c r="G15" s="54"/>
      <c r="H15" s="1">
        <v>4807</v>
      </c>
      <c r="I15" s="54">
        <f>ROUND(H15*D15,2)</f>
        <v>8335.34</v>
      </c>
      <c r="J15" s="54">
        <f>ROUND(I15*1.2,2)</f>
        <v>10002.41</v>
      </c>
      <c r="K15" s="55">
        <f t="shared" ref="K15" si="2">F15+I15</f>
        <v>8335.34</v>
      </c>
      <c r="L15" s="54">
        <f t="shared" ref="L15" si="3">G15+J15</f>
        <v>10002.41</v>
      </c>
      <c r="M15" s="16"/>
    </row>
    <row r="16" spans="1:13" s="42" customFormat="1" ht="21.75" customHeight="1" x14ac:dyDescent="0.25">
      <c r="A16" s="75">
        <f>A14+1</f>
        <v>5</v>
      </c>
      <c r="B16" s="72" t="s">
        <v>40</v>
      </c>
      <c r="C16" s="75" t="s">
        <v>20</v>
      </c>
      <c r="D16" s="76">
        <v>6.61</v>
      </c>
      <c r="E16" s="77">
        <v>118.75</v>
      </c>
      <c r="F16" s="78">
        <f>ROUND(E16*D16,2)</f>
        <v>784.94</v>
      </c>
      <c r="G16" s="78">
        <f>ROUND(F16*1.2,2)</f>
        <v>941.93</v>
      </c>
      <c r="H16" s="80"/>
      <c r="I16" s="78"/>
      <c r="J16" s="78"/>
      <c r="K16" s="77">
        <f t="shared" si="0"/>
        <v>784.94</v>
      </c>
      <c r="L16" s="78">
        <f t="shared" si="0"/>
        <v>941.93</v>
      </c>
    </row>
    <row r="17" spans="1:13" ht="18.75" customHeight="1" x14ac:dyDescent="0.25">
      <c r="A17" s="75">
        <f>A16+1</f>
        <v>6</v>
      </c>
      <c r="B17" s="72" t="s">
        <v>39</v>
      </c>
      <c r="C17" s="75" t="s">
        <v>20</v>
      </c>
      <c r="D17" s="76">
        <v>6.61</v>
      </c>
      <c r="E17" s="77">
        <v>188.1</v>
      </c>
      <c r="F17" s="78">
        <f>ROUND(E17*D17,2)</f>
        <v>1243.3399999999999</v>
      </c>
      <c r="G17" s="78">
        <f>ROUND(F17*1.2,2)</f>
        <v>1492.01</v>
      </c>
      <c r="H17" s="77"/>
      <c r="I17" s="78"/>
      <c r="J17" s="78"/>
      <c r="K17" s="77">
        <f t="shared" si="0"/>
        <v>1243.3399999999999</v>
      </c>
      <c r="L17" s="78">
        <f t="shared" si="0"/>
        <v>1492.01</v>
      </c>
    </row>
    <row r="18" spans="1:13" ht="20.25" customHeight="1" x14ac:dyDescent="0.25">
      <c r="A18" s="75">
        <f>A17+1</f>
        <v>7</v>
      </c>
      <c r="B18" s="72" t="s">
        <v>38</v>
      </c>
      <c r="C18" s="75" t="s">
        <v>37</v>
      </c>
      <c r="D18" s="76">
        <f>69.85*1.9</f>
        <v>132.71499999999997</v>
      </c>
      <c r="E18" s="77">
        <v>308.75</v>
      </c>
      <c r="F18" s="78">
        <f>ROUND(E18*D18,2)</f>
        <v>40975.760000000002</v>
      </c>
      <c r="G18" s="78">
        <f>ROUND(F18*1.2,2)</f>
        <v>49170.91</v>
      </c>
      <c r="H18" s="79"/>
      <c r="I18" s="78"/>
      <c r="J18" s="78"/>
      <c r="K18" s="77">
        <f>F18+I18</f>
        <v>40975.760000000002</v>
      </c>
      <c r="L18" s="78">
        <f>G18+J18</f>
        <v>49170.91</v>
      </c>
      <c r="M18" s="16"/>
    </row>
    <row r="19" spans="1:13" customFormat="1" ht="30.75" customHeight="1" x14ac:dyDescent="0.25">
      <c r="A19" s="97"/>
      <c r="B19" s="98" t="s">
        <v>246</v>
      </c>
      <c r="C19" s="97" t="s">
        <v>20</v>
      </c>
      <c r="D19" s="99">
        <f>256.79+83+65+8.79</f>
        <v>413.58000000000004</v>
      </c>
      <c r="E19" s="100">
        <v>308.75</v>
      </c>
      <c r="F19" s="101">
        <f t="shared" ref="F19:F20" si="4">ROUND(E19*D19,2)</f>
        <v>127692.83</v>
      </c>
      <c r="G19" s="101">
        <f t="shared" ref="G19:G20" si="5">ROUND(F19*1.2,2)</f>
        <v>153231.4</v>
      </c>
      <c r="H19" s="102"/>
      <c r="I19" s="101"/>
      <c r="J19" s="101"/>
      <c r="K19" s="100">
        <f t="shared" ref="K19:K22" si="6">F19+I19</f>
        <v>127692.83</v>
      </c>
      <c r="L19" s="101">
        <f t="shared" ref="L19:L22" si="7">G19+J19</f>
        <v>153231.4</v>
      </c>
      <c r="M19" s="106" t="s">
        <v>329</v>
      </c>
    </row>
    <row r="20" spans="1:13" customFormat="1" ht="21" customHeight="1" x14ac:dyDescent="0.25">
      <c r="A20" s="97"/>
      <c r="B20" s="98" t="s">
        <v>247</v>
      </c>
      <c r="C20" s="97" t="s">
        <v>20</v>
      </c>
      <c r="D20" s="99">
        <f>9.79+3</f>
        <v>12.79</v>
      </c>
      <c r="E20" s="100">
        <v>1688.15</v>
      </c>
      <c r="F20" s="101">
        <f t="shared" si="4"/>
        <v>21591.439999999999</v>
      </c>
      <c r="G20" s="101">
        <f t="shared" si="5"/>
        <v>25909.73</v>
      </c>
      <c r="H20" s="102"/>
      <c r="I20" s="101"/>
      <c r="J20" s="101"/>
      <c r="K20" s="100">
        <f t="shared" si="6"/>
        <v>21591.439999999999</v>
      </c>
      <c r="L20" s="101">
        <f t="shared" si="7"/>
        <v>25909.73</v>
      </c>
      <c r="M20" s="16"/>
    </row>
    <row r="21" spans="1:13" s="42" customFormat="1" ht="21.75" customHeight="1" x14ac:dyDescent="0.25">
      <c r="A21" s="97"/>
      <c r="B21" s="98" t="s">
        <v>40</v>
      </c>
      <c r="C21" s="97" t="s">
        <v>20</v>
      </c>
      <c r="D21" s="99">
        <f>172.12+86-6.61</f>
        <v>251.51</v>
      </c>
      <c r="E21" s="100">
        <v>118.75</v>
      </c>
      <c r="F21" s="101">
        <f>ROUND(E21*D21,2)</f>
        <v>29866.81</v>
      </c>
      <c r="G21" s="101">
        <f>ROUND(F21*1.2,2)</f>
        <v>35840.17</v>
      </c>
      <c r="H21" s="102"/>
      <c r="I21" s="101"/>
      <c r="J21" s="101"/>
      <c r="K21" s="100">
        <f t="shared" si="6"/>
        <v>29866.81</v>
      </c>
      <c r="L21" s="101">
        <f t="shared" si="7"/>
        <v>35840.17</v>
      </c>
      <c r="M21" s="107" t="s">
        <v>250</v>
      </c>
    </row>
    <row r="22" spans="1:13" ht="18.75" customHeight="1" x14ac:dyDescent="0.25">
      <c r="A22" s="97"/>
      <c r="B22" s="98" t="s">
        <v>39</v>
      </c>
      <c r="C22" s="97" t="s">
        <v>20</v>
      </c>
      <c r="D22" s="99">
        <f>172.12+86-6.61</f>
        <v>251.51</v>
      </c>
      <c r="E22" s="100">
        <v>188.1</v>
      </c>
      <c r="F22" s="101">
        <f>ROUND(E22*D22,2)</f>
        <v>47309.03</v>
      </c>
      <c r="G22" s="101">
        <f>ROUND(F22*1.2,2)</f>
        <v>56770.84</v>
      </c>
      <c r="H22" s="100"/>
      <c r="I22" s="101"/>
      <c r="J22" s="101"/>
      <c r="K22" s="100">
        <f t="shared" si="6"/>
        <v>47309.03</v>
      </c>
      <c r="L22" s="101">
        <f t="shared" si="7"/>
        <v>56770.84</v>
      </c>
      <c r="M22" s="107" t="s">
        <v>251</v>
      </c>
    </row>
    <row r="23" spans="1:13" ht="20.25" customHeight="1" x14ac:dyDescent="0.25">
      <c r="A23" s="97"/>
      <c r="B23" s="98" t="s">
        <v>38</v>
      </c>
      <c r="C23" s="97" t="s">
        <v>37</v>
      </c>
      <c r="D23" s="99">
        <f>(83+8.79)*1.9-132.72</f>
        <v>41.680999999999983</v>
      </c>
      <c r="E23" s="100">
        <v>308.75</v>
      </c>
      <c r="F23" s="101">
        <f>ROUND(E23*D23,2)</f>
        <v>12869.01</v>
      </c>
      <c r="G23" s="101">
        <f>ROUND(F23*1.2,2)</f>
        <v>15442.81</v>
      </c>
      <c r="H23" s="103"/>
      <c r="I23" s="101"/>
      <c r="J23" s="101"/>
      <c r="K23" s="100">
        <f>F23+I23</f>
        <v>12869.01</v>
      </c>
      <c r="L23" s="101">
        <f>G23+J23</f>
        <v>15442.81</v>
      </c>
      <c r="M23" s="105" t="s">
        <v>252</v>
      </c>
    </row>
    <row r="24" spans="1:13" customFormat="1" x14ac:dyDescent="0.25">
      <c r="A24" s="97"/>
      <c r="B24" s="104" t="s">
        <v>249</v>
      </c>
      <c r="C24" s="97" t="s">
        <v>20</v>
      </c>
      <c r="D24" s="99">
        <v>8</v>
      </c>
      <c r="E24" s="100">
        <v>854.05</v>
      </c>
      <c r="F24" s="101">
        <f t="shared" ref="F24" si="8">ROUND(E24*D24,2)</f>
        <v>6832.4</v>
      </c>
      <c r="G24" s="101">
        <f t="shared" ref="G24:G25" si="9">ROUND(F24*1.2,2)</f>
        <v>8198.8799999999992</v>
      </c>
      <c r="H24" s="101"/>
      <c r="I24" s="101"/>
      <c r="J24" s="101"/>
      <c r="K24" s="100">
        <f t="shared" ref="K24:K26" si="10">F24+I24</f>
        <v>6832.4</v>
      </c>
      <c r="L24" s="101">
        <f t="shared" ref="L24:L26" si="11">G24+J24</f>
        <v>8198.8799999999992</v>
      </c>
      <c r="M24" s="16"/>
    </row>
    <row r="25" spans="1:13" ht="20.25" customHeight="1" x14ac:dyDescent="0.25">
      <c r="A25" s="75"/>
      <c r="B25" s="98" t="s">
        <v>217</v>
      </c>
      <c r="C25" s="97" t="s">
        <v>20</v>
      </c>
      <c r="D25" s="99">
        <f>5.63-1.42</f>
        <v>4.21</v>
      </c>
      <c r="E25" s="100">
        <v>1350.9</v>
      </c>
      <c r="F25" s="101">
        <f>ROUND(E25*D25,2)</f>
        <v>5687.29</v>
      </c>
      <c r="G25" s="101">
        <f t="shared" si="9"/>
        <v>6824.75</v>
      </c>
      <c r="H25" s="103"/>
      <c r="I25" s="101"/>
      <c r="J25" s="101"/>
      <c r="K25" s="100">
        <f t="shared" si="10"/>
        <v>5687.29</v>
      </c>
      <c r="L25" s="101">
        <f t="shared" si="11"/>
        <v>6824.75</v>
      </c>
      <c r="M25" s="105" t="s">
        <v>253</v>
      </c>
    </row>
    <row r="26" spans="1:13" ht="20.25" customHeight="1" x14ac:dyDescent="0.25">
      <c r="A26" s="5"/>
      <c r="B26" s="108" t="s">
        <v>59</v>
      </c>
      <c r="C26" s="109" t="s">
        <v>20</v>
      </c>
      <c r="D26" s="110">
        <f>6.475-1.79</f>
        <v>4.6849999999999996</v>
      </c>
      <c r="E26" s="111"/>
      <c r="F26" s="112"/>
      <c r="G26" s="112"/>
      <c r="H26" s="113">
        <v>1299.5999999999999</v>
      </c>
      <c r="I26" s="112">
        <f>ROUND(H26*D26,2)</f>
        <v>6088.63</v>
      </c>
      <c r="J26" s="112">
        <f>ROUND(I26*1.2,2)</f>
        <v>7306.36</v>
      </c>
      <c r="K26" s="113">
        <f t="shared" si="10"/>
        <v>6088.63</v>
      </c>
      <c r="L26" s="112">
        <f t="shared" si="11"/>
        <v>7306.36</v>
      </c>
      <c r="M26" s="105" t="s">
        <v>254</v>
      </c>
    </row>
    <row r="27" spans="1:13" ht="18" customHeight="1" x14ac:dyDescent="0.25">
      <c r="A27" s="9"/>
      <c r="B27" s="56" t="s">
        <v>110</v>
      </c>
      <c r="C27" s="21"/>
      <c r="D27" s="22"/>
      <c r="E27" s="8"/>
      <c r="F27" s="33"/>
      <c r="G27" s="33"/>
      <c r="H27" s="8"/>
      <c r="I27" s="6"/>
      <c r="J27" s="6"/>
      <c r="K27" s="7"/>
      <c r="L27" s="6"/>
      <c r="M27" s="16"/>
    </row>
    <row r="28" spans="1:13" ht="20.25" customHeight="1" x14ac:dyDescent="0.25">
      <c r="A28" s="75"/>
      <c r="B28" s="98" t="s">
        <v>255</v>
      </c>
      <c r="C28" s="97" t="s">
        <v>29</v>
      </c>
      <c r="D28" s="99">
        <v>153.62</v>
      </c>
      <c r="E28" s="100">
        <v>80.75</v>
      </c>
      <c r="F28" s="101">
        <f>ROUND(E28*D28,2)</f>
        <v>12404.82</v>
      </c>
      <c r="G28" s="101">
        <f t="shared" ref="G28" si="12">ROUND(F28*1.2,2)</f>
        <v>14885.78</v>
      </c>
      <c r="H28" s="103"/>
      <c r="I28" s="101"/>
      <c r="J28" s="101"/>
      <c r="K28" s="100">
        <f t="shared" ref="K28" si="13">F28+I28</f>
        <v>12404.82</v>
      </c>
      <c r="L28" s="101">
        <f t="shared" ref="L28" si="14">G28+J28</f>
        <v>14885.78</v>
      </c>
    </row>
    <row r="29" spans="1:13" ht="18.75" customHeight="1" x14ac:dyDescent="0.25">
      <c r="A29" s="75">
        <f>A18+1</f>
        <v>8</v>
      </c>
      <c r="B29" s="81" t="s">
        <v>35</v>
      </c>
      <c r="C29" s="75" t="s">
        <v>1</v>
      </c>
      <c r="D29" s="82">
        <v>1</v>
      </c>
      <c r="E29" s="77">
        <v>5928</v>
      </c>
      <c r="F29" s="78">
        <f>ROUND(E29*D29,2)</f>
        <v>5928</v>
      </c>
      <c r="G29" s="78">
        <f>ROUND(F29*1.2,2)</f>
        <v>7113.6</v>
      </c>
      <c r="H29" s="77"/>
      <c r="I29" s="78"/>
      <c r="J29" s="78"/>
      <c r="K29" s="77">
        <f t="shared" ref="K29:K32" si="15">F29+I29</f>
        <v>5928</v>
      </c>
      <c r="L29" s="78">
        <f t="shared" ref="L29:L32" si="16">G29+J29</f>
        <v>7113.6</v>
      </c>
      <c r="M29" s="16"/>
    </row>
    <row r="30" spans="1:13" ht="18.75" customHeight="1" x14ac:dyDescent="0.25">
      <c r="A30" s="5" t="s">
        <v>229</v>
      </c>
      <c r="B30" s="4" t="s">
        <v>34</v>
      </c>
      <c r="C30" s="3" t="s">
        <v>1</v>
      </c>
      <c r="D30" s="12">
        <v>1</v>
      </c>
      <c r="E30" s="1"/>
      <c r="F30" s="14"/>
      <c r="G30" s="14"/>
      <c r="H30" s="43">
        <v>16810.25</v>
      </c>
      <c r="I30" s="14">
        <f>ROUND(H30*D30,2)</f>
        <v>16810.25</v>
      </c>
      <c r="J30" s="14">
        <f>ROUND(I30*1.2,2)</f>
        <v>20172.3</v>
      </c>
      <c r="K30" s="1">
        <f t="shared" si="15"/>
        <v>16810.25</v>
      </c>
      <c r="L30" s="14">
        <f t="shared" si="16"/>
        <v>20172.3</v>
      </c>
      <c r="M30" s="16"/>
    </row>
    <row r="31" spans="1:13" ht="18.75" customHeight="1" x14ac:dyDescent="0.25">
      <c r="A31" s="75">
        <f>A29+1</f>
        <v>9</v>
      </c>
      <c r="B31" s="81" t="s">
        <v>33</v>
      </c>
      <c r="C31" s="75" t="s">
        <v>1</v>
      </c>
      <c r="D31" s="83">
        <v>1</v>
      </c>
      <c r="E31" s="77">
        <v>1482</v>
      </c>
      <c r="F31" s="78">
        <f>ROUND(E31*D31,2)</f>
        <v>1482</v>
      </c>
      <c r="G31" s="78">
        <f>ROUND(F31*1.2,2)</f>
        <v>1778.4</v>
      </c>
      <c r="H31" s="77"/>
      <c r="I31" s="78"/>
      <c r="J31" s="78"/>
      <c r="K31" s="77">
        <f t="shared" si="15"/>
        <v>1482</v>
      </c>
      <c r="L31" s="78">
        <f t="shared" si="16"/>
        <v>1778.4</v>
      </c>
      <c r="M31" s="16"/>
    </row>
    <row r="32" spans="1:13" ht="18.75" customHeight="1" x14ac:dyDescent="0.25">
      <c r="A32" s="5" t="s">
        <v>230</v>
      </c>
      <c r="B32" s="4" t="s">
        <v>32</v>
      </c>
      <c r="C32" s="3" t="s">
        <v>1</v>
      </c>
      <c r="D32" s="12">
        <v>1</v>
      </c>
      <c r="E32" s="1"/>
      <c r="F32" s="14"/>
      <c r="G32" s="14"/>
      <c r="H32" s="43">
        <v>4891.55</v>
      </c>
      <c r="I32" s="14">
        <f>ROUND(H32*D32,2)</f>
        <v>4891.55</v>
      </c>
      <c r="J32" s="14">
        <f>ROUND(I32*1.2,2)</f>
        <v>5869.86</v>
      </c>
      <c r="K32" s="1">
        <f t="shared" si="15"/>
        <v>4891.55</v>
      </c>
      <c r="L32" s="14">
        <f t="shared" si="16"/>
        <v>5869.86</v>
      </c>
      <c r="M32" s="16"/>
    </row>
    <row r="33" spans="1:13" ht="18.75" customHeight="1" x14ac:dyDescent="0.25">
      <c r="A33" s="75"/>
      <c r="B33" s="104" t="s">
        <v>35</v>
      </c>
      <c r="C33" s="97" t="s">
        <v>1</v>
      </c>
      <c r="D33" s="114">
        <f>11-1</f>
        <v>10</v>
      </c>
      <c r="E33" s="100">
        <v>5928</v>
      </c>
      <c r="F33" s="101">
        <f>ROUND(E33*D33,2)</f>
        <v>59280</v>
      </c>
      <c r="G33" s="101">
        <f>ROUND(F33*1.2,2)</f>
        <v>71136</v>
      </c>
      <c r="H33" s="100"/>
      <c r="I33" s="101"/>
      <c r="J33" s="101"/>
      <c r="K33" s="100">
        <f t="shared" ref="K33:K36" si="17">F33+I33</f>
        <v>59280</v>
      </c>
      <c r="L33" s="101">
        <f t="shared" ref="L33:L36" si="18">G33+J33</f>
        <v>71136</v>
      </c>
      <c r="M33" s="105" t="s">
        <v>256</v>
      </c>
    </row>
    <row r="34" spans="1:13" ht="18.75" customHeight="1" x14ac:dyDescent="0.25">
      <c r="A34" s="5"/>
      <c r="B34" s="115" t="s">
        <v>34</v>
      </c>
      <c r="C34" s="109" t="s">
        <v>1</v>
      </c>
      <c r="D34" s="116">
        <f>11-1</f>
        <v>10</v>
      </c>
      <c r="E34" s="113"/>
      <c r="F34" s="112"/>
      <c r="G34" s="112"/>
      <c r="H34" s="117">
        <v>16810.25</v>
      </c>
      <c r="I34" s="112">
        <f>ROUND(H34*D34,2)</f>
        <v>168102.5</v>
      </c>
      <c r="J34" s="112">
        <f>ROUND(I34*1.2,2)</f>
        <v>201723</v>
      </c>
      <c r="K34" s="113">
        <f t="shared" si="17"/>
        <v>168102.5</v>
      </c>
      <c r="L34" s="112">
        <f t="shared" si="18"/>
        <v>201723</v>
      </c>
      <c r="M34" s="105"/>
    </row>
    <row r="35" spans="1:13" ht="18.75" customHeight="1" x14ac:dyDescent="0.25">
      <c r="A35" s="75"/>
      <c r="B35" s="104" t="s">
        <v>33</v>
      </c>
      <c r="C35" s="97" t="s">
        <v>1</v>
      </c>
      <c r="D35" s="118">
        <f>43-1</f>
        <v>42</v>
      </c>
      <c r="E35" s="100">
        <v>1482</v>
      </c>
      <c r="F35" s="101">
        <f>ROUND(E35*D35,2)</f>
        <v>62244</v>
      </c>
      <c r="G35" s="101">
        <f>ROUND(F35*1.2,2)</f>
        <v>74692.800000000003</v>
      </c>
      <c r="H35" s="100"/>
      <c r="I35" s="101"/>
      <c r="J35" s="101"/>
      <c r="K35" s="100">
        <f t="shared" si="17"/>
        <v>62244</v>
      </c>
      <c r="L35" s="101">
        <f t="shared" si="18"/>
        <v>74692.800000000003</v>
      </c>
      <c r="M35" s="105" t="s">
        <v>257</v>
      </c>
    </row>
    <row r="36" spans="1:13" ht="18.75" customHeight="1" x14ac:dyDescent="0.25">
      <c r="A36" s="5"/>
      <c r="B36" s="115" t="s">
        <v>32</v>
      </c>
      <c r="C36" s="109" t="s">
        <v>1</v>
      </c>
      <c r="D36" s="116">
        <f>43-1</f>
        <v>42</v>
      </c>
      <c r="E36" s="113"/>
      <c r="F36" s="112"/>
      <c r="G36" s="112"/>
      <c r="H36" s="117">
        <v>4891.55</v>
      </c>
      <c r="I36" s="112">
        <f>ROUND(H36*D36,2)</f>
        <v>205445.1</v>
      </c>
      <c r="J36" s="112">
        <f>ROUND(I36*1.2,2)</f>
        <v>246534.12</v>
      </c>
      <c r="K36" s="113">
        <f t="shared" si="17"/>
        <v>205445.1</v>
      </c>
      <c r="L36" s="112">
        <f t="shared" si="18"/>
        <v>246534.12</v>
      </c>
      <c r="M36" s="16"/>
    </row>
    <row r="37" spans="1:13" ht="18.75" customHeight="1" x14ac:dyDescent="0.25">
      <c r="A37" s="5"/>
      <c r="B37" s="115" t="s">
        <v>76</v>
      </c>
      <c r="C37" s="109" t="s">
        <v>30</v>
      </c>
      <c r="D37" s="120">
        <f>120.15*20/16</f>
        <v>150.1875</v>
      </c>
      <c r="E37" s="113"/>
      <c r="F37" s="112"/>
      <c r="G37" s="112"/>
      <c r="H37" s="117">
        <v>237.5</v>
      </c>
      <c r="I37" s="112">
        <f t="shared" ref="I37:I38" si="19">ROUND(H37*D37,2)</f>
        <v>35669.53</v>
      </c>
      <c r="J37" s="112">
        <f t="shared" ref="J37:J42" si="20">ROUND(I37*1.2,2)</f>
        <v>42803.44</v>
      </c>
      <c r="K37" s="113">
        <f t="shared" ref="K37:K39" si="21">F37+I37</f>
        <v>35669.53</v>
      </c>
      <c r="L37" s="112">
        <f t="shared" ref="L37:L39" si="22">G37+J37</f>
        <v>42803.44</v>
      </c>
      <c r="M37" s="16"/>
    </row>
    <row r="38" spans="1:13" ht="18.75" customHeight="1" x14ac:dyDescent="0.25">
      <c r="A38" s="5"/>
      <c r="B38" s="115" t="s">
        <v>258</v>
      </c>
      <c r="C38" s="109" t="s">
        <v>27</v>
      </c>
      <c r="D38" s="120">
        <f>(120.15+43)</f>
        <v>163.15</v>
      </c>
      <c r="E38" s="113"/>
      <c r="F38" s="112"/>
      <c r="G38" s="112"/>
      <c r="H38" s="117">
        <v>296.39999999999998</v>
      </c>
      <c r="I38" s="112">
        <f t="shared" si="19"/>
        <v>48357.66</v>
      </c>
      <c r="J38" s="112">
        <f t="shared" si="20"/>
        <v>58029.19</v>
      </c>
      <c r="K38" s="113">
        <f t="shared" si="21"/>
        <v>48357.66</v>
      </c>
      <c r="L38" s="112">
        <f t="shared" si="22"/>
        <v>58029.19</v>
      </c>
      <c r="M38" s="16"/>
    </row>
    <row r="39" spans="1:13" ht="18.75" customHeight="1" x14ac:dyDescent="0.25">
      <c r="A39" s="75"/>
      <c r="B39" s="104" t="s">
        <v>259</v>
      </c>
      <c r="C39" s="97" t="s">
        <v>1</v>
      </c>
      <c r="D39" s="118">
        <v>14</v>
      </c>
      <c r="E39" s="100">
        <v>1007</v>
      </c>
      <c r="F39" s="101">
        <f>ROUND(E39*D39,2)</f>
        <v>14098</v>
      </c>
      <c r="G39" s="101">
        <f>ROUND(F39*1.2,2)</f>
        <v>16917.599999999999</v>
      </c>
      <c r="H39" s="100"/>
      <c r="I39" s="101"/>
      <c r="J39" s="101"/>
      <c r="K39" s="100">
        <f t="shared" si="21"/>
        <v>14098</v>
      </c>
      <c r="L39" s="101">
        <f t="shared" si="22"/>
        <v>16917.599999999999</v>
      </c>
      <c r="M39" s="16"/>
    </row>
    <row r="40" spans="1:13" ht="18.75" customHeight="1" x14ac:dyDescent="0.25">
      <c r="A40" s="5"/>
      <c r="B40" s="115" t="s">
        <v>261</v>
      </c>
      <c r="C40" s="109" t="s">
        <v>1</v>
      </c>
      <c r="D40" s="116">
        <v>14</v>
      </c>
      <c r="E40" s="113"/>
      <c r="F40" s="112"/>
      <c r="G40" s="112"/>
      <c r="H40" s="117">
        <v>2737.9</v>
      </c>
      <c r="I40" s="112">
        <f t="shared" ref="I40" si="23">ROUND(H40*D40,2)</f>
        <v>38330.6</v>
      </c>
      <c r="J40" s="112">
        <f t="shared" si="20"/>
        <v>45996.72</v>
      </c>
      <c r="K40" s="113">
        <f t="shared" ref="K40" si="24">F40+I40</f>
        <v>38330.6</v>
      </c>
      <c r="L40" s="112">
        <f t="shared" ref="L40" si="25">G40+J40</f>
        <v>45996.72</v>
      </c>
      <c r="M40" s="16"/>
    </row>
    <row r="41" spans="1:13" ht="30" x14ac:dyDescent="0.25">
      <c r="A41" s="75"/>
      <c r="B41" s="104" t="s">
        <v>260</v>
      </c>
      <c r="C41" s="97" t="s">
        <v>20</v>
      </c>
      <c r="D41" s="121">
        <v>0.02</v>
      </c>
      <c r="E41" s="100">
        <v>114974.89</v>
      </c>
      <c r="F41" s="101"/>
      <c r="G41" s="101"/>
      <c r="H41" s="100"/>
      <c r="I41" s="101"/>
      <c r="J41" s="101"/>
      <c r="K41" s="100"/>
      <c r="L41" s="101"/>
      <c r="M41" s="16"/>
    </row>
    <row r="42" spans="1:13" ht="18.75" customHeight="1" x14ac:dyDescent="0.25">
      <c r="A42" s="5"/>
      <c r="B42" s="115" t="s">
        <v>262</v>
      </c>
      <c r="C42" s="109" t="s">
        <v>20</v>
      </c>
      <c r="D42" s="123">
        <v>2.0799999999999999E-2</v>
      </c>
      <c r="E42" s="113"/>
      <c r="F42" s="112"/>
      <c r="G42" s="112"/>
      <c r="H42" s="117">
        <v>5415</v>
      </c>
      <c r="I42" s="112">
        <f t="shared" ref="I42" si="26">ROUND(H42*D42,2)</f>
        <v>112.63</v>
      </c>
      <c r="J42" s="112">
        <f t="shared" si="20"/>
        <v>135.16</v>
      </c>
      <c r="K42" s="113">
        <f t="shared" ref="K42" si="27">F42+I42</f>
        <v>112.63</v>
      </c>
      <c r="L42" s="112">
        <f t="shared" ref="L42" si="28">G42+J42</f>
        <v>135.16</v>
      </c>
      <c r="M42" s="16"/>
    </row>
    <row r="43" spans="1:13" ht="18" customHeight="1" x14ac:dyDescent="0.25">
      <c r="A43" s="9"/>
      <c r="B43" s="56" t="s">
        <v>16</v>
      </c>
      <c r="C43" s="21"/>
      <c r="D43" s="22"/>
      <c r="E43" s="8"/>
      <c r="F43" s="33"/>
      <c r="G43" s="33"/>
      <c r="H43" s="8"/>
      <c r="I43" s="6"/>
      <c r="J43" s="6"/>
      <c r="K43" s="7"/>
      <c r="L43" s="6"/>
      <c r="M43" s="16"/>
    </row>
    <row r="44" spans="1:13" ht="18" customHeight="1" x14ac:dyDescent="0.25">
      <c r="A44" s="75">
        <f>A31+1</f>
        <v>10</v>
      </c>
      <c r="B44" s="81" t="s">
        <v>220</v>
      </c>
      <c r="C44" s="75" t="s">
        <v>1</v>
      </c>
      <c r="D44" s="84">
        <v>24</v>
      </c>
      <c r="E44" s="77">
        <v>10239.1</v>
      </c>
      <c r="F44" s="78">
        <f>ROUND(E44*D44,2)</f>
        <v>245738.4</v>
      </c>
      <c r="G44" s="78">
        <f t="shared" ref="G44" si="29">ROUND(F44*1.2,2)</f>
        <v>294886.08</v>
      </c>
      <c r="H44" s="77"/>
      <c r="I44" s="78"/>
      <c r="J44" s="78"/>
      <c r="K44" s="77">
        <f t="shared" ref="K44" si="30">F44+I44</f>
        <v>245738.4</v>
      </c>
      <c r="L44" s="78">
        <f t="shared" ref="L44" si="31">G44+J44</f>
        <v>294886.08</v>
      </c>
      <c r="M44" s="16"/>
    </row>
    <row r="45" spans="1:13" ht="35.25" customHeight="1" x14ac:dyDescent="0.25">
      <c r="A45" s="97"/>
      <c r="B45" s="104" t="s">
        <v>263</v>
      </c>
      <c r="C45" s="97" t="s">
        <v>14</v>
      </c>
      <c r="D45" s="124">
        <v>66</v>
      </c>
      <c r="E45" s="100">
        <v>2175.65</v>
      </c>
      <c r="F45" s="101">
        <f>ROUND(E45*D45,2)</f>
        <v>143592.9</v>
      </c>
      <c r="G45" s="101">
        <f t="shared" ref="G45" si="32">ROUND(F45*1.2,2)</f>
        <v>172311.48</v>
      </c>
      <c r="H45" s="100"/>
      <c r="I45" s="101"/>
      <c r="J45" s="101"/>
      <c r="K45" s="100">
        <f t="shared" ref="K45:K46" si="33">F45+I45</f>
        <v>143592.9</v>
      </c>
      <c r="L45" s="101">
        <f t="shared" ref="L45:L46" si="34">G45+J45</f>
        <v>172311.48</v>
      </c>
      <c r="M45" s="16"/>
    </row>
    <row r="46" spans="1:13" ht="18" customHeight="1" x14ac:dyDescent="0.25">
      <c r="A46" s="9"/>
      <c r="B46" s="115" t="s">
        <v>267</v>
      </c>
      <c r="C46" s="109" t="s">
        <v>14</v>
      </c>
      <c r="D46" s="116">
        <v>66</v>
      </c>
      <c r="E46" s="113"/>
      <c r="F46" s="112"/>
      <c r="G46" s="112"/>
      <c r="H46" s="117">
        <v>1382.25</v>
      </c>
      <c r="I46" s="112">
        <f t="shared" ref="I46" si="35">ROUND(H46*D46,2)</f>
        <v>91228.5</v>
      </c>
      <c r="J46" s="112">
        <f t="shared" ref="J46:J66" si="36">ROUND(I46*1.2,2)</f>
        <v>109474.2</v>
      </c>
      <c r="K46" s="113">
        <f t="shared" si="33"/>
        <v>91228.5</v>
      </c>
      <c r="L46" s="112">
        <f t="shared" si="34"/>
        <v>109474.2</v>
      </c>
      <c r="M46" s="16"/>
    </row>
    <row r="47" spans="1:13" ht="18" customHeight="1" x14ac:dyDescent="0.25">
      <c r="A47" s="75"/>
      <c r="B47" s="104" t="s">
        <v>266</v>
      </c>
      <c r="C47" s="97" t="s">
        <v>1</v>
      </c>
      <c r="D47" s="124">
        <v>12</v>
      </c>
      <c r="E47" s="100">
        <v>4446</v>
      </c>
      <c r="F47" s="101">
        <f>ROUND(E47*D47,2)</f>
        <v>53352</v>
      </c>
      <c r="G47" s="101">
        <f t="shared" ref="G47" si="37">ROUND(F47*1.2,2)</f>
        <v>64022.400000000001</v>
      </c>
      <c r="H47" s="100"/>
      <c r="I47" s="101"/>
      <c r="J47" s="101"/>
      <c r="K47" s="100">
        <f t="shared" ref="K47:K50" si="38">F47+I47</f>
        <v>53352</v>
      </c>
      <c r="L47" s="101">
        <f t="shared" ref="L47:L50" si="39">G47+J47</f>
        <v>64022.400000000001</v>
      </c>
      <c r="M47" s="16"/>
    </row>
    <row r="48" spans="1:13" ht="18" customHeight="1" x14ac:dyDescent="0.25">
      <c r="A48" s="9"/>
      <c r="B48" s="115" t="s">
        <v>268</v>
      </c>
      <c r="C48" s="109" t="s">
        <v>1</v>
      </c>
      <c r="D48" s="116">
        <v>12</v>
      </c>
      <c r="E48" s="113"/>
      <c r="F48" s="112"/>
      <c r="G48" s="112"/>
      <c r="H48" s="117">
        <v>3705</v>
      </c>
      <c r="I48" s="112">
        <f t="shared" ref="I48" si="40">ROUND(H48*D48,2)</f>
        <v>44460</v>
      </c>
      <c r="J48" s="112">
        <f t="shared" si="36"/>
        <v>53352</v>
      </c>
      <c r="K48" s="113">
        <f t="shared" si="38"/>
        <v>44460</v>
      </c>
      <c r="L48" s="112">
        <f t="shared" si="39"/>
        <v>53352</v>
      </c>
      <c r="M48" s="16"/>
    </row>
    <row r="49" spans="1:13" ht="35.25" customHeight="1" x14ac:dyDescent="0.25">
      <c r="A49" s="97"/>
      <c r="B49" s="104" t="s">
        <v>263</v>
      </c>
      <c r="C49" s="97" t="s">
        <v>14</v>
      </c>
      <c r="D49" s="124">
        <v>49</v>
      </c>
      <c r="E49" s="100">
        <v>2175.65</v>
      </c>
      <c r="F49" s="101">
        <f>ROUND(E49*D49,2)</f>
        <v>106606.85</v>
      </c>
      <c r="G49" s="101">
        <f t="shared" ref="G49" si="41">ROUND(F49*1.2,2)</f>
        <v>127928.22</v>
      </c>
      <c r="H49" s="100"/>
      <c r="I49" s="101"/>
      <c r="J49" s="101"/>
      <c r="K49" s="100">
        <f t="shared" si="38"/>
        <v>106606.85</v>
      </c>
      <c r="L49" s="101">
        <f t="shared" si="39"/>
        <v>127928.22</v>
      </c>
      <c r="M49" s="16"/>
    </row>
    <row r="50" spans="1:13" ht="18" customHeight="1" x14ac:dyDescent="0.25">
      <c r="A50" s="9"/>
      <c r="B50" s="115" t="s">
        <v>267</v>
      </c>
      <c r="C50" s="109" t="s">
        <v>14</v>
      </c>
      <c r="D50" s="116">
        <v>49</v>
      </c>
      <c r="E50" s="113"/>
      <c r="F50" s="112"/>
      <c r="G50" s="112"/>
      <c r="H50" s="117">
        <v>1382.25</v>
      </c>
      <c r="I50" s="112">
        <f t="shared" ref="I50" si="42">ROUND(H50*D50,2)</f>
        <v>67730.25</v>
      </c>
      <c r="J50" s="112">
        <f t="shared" si="36"/>
        <v>81276.3</v>
      </c>
      <c r="K50" s="113">
        <f t="shared" si="38"/>
        <v>67730.25</v>
      </c>
      <c r="L50" s="112">
        <f t="shared" si="39"/>
        <v>81276.3</v>
      </c>
      <c r="M50" s="16"/>
    </row>
    <row r="51" spans="1:13" ht="45" x14ac:dyDescent="0.25">
      <c r="A51" s="97"/>
      <c r="B51" s="104" t="s">
        <v>264</v>
      </c>
      <c r="C51" s="97" t="s">
        <v>14</v>
      </c>
      <c r="D51" s="99">
        <v>7.81</v>
      </c>
      <c r="E51" s="100">
        <v>932.21</v>
      </c>
      <c r="F51" s="101">
        <f>ROUND(E51*D51,2)</f>
        <v>7280.56</v>
      </c>
      <c r="G51" s="101">
        <f t="shared" ref="G51" si="43">ROUND(F51*1.2,2)</f>
        <v>8736.67</v>
      </c>
      <c r="H51" s="100"/>
      <c r="I51" s="101"/>
      <c r="J51" s="101"/>
      <c r="K51" s="100">
        <f t="shared" ref="K51:K54" si="44">F51+I51</f>
        <v>7280.56</v>
      </c>
      <c r="L51" s="101">
        <f t="shared" ref="L51:L54" si="45">G51+J51</f>
        <v>8736.67</v>
      </c>
      <c r="M51" s="16"/>
    </row>
    <row r="52" spans="1:13" ht="18" customHeight="1" x14ac:dyDescent="0.25">
      <c r="A52" s="9"/>
      <c r="B52" s="115" t="s">
        <v>269</v>
      </c>
      <c r="C52" s="109" t="s">
        <v>14</v>
      </c>
      <c r="D52" s="120">
        <v>7.81</v>
      </c>
      <c r="E52" s="113"/>
      <c r="F52" s="112"/>
      <c r="G52" s="112"/>
      <c r="H52" s="117">
        <v>741</v>
      </c>
      <c r="I52" s="112">
        <f t="shared" ref="I52" si="46">ROUND(H52*D52,2)</f>
        <v>5787.21</v>
      </c>
      <c r="J52" s="112">
        <f t="shared" si="36"/>
        <v>6944.65</v>
      </c>
      <c r="K52" s="113">
        <f t="shared" si="44"/>
        <v>5787.21</v>
      </c>
      <c r="L52" s="112">
        <f t="shared" si="45"/>
        <v>6944.65</v>
      </c>
      <c r="M52" s="16"/>
    </row>
    <row r="53" spans="1:13" ht="18" customHeight="1" x14ac:dyDescent="0.25">
      <c r="A53" s="75"/>
      <c r="B53" s="104" t="s">
        <v>272</v>
      </c>
      <c r="C53" s="97" t="s">
        <v>1</v>
      </c>
      <c r="D53" s="124">
        <v>6</v>
      </c>
      <c r="E53" s="100">
        <v>1279.96</v>
      </c>
      <c r="F53" s="101">
        <f>ROUND(E53*D53,2)</f>
        <v>7679.76</v>
      </c>
      <c r="G53" s="101">
        <f t="shared" ref="G53" si="47">ROUND(F53*1.2,2)</f>
        <v>9215.7099999999991</v>
      </c>
      <c r="H53" s="100"/>
      <c r="I53" s="101"/>
      <c r="J53" s="101"/>
      <c r="K53" s="100">
        <f t="shared" si="44"/>
        <v>7679.76</v>
      </c>
      <c r="L53" s="101">
        <f t="shared" si="45"/>
        <v>9215.7099999999991</v>
      </c>
      <c r="M53" s="16"/>
    </row>
    <row r="54" spans="1:13" ht="18" customHeight="1" x14ac:dyDescent="0.25">
      <c r="A54" s="9"/>
      <c r="B54" s="115" t="s">
        <v>271</v>
      </c>
      <c r="C54" s="109" t="s">
        <v>1</v>
      </c>
      <c r="D54" s="116">
        <v>6</v>
      </c>
      <c r="E54" s="113"/>
      <c r="F54" s="112"/>
      <c r="G54" s="112"/>
      <c r="H54" s="117">
        <v>570</v>
      </c>
      <c r="I54" s="112">
        <f t="shared" ref="I54" si="48">ROUND(H54*D54,2)</f>
        <v>3420</v>
      </c>
      <c r="J54" s="112">
        <f t="shared" si="36"/>
        <v>4104</v>
      </c>
      <c r="K54" s="113">
        <f t="shared" si="44"/>
        <v>3420</v>
      </c>
      <c r="L54" s="112">
        <f t="shared" si="45"/>
        <v>4104</v>
      </c>
      <c r="M54" s="16"/>
    </row>
    <row r="55" spans="1:13" ht="30" x14ac:dyDescent="0.25">
      <c r="A55" s="97"/>
      <c r="B55" s="104" t="s">
        <v>265</v>
      </c>
      <c r="C55" s="97" t="s">
        <v>14</v>
      </c>
      <c r="D55" s="125">
        <v>8.5</v>
      </c>
      <c r="E55" s="100">
        <v>872.2</v>
      </c>
      <c r="F55" s="101">
        <f>ROUND(E55*D55,2)</f>
        <v>7413.7</v>
      </c>
      <c r="G55" s="101">
        <f t="shared" ref="G55" si="49">ROUND(F55*1.2,2)</f>
        <v>8896.44</v>
      </c>
      <c r="H55" s="100"/>
      <c r="I55" s="101"/>
      <c r="J55" s="101"/>
      <c r="K55" s="100">
        <f t="shared" ref="K55:K58" si="50">F55+I55</f>
        <v>7413.7</v>
      </c>
      <c r="L55" s="101">
        <f t="shared" ref="L55:L58" si="51">G55+J55</f>
        <v>8896.44</v>
      </c>
      <c r="M55" s="16"/>
    </row>
    <row r="56" spans="1:13" ht="18" customHeight="1" x14ac:dyDescent="0.25">
      <c r="A56" s="9"/>
      <c r="B56" s="115" t="s">
        <v>270</v>
      </c>
      <c r="C56" s="109" t="s">
        <v>14</v>
      </c>
      <c r="D56" s="119">
        <v>8.5</v>
      </c>
      <c r="E56" s="113"/>
      <c r="F56" s="112"/>
      <c r="G56" s="112"/>
      <c r="H56" s="117">
        <v>492.1</v>
      </c>
      <c r="I56" s="112">
        <f t="shared" ref="I56" si="52">ROUND(H56*D56,2)</f>
        <v>4182.8500000000004</v>
      </c>
      <c r="J56" s="112">
        <f t="shared" si="36"/>
        <v>5019.42</v>
      </c>
      <c r="K56" s="113">
        <f t="shared" si="50"/>
        <v>4182.8500000000004</v>
      </c>
      <c r="L56" s="112">
        <f t="shared" si="51"/>
        <v>5019.42</v>
      </c>
      <c r="M56" s="16"/>
    </row>
    <row r="57" spans="1:13" ht="18" customHeight="1" x14ac:dyDescent="0.25">
      <c r="A57" s="75"/>
      <c r="B57" s="104" t="s">
        <v>273</v>
      </c>
      <c r="C57" s="97" t="s">
        <v>1</v>
      </c>
      <c r="D57" s="124">
        <v>8</v>
      </c>
      <c r="E57" s="100">
        <v>261.61</v>
      </c>
      <c r="F57" s="101">
        <f>ROUND(E57*D57,2)</f>
        <v>2092.88</v>
      </c>
      <c r="G57" s="101">
        <f t="shared" ref="G57" si="53">ROUND(F57*1.2,2)</f>
        <v>2511.46</v>
      </c>
      <c r="H57" s="100"/>
      <c r="I57" s="101"/>
      <c r="J57" s="101"/>
      <c r="K57" s="100">
        <f t="shared" si="50"/>
        <v>2092.88</v>
      </c>
      <c r="L57" s="101">
        <f t="shared" si="51"/>
        <v>2511.46</v>
      </c>
      <c r="M57" s="16"/>
    </row>
    <row r="58" spans="1:13" ht="18" customHeight="1" x14ac:dyDescent="0.25">
      <c r="A58" s="9"/>
      <c r="B58" s="115" t="s">
        <v>274</v>
      </c>
      <c r="C58" s="109" t="s">
        <v>1</v>
      </c>
      <c r="D58" s="116">
        <v>8</v>
      </c>
      <c r="E58" s="113"/>
      <c r="F58" s="112"/>
      <c r="G58" s="112"/>
      <c r="H58" s="117">
        <v>156.75</v>
      </c>
      <c r="I58" s="112">
        <f t="shared" ref="I58" si="54">ROUND(H58*D58,2)</f>
        <v>1254</v>
      </c>
      <c r="J58" s="112">
        <f t="shared" si="36"/>
        <v>1504.8</v>
      </c>
      <c r="K58" s="113">
        <f t="shared" si="50"/>
        <v>1254</v>
      </c>
      <c r="L58" s="112">
        <f t="shared" si="51"/>
        <v>1504.8</v>
      </c>
      <c r="M58" s="16"/>
    </row>
    <row r="59" spans="1:13" ht="30" x14ac:dyDescent="0.25">
      <c r="A59" s="75"/>
      <c r="B59" s="104" t="s">
        <v>275</v>
      </c>
      <c r="C59" s="97" t="s">
        <v>14</v>
      </c>
      <c r="D59" s="125">
        <v>1.4</v>
      </c>
      <c r="E59" s="100">
        <v>659.22</v>
      </c>
      <c r="F59" s="101">
        <f>ROUND(E59*D59,2)</f>
        <v>922.91</v>
      </c>
      <c r="G59" s="101">
        <f t="shared" ref="G59" si="55">ROUND(F59*1.2,2)</f>
        <v>1107.49</v>
      </c>
      <c r="H59" s="100"/>
      <c r="I59" s="101"/>
      <c r="J59" s="101"/>
      <c r="K59" s="100">
        <f t="shared" ref="K59:K61" si="56">F59+I59</f>
        <v>922.91</v>
      </c>
      <c r="L59" s="101">
        <f t="shared" ref="L59:L61" si="57">G59+J59</f>
        <v>1107.49</v>
      </c>
      <c r="M59" s="16"/>
    </row>
    <row r="60" spans="1:13" x14ac:dyDescent="0.25">
      <c r="A60" s="9"/>
      <c r="B60" s="115" t="s">
        <v>282</v>
      </c>
      <c r="C60" s="109" t="s">
        <v>14</v>
      </c>
      <c r="D60" s="119">
        <v>1.4</v>
      </c>
      <c r="E60" s="113"/>
      <c r="F60" s="112"/>
      <c r="G60" s="112"/>
      <c r="H60" s="117">
        <v>3135</v>
      </c>
      <c r="I60" s="112">
        <f t="shared" ref="I60" si="58">ROUND(H60*D60,2)</f>
        <v>4389</v>
      </c>
      <c r="J60" s="112">
        <f t="shared" si="36"/>
        <v>5266.8</v>
      </c>
      <c r="K60" s="113">
        <f t="shared" si="56"/>
        <v>4389</v>
      </c>
      <c r="L60" s="112">
        <f t="shared" si="57"/>
        <v>5266.8</v>
      </c>
      <c r="M60" s="16"/>
    </row>
    <row r="61" spans="1:13" ht="30" x14ac:dyDescent="0.25">
      <c r="A61" s="75"/>
      <c r="B61" s="104" t="s">
        <v>276</v>
      </c>
      <c r="C61" s="97" t="s">
        <v>1</v>
      </c>
      <c r="D61" s="124">
        <v>4</v>
      </c>
      <c r="E61" s="100">
        <v>12639.75</v>
      </c>
      <c r="F61" s="101">
        <f>ROUND(E61*D61,2)</f>
        <v>50559</v>
      </c>
      <c r="G61" s="101">
        <f t="shared" ref="G61" si="59">ROUND(F61*1.2,2)</f>
        <v>60670.8</v>
      </c>
      <c r="H61" s="100"/>
      <c r="I61" s="101"/>
      <c r="J61" s="101"/>
      <c r="K61" s="100">
        <f t="shared" si="56"/>
        <v>50559</v>
      </c>
      <c r="L61" s="101">
        <f t="shared" si="57"/>
        <v>60670.8</v>
      </c>
      <c r="M61" s="16"/>
    </row>
    <row r="62" spans="1:13" ht="30" x14ac:dyDescent="0.25">
      <c r="A62" s="9"/>
      <c r="B62" s="115" t="s">
        <v>279</v>
      </c>
      <c r="C62" s="109" t="s">
        <v>1</v>
      </c>
      <c r="D62" s="116">
        <v>4</v>
      </c>
      <c r="E62" s="113"/>
      <c r="F62" s="112"/>
      <c r="G62" s="112"/>
      <c r="H62" s="130">
        <v>45970.5</v>
      </c>
      <c r="I62" s="112">
        <f t="shared" ref="I62" si="60">ROUND(H62*D62,2)</f>
        <v>183882</v>
      </c>
      <c r="J62" s="112">
        <f t="shared" si="36"/>
        <v>220658.4</v>
      </c>
      <c r="K62" s="113">
        <f t="shared" ref="K62" si="61">F62+I62</f>
        <v>183882</v>
      </c>
      <c r="L62" s="112">
        <f t="shared" ref="L62" si="62">G62+J62</f>
        <v>220658.4</v>
      </c>
      <c r="M62" s="16"/>
    </row>
    <row r="63" spans="1:13" ht="30" x14ac:dyDescent="0.25">
      <c r="A63" s="75"/>
      <c r="B63" s="104" t="s">
        <v>277</v>
      </c>
      <c r="C63" s="97" t="s">
        <v>1</v>
      </c>
      <c r="D63" s="124">
        <v>2</v>
      </c>
      <c r="E63" s="100">
        <v>7298.85</v>
      </c>
      <c r="F63" s="101">
        <f>ROUND(E63*D63,2)</f>
        <v>14597.7</v>
      </c>
      <c r="G63" s="101">
        <f t="shared" ref="G63" si="63">ROUND(F63*1.2,2)</f>
        <v>17517.240000000002</v>
      </c>
      <c r="H63" s="100"/>
      <c r="I63" s="101"/>
      <c r="J63" s="101"/>
      <c r="K63" s="100">
        <f t="shared" ref="K63:K64" si="64">F63+I63</f>
        <v>14597.7</v>
      </c>
      <c r="L63" s="101">
        <f t="shared" ref="L63:L64" si="65">G63+J63</f>
        <v>17517.240000000002</v>
      </c>
      <c r="M63" s="16"/>
    </row>
    <row r="64" spans="1:13" ht="30" x14ac:dyDescent="0.25">
      <c r="A64" s="9"/>
      <c r="B64" s="115" t="s">
        <v>280</v>
      </c>
      <c r="C64" s="109" t="s">
        <v>1</v>
      </c>
      <c r="D64" s="116">
        <v>2</v>
      </c>
      <c r="E64" s="113"/>
      <c r="F64" s="112"/>
      <c r="G64" s="112"/>
      <c r="H64" s="130">
        <v>8930</v>
      </c>
      <c r="I64" s="112">
        <f t="shared" ref="I64" si="66">ROUND(H64*D64,2)</f>
        <v>17860</v>
      </c>
      <c r="J64" s="112">
        <f t="shared" si="36"/>
        <v>21432</v>
      </c>
      <c r="K64" s="113">
        <f t="shared" si="64"/>
        <v>17860</v>
      </c>
      <c r="L64" s="112">
        <f t="shared" si="65"/>
        <v>21432</v>
      </c>
      <c r="M64" s="16"/>
    </row>
    <row r="65" spans="1:13" ht="30" x14ac:dyDescent="0.25">
      <c r="A65" s="75"/>
      <c r="B65" s="104" t="s">
        <v>278</v>
      </c>
      <c r="C65" s="97" t="s">
        <v>1</v>
      </c>
      <c r="D65" s="124">
        <v>4</v>
      </c>
      <c r="E65" s="100">
        <v>4557.1499999999996</v>
      </c>
      <c r="F65" s="101">
        <f>ROUND(E65*D65,2)</f>
        <v>18228.599999999999</v>
      </c>
      <c r="G65" s="101">
        <f t="shared" ref="G65" si="67">ROUND(F65*1.2,2)</f>
        <v>21874.32</v>
      </c>
      <c r="H65" s="100"/>
      <c r="I65" s="101"/>
      <c r="J65" s="101"/>
      <c r="K65" s="100">
        <f t="shared" ref="K65:K66" si="68">F65+I65</f>
        <v>18228.599999999999</v>
      </c>
      <c r="L65" s="101">
        <f t="shared" ref="L65:L66" si="69">G65+J65</f>
        <v>21874.32</v>
      </c>
      <c r="M65" s="16"/>
    </row>
    <row r="66" spans="1:13" ht="30" x14ac:dyDescent="0.25">
      <c r="A66" s="9"/>
      <c r="B66" s="115" t="s">
        <v>281</v>
      </c>
      <c r="C66" s="109" t="s">
        <v>1</v>
      </c>
      <c r="D66" s="116">
        <v>4</v>
      </c>
      <c r="E66" s="113"/>
      <c r="F66" s="112"/>
      <c r="G66" s="112"/>
      <c r="H66" s="130">
        <v>3895</v>
      </c>
      <c r="I66" s="112">
        <f t="shared" ref="I66" si="70">ROUND(H66*D66,2)</f>
        <v>15580</v>
      </c>
      <c r="J66" s="112">
        <f t="shared" si="36"/>
        <v>18696</v>
      </c>
      <c r="K66" s="113">
        <f t="shared" si="68"/>
        <v>15580</v>
      </c>
      <c r="L66" s="112">
        <f t="shared" si="69"/>
        <v>18696</v>
      </c>
      <c r="M66" s="16"/>
    </row>
    <row r="67" spans="1:13" ht="18" customHeight="1" x14ac:dyDescent="0.25">
      <c r="A67" s="75"/>
      <c r="B67" s="104" t="s">
        <v>283</v>
      </c>
      <c r="C67" s="97" t="s">
        <v>1</v>
      </c>
      <c r="D67" s="124">
        <v>1</v>
      </c>
      <c r="E67" s="100">
        <v>3280.35</v>
      </c>
      <c r="F67" s="101">
        <f>ROUND(E67*D67,2)</f>
        <v>3280.35</v>
      </c>
      <c r="G67" s="101">
        <f t="shared" ref="G67" si="71">ROUND(F67*1.2,2)</f>
        <v>3936.42</v>
      </c>
      <c r="H67" s="100"/>
      <c r="I67" s="101"/>
      <c r="J67" s="101"/>
      <c r="K67" s="100">
        <f t="shared" ref="K67:K69" si="72">F67+I67</f>
        <v>3280.35</v>
      </c>
      <c r="L67" s="101">
        <f t="shared" ref="L67:L69" si="73">G67+J67</f>
        <v>3936.42</v>
      </c>
      <c r="M67" s="16"/>
    </row>
    <row r="68" spans="1:13" x14ac:dyDescent="0.25">
      <c r="A68" s="9"/>
      <c r="B68" s="115" t="s">
        <v>284</v>
      </c>
      <c r="C68" s="109" t="s">
        <v>1</v>
      </c>
      <c r="D68" s="116">
        <v>1</v>
      </c>
      <c r="E68" s="113"/>
      <c r="F68" s="112"/>
      <c r="G68" s="112"/>
      <c r="H68" s="130">
        <v>6175</v>
      </c>
      <c r="I68" s="112">
        <f t="shared" ref="I68:I69" si="74">ROUND(H68*D68,2)</f>
        <v>6175</v>
      </c>
      <c r="J68" s="112">
        <f t="shared" ref="J68:J69" si="75">ROUND(I68*1.2,2)</f>
        <v>7410</v>
      </c>
      <c r="K68" s="113">
        <f t="shared" si="72"/>
        <v>6175</v>
      </c>
      <c r="L68" s="112">
        <f t="shared" si="73"/>
        <v>7410</v>
      </c>
      <c r="M68" s="16"/>
    </row>
    <row r="69" spans="1:13" ht="18" customHeight="1" x14ac:dyDescent="0.25">
      <c r="A69" s="9"/>
      <c r="B69" s="115" t="s">
        <v>285</v>
      </c>
      <c r="C69" s="109" t="s">
        <v>1</v>
      </c>
      <c r="D69" s="116">
        <v>1</v>
      </c>
      <c r="E69" s="113"/>
      <c r="F69" s="112"/>
      <c r="G69" s="112"/>
      <c r="H69" s="130">
        <v>8550</v>
      </c>
      <c r="I69" s="112">
        <f t="shared" si="74"/>
        <v>8550</v>
      </c>
      <c r="J69" s="112">
        <f t="shared" si="75"/>
        <v>10260</v>
      </c>
      <c r="K69" s="113">
        <f t="shared" si="72"/>
        <v>8550</v>
      </c>
      <c r="L69" s="112">
        <f t="shared" si="73"/>
        <v>10260</v>
      </c>
      <c r="M69" s="16"/>
    </row>
    <row r="70" spans="1:13" ht="18" customHeight="1" x14ac:dyDescent="0.25">
      <c r="A70" s="9"/>
      <c r="B70" s="56" t="s">
        <v>221</v>
      </c>
      <c r="C70" s="21"/>
      <c r="D70" s="22"/>
      <c r="E70" s="8"/>
      <c r="F70" s="33"/>
      <c r="G70" s="33"/>
      <c r="H70" s="8"/>
      <c r="I70" s="6"/>
      <c r="J70" s="6"/>
      <c r="K70" s="7"/>
      <c r="L70" s="6"/>
      <c r="M70" s="16"/>
    </row>
    <row r="71" spans="1:13" ht="30" customHeight="1" x14ac:dyDescent="0.25">
      <c r="A71" s="85">
        <f>A44+1</f>
        <v>11</v>
      </c>
      <c r="B71" s="86" t="s">
        <v>66</v>
      </c>
      <c r="C71" s="85" t="s">
        <v>20</v>
      </c>
      <c r="D71" s="87">
        <v>5.25</v>
      </c>
      <c r="E71" s="88">
        <v>80533.5</v>
      </c>
      <c r="F71" s="89">
        <f>ROUND(E71*D71,2)</f>
        <v>422800.88</v>
      </c>
      <c r="G71" s="89">
        <f t="shared" ref="G71" si="76">ROUND(F71*1.2,2)</f>
        <v>507361.06</v>
      </c>
      <c r="H71" s="88"/>
      <c r="I71" s="89"/>
      <c r="J71" s="89"/>
      <c r="K71" s="88">
        <f t="shared" ref="K71:K73" si="77">F71+I71</f>
        <v>422800.88</v>
      </c>
      <c r="L71" s="89">
        <f t="shared" ref="L71:L73" si="78">G71+J71</f>
        <v>507361.06</v>
      </c>
      <c r="M71" s="16"/>
    </row>
    <row r="72" spans="1:13" ht="21" customHeight="1" x14ac:dyDescent="0.25">
      <c r="A72" s="5" t="s">
        <v>108</v>
      </c>
      <c r="B72" s="4" t="s">
        <v>64</v>
      </c>
      <c r="C72" s="3" t="s">
        <v>20</v>
      </c>
      <c r="D72" s="133">
        <v>5.25</v>
      </c>
      <c r="E72" s="2"/>
      <c r="F72" s="14"/>
      <c r="G72" s="14"/>
      <c r="H72" s="1">
        <f>ROUND(4616/1.2*1.15,2)</f>
        <v>4423.67</v>
      </c>
      <c r="I72" s="14">
        <f>ROUND(H72*D72,2)</f>
        <v>23224.27</v>
      </c>
      <c r="J72" s="14">
        <f>ROUND(I72*1.2,2)</f>
        <v>27869.119999999999</v>
      </c>
      <c r="K72" s="1">
        <f t="shared" si="77"/>
        <v>23224.27</v>
      </c>
      <c r="L72" s="14">
        <f t="shared" si="78"/>
        <v>27869.119999999999</v>
      </c>
      <c r="M72" s="16" t="s">
        <v>18</v>
      </c>
    </row>
    <row r="73" spans="1:13" ht="21" customHeight="1" x14ac:dyDescent="0.25">
      <c r="A73" s="5" t="s">
        <v>231</v>
      </c>
      <c r="B73" s="4" t="s">
        <v>65</v>
      </c>
      <c r="C73" s="3" t="s">
        <v>37</v>
      </c>
      <c r="D73" s="133">
        <f>53.37*78.5/1000</f>
        <v>4.1895449999999999</v>
      </c>
      <c r="E73" s="2"/>
      <c r="F73" s="14"/>
      <c r="G73" s="14"/>
      <c r="H73" s="1">
        <f>ROUND(105190/1.2*1.15,2)</f>
        <v>100807.08</v>
      </c>
      <c r="I73" s="14">
        <f>ROUND(H73*D73,2)</f>
        <v>422335.8</v>
      </c>
      <c r="J73" s="14">
        <f>ROUND(I73*1.2,2)</f>
        <v>506802.96</v>
      </c>
      <c r="K73" s="1">
        <f t="shared" si="77"/>
        <v>422335.8</v>
      </c>
      <c r="L73" s="14">
        <f t="shared" si="78"/>
        <v>506802.96</v>
      </c>
    </row>
    <row r="74" spans="1:13" ht="30" customHeight="1" x14ac:dyDescent="0.25">
      <c r="A74" s="85"/>
      <c r="B74" s="126" t="s">
        <v>66</v>
      </c>
      <c r="C74" s="127" t="s">
        <v>20</v>
      </c>
      <c r="D74" s="131">
        <f>6.25-5.25</f>
        <v>1</v>
      </c>
      <c r="E74" s="128">
        <v>80533.5</v>
      </c>
      <c r="F74" s="129">
        <f>ROUND(E74*D74,2)</f>
        <v>80533.5</v>
      </c>
      <c r="G74" s="129">
        <f t="shared" ref="G74" si="79">ROUND(F74*1.2,2)</f>
        <v>96640.2</v>
      </c>
      <c r="H74" s="128"/>
      <c r="I74" s="129"/>
      <c r="J74" s="129"/>
      <c r="K74" s="128">
        <f t="shared" ref="K74:K76" si="80">F74+I74</f>
        <v>80533.5</v>
      </c>
      <c r="L74" s="129">
        <f t="shared" ref="L74:L76" si="81">G74+J74</f>
        <v>96640.2</v>
      </c>
      <c r="M74" s="105" t="s">
        <v>286</v>
      </c>
    </row>
    <row r="75" spans="1:13" ht="21" customHeight="1" x14ac:dyDescent="0.25">
      <c r="A75" s="5"/>
      <c r="B75" s="115" t="s">
        <v>64</v>
      </c>
      <c r="C75" s="109" t="s">
        <v>20</v>
      </c>
      <c r="D75" s="132">
        <f>6.75-5.25</f>
        <v>1.5</v>
      </c>
      <c r="E75" s="111"/>
      <c r="F75" s="112"/>
      <c r="G75" s="112"/>
      <c r="H75" s="113">
        <f>ROUND(4616/1.2*1.15,2)</f>
        <v>4423.67</v>
      </c>
      <c r="I75" s="112">
        <f>ROUND(H75*D75,2)</f>
        <v>6635.51</v>
      </c>
      <c r="J75" s="112">
        <f>ROUND(I75*1.2,2)</f>
        <v>7962.61</v>
      </c>
      <c r="K75" s="113">
        <f t="shared" si="80"/>
        <v>6635.51</v>
      </c>
      <c r="L75" s="112">
        <f t="shared" si="81"/>
        <v>7962.61</v>
      </c>
      <c r="M75" s="105" t="s">
        <v>287</v>
      </c>
    </row>
    <row r="76" spans="1:13" ht="21" customHeight="1" x14ac:dyDescent="0.25">
      <c r="A76" s="5"/>
      <c r="B76" s="115" t="s">
        <v>65</v>
      </c>
      <c r="C76" s="109" t="s">
        <v>37</v>
      </c>
      <c r="D76" s="132">
        <f>134.8954*78.5/1000</f>
        <v>10.5892889</v>
      </c>
      <c r="E76" s="111"/>
      <c r="F76" s="112"/>
      <c r="G76" s="112"/>
      <c r="H76" s="113">
        <f>ROUND(105190/1.2*1.15,2)</f>
        <v>100807.08</v>
      </c>
      <c r="I76" s="112">
        <f>ROUND(H76*D76,2)</f>
        <v>1067475.29</v>
      </c>
      <c r="J76" s="112">
        <f>ROUND(I76*1.2,2)</f>
        <v>1280970.3500000001</v>
      </c>
      <c r="K76" s="113">
        <f t="shared" si="80"/>
        <v>1067475.29</v>
      </c>
      <c r="L76" s="112">
        <f t="shared" si="81"/>
        <v>1280970.3500000001</v>
      </c>
    </row>
    <row r="77" spans="1:13" ht="18" customHeight="1" x14ac:dyDescent="0.25">
      <c r="A77" s="9"/>
      <c r="B77" s="56" t="s">
        <v>222</v>
      </c>
      <c r="C77" s="21"/>
      <c r="D77" s="22"/>
      <c r="E77" s="8"/>
      <c r="F77" s="33"/>
      <c r="G77" s="33"/>
      <c r="H77" s="8"/>
      <c r="I77" s="6"/>
      <c r="J77" s="6"/>
      <c r="K77" s="7"/>
      <c r="L77" s="6"/>
      <c r="M77" s="16"/>
    </row>
    <row r="78" spans="1:13" customFormat="1" ht="22.5" customHeight="1" x14ac:dyDescent="0.25">
      <c r="A78" s="90">
        <f>A71+1</f>
        <v>12</v>
      </c>
      <c r="B78" s="72" t="s">
        <v>223</v>
      </c>
      <c r="C78" s="75" t="s">
        <v>29</v>
      </c>
      <c r="D78" s="76">
        <v>26.55</v>
      </c>
      <c r="E78" s="79">
        <v>144.4</v>
      </c>
      <c r="F78" s="91">
        <f>ROUND(E78*D78,2)</f>
        <v>3833.82</v>
      </c>
      <c r="G78" s="91">
        <f>ROUND(F78*1.2,2)</f>
        <v>4600.58</v>
      </c>
      <c r="H78" s="79"/>
      <c r="I78" s="78"/>
      <c r="J78" s="78"/>
      <c r="K78" s="77">
        <f t="shared" ref="K78:L81" si="82">F78+I78</f>
        <v>3833.82</v>
      </c>
      <c r="L78" s="78">
        <f t="shared" si="82"/>
        <v>4600.58</v>
      </c>
    </row>
    <row r="79" spans="1:13" customFormat="1" ht="20.25" customHeight="1" x14ac:dyDescent="0.25">
      <c r="A79" s="5" t="s">
        <v>109</v>
      </c>
      <c r="B79" s="11" t="s">
        <v>224</v>
      </c>
      <c r="C79" s="73" t="s">
        <v>27</v>
      </c>
      <c r="D79" s="74">
        <f>D78*0.15</f>
        <v>3.9824999999999999</v>
      </c>
      <c r="E79" s="1"/>
      <c r="F79" s="54"/>
      <c r="G79" s="54"/>
      <c r="H79" s="1">
        <v>149.15</v>
      </c>
      <c r="I79" s="54">
        <f>ROUND(H79*D79,2)</f>
        <v>593.99</v>
      </c>
      <c r="J79" s="54">
        <f>ROUND(I79*1.2,2)</f>
        <v>712.79</v>
      </c>
      <c r="K79" s="55">
        <f t="shared" si="82"/>
        <v>593.99</v>
      </c>
      <c r="L79" s="54">
        <f t="shared" si="82"/>
        <v>712.79</v>
      </c>
    </row>
    <row r="80" spans="1:13" customFormat="1" ht="20.25" customHeight="1" x14ac:dyDescent="0.25">
      <c r="A80" s="90">
        <f>A78+1</f>
        <v>13</v>
      </c>
      <c r="B80" s="72" t="s">
        <v>225</v>
      </c>
      <c r="C80" s="75" t="s">
        <v>29</v>
      </c>
      <c r="D80" s="76">
        <v>26.55</v>
      </c>
      <c r="E80" s="79">
        <v>288.8</v>
      </c>
      <c r="F80" s="91">
        <f>ROUND(E80*D80,2)</f>
        <v>7667.64</v>
      </c>
      <c r="G80" s="91">
        <f>ROUND(F80*1.2,2)</f>
        <v>9201.17</v>
      </c>
      <c r="H80" s="92"/>
      <c r="I80" s="78"/>
      <c r="J80" s="78"/>
      <c r="K80" s="77">
        <f t="shared" si="82"/>
        <v>7667.64</v>
      </c>
      <c r="L80" s="78">
        <f t="shared" si="82"/>
        <v>9201.17</v>
      </c>
    </row>
    <row r="81" spans="1:13" customFormat="1" ht="20.25" customHeight="1" x14ac:dyDescent="0.25">
      <c r="A81" s="5" t="s">
        <v>232</v>
      </c>
      <c r="B81" s="11" t="s">
        <v>226</v>
      </c>
      <c r="C81" s="73" t="s">
        <v>27</v>
      </c>
      <c r="D81" s="74">
        <f>D80*0.32</f>
        <v>8.4960000000000004</v>
      </c>
      <c r="E81" s="1"/>
      <c r="F81" s="54"/>
      <c r="G81" s="54"/>
      <c r="H81" s="1">
        <v>165.3</v>
      </c>
      <c r="I81" s="54">
        <f>ROUND(H81*D81,2)</f>
        <v>1404.39</v>
      </c>
      <c r="J81" s="54">
        <f>ROUND(I81*1.2,2)</f>
        <v>1685.27</v>
      </c>
      <c r="K81" s="55">
        <f t="shared" si="82"/>
        <v>1404.39</v>
      </c>
      <c r="L81" s="54">
        <f t="shared" si="82"/>
        <v>1685.27</v>
      </c>
    </row>
    <row r="82" spans="1:13" customFormat="1" ht="20.25" customHeight="1" x14ac:dyDescent="0.25">
      <c r="A82" s="97">
        <f>A80+1</f>
        <v>14</v>
      </c>
      <c r="B82" s="98" t="s">
        <v>288</v>
      </c>
      <c r="C82" s="97" t="s">
        <v>29</v>
      </c>
      <c r="D82" s="99">
        <v>35</v>
      </c>
      <c r="E82" s="103">
        <v>288.8</v>
      </c>
      <c r="F82" s="101">
        <f>ROUND(E82*D82,2)</f>
        <v>10108</v>
      </c>
      <c r="G82" s="101">
        <f>ROUND(F82*1.2,2)</f>
        <v>12129.6</v>
      </c>
      <c r="H82" s="134"/>
      <c r="I82" s="101"/>
      <c r="J82" s="101"/>
      <c r="K82" s="100">
        <f t="shared" ref="K82:K83" si="83">F82+I82</f>
        <v>10108</v>
      </c>
      <c r="L82" s="101">
        <f t="shared" ref="L82:L83" si="84">G82+J82</f>
        <v>12129.6</v>
      </c>
    </row>
    <row r="83" spans="1:13" customFormat="1" ht="20.25" customHeight="1" x14ac:dyDescent="0.25">
      <c r="A83" s="135" t="s">
        <v>232</v>
      </c>
      <c r="B83" s="108" t="s">
        <v>226</v>
      </c>
      <c r="C83" s="109" t="s">
        <v>27</v>
      </c>
      <c r="D83" s="136">
        <f>D82*0.32</f>
        <v>11.200000000000001</v>
      </c>
      <c r="E83" s="113"/>
      <c r="F83" s="112"/>
      <c r="G83" s="112"/>
      <c r="H83" s="113"/>
      <c r="I83" s="112">
        <f>ROUND(H83*D83,2)</f>
        <v>0</v>
      </c>
      <c r="J83" s="112">
        <f>ROUND(I83*1.2,2)</f>
        <v>0</v>
      </c>
      <c r="K83" s="113">
        <f t="shared" si="83"/>
        <v>0</v>
      </c>
      <c r="L83" s="112">
        <f t="shared" si="84"/>
        <v>0</v>
      </c>
    </row>
    <row r="84" spans="1:13" ht="21.75" customHeight="1" x14ac:dyDescent="0.25">
      <c r="A84" s="9"/>
      <c r="B84" s="56" t="s">
        <v>113</v>
      </c>
      <c r="C84" s="21"/>
      <c r="D84" s="22"/>
      <c r="E84" s="8"/>
      <c r="F84" s="33"/>
      <c r="G84" s="33"/>
      <c r="H84" s="8"/>
      <c r="I84" s="6"/>
      <c r="J84" s="6"/>
      <c r="K84" s="7"/>
      <c r="L84" s="6"/>
      <c r="M84" s="16"/>
    </row>
    <row r="85" spans="1:13" ht="20.25" customHeight="1" x14ac:dyDescent="0.25">
      <c r="A85" s="75">
        <f>A80+1</f>
        <v>14</v>
      </c>
      <c r="B85" s="72" t="s">
        <v>80</v>
      </c>
      <c r="C85" s="75" t="s">
        <v>29</v>
      </c>
      <c r="D85" s="93">
        <v>56.21</v>
      </c>
      <c r="E85" s="77">
        <v>144.4</v>
      </c>
      <c r="F85" s="78">
        <f>ROUND(E85*D85,2)</f>
        <v>8116.72</v>
      </c>
      <c r="G85" s="78">
        <f t="shared" ref="G85" si="85">ROUND(F85*1.2,2)</f>
        <v>9740.06</v>
      </c>
      <c r="H85" s="77"/>
      <c r="I85" s="78"/>
      <c r="J85" s="78"/>
      <c r="K85" s="77">
        <f t="shared" ref="K85:K88" si="86">F85+I85</f>
        <v>8116.72</v>
      </c>
      <c r="L85" s="78">
        <f t="shared" ref="L85:L88" si="87">G85+J85</f>
        <v>9740.06</v>
      </c>
      <c r="M85" s="16"/>
    </row>
    <row r="86" spans="1:13" ht="17.25" customHeight="1" x14ac:dyDescent="0.25">
      <c r="A86" s="5" t="s">
        <v>233</v>
      </c>
      <c r="B86" s="4" t="s">
        <v>76</v>
      </c>
      <c r="C86" s="3" t="s">
        <v>30</v>
      </c>
      <c r="D86" s="36">
        <f>D85*0.3*20/16</f>
        <v>21.078749999999999</v>
      </c>
      <c r="E86" s="1"/>
      <c r="F86" s="14"/>
      <c r="G86" s="14"/>
      <c r="H86" s="43">
        <v>237.5</v>
      </c>
      <c r="I86" s="14">
        <f>ROUND(H86*D86,2)</f>
        <v>5006.2</v>
      </c>
      <c r="J86" s="14">
        <f t="shared" ref="J86" si="88">ROUND(I86*1.2,2)</f>
        <v>6007.44</v>
      </c>
      <c r="K86" s="1">
        <f t="shared" si="86"/>
        <v>5006.2</v>
      </c>
      <c r="L86" s="14">
        <f t="shared" si="87"/>
        <v>6007.44</v>
      </c>
      <c r="M86" s="16"/>
    </row>
    <row r="87" spans="1:13" ht="21.75" customHeight="1" x14ac:dyDescent="0.25">
      <c r="A87" s="75">
        <f>A85+1</f>
        <v>15</v>
      </c>
      <c r="B87" s="72" t="s">
        <v>81</v>
      </c>
      <c r="C87" s="75" t="s">
        <v>29</v>
      </c>
      <c r="D87" s="93">
        <v>56.21</v>
      </c>
      <c r="E87" s="77">
        <v>299.76</v>
      </c>
      <c r="F87" s="78">
        <f>ROUND(E87*D87,2)</f>
        <v>16849.509999999998</v>
      </c>
      <c r="G87" s="78">
        <f t="shared" ref="G87" si="89">ROUND(F87*1.2,2)</f>
        <v>20219.41</v>
      </c>
      <c r="H87" s="77"/>
      <c r="I87" s="78"/>
      <c r="J87" s="78"/>
      <c r="K87" s="77">
        <f t="shared" si="86"/>
        <v>16849.509999999998</v>
      </c>
      <c r="L87" s="78">
        <f t="shared" si="87"/>
        <v>20219.41</v>
      </c>
      <c r="M87" s="16"/>
    </row>
    <row r="88" spans="1:13" ht="21" customHeight="1" x14ac:dyDescent="0.25">
      <c r="A88" s="5" t="s">
        <v>234</v>
      </c>
      <c r="B88" s="4" t="s">
        <v>77</v>
      </c>
      <c r="C88" s="3" t="s">
        <v>27</v>
      </c>
      <c r="D88" s="23">
        <f>D87*2.5*2</f>
        <v>281.05</v>
      </c>
      <c r="E88" s="1"/>
      <c r="F88" s="14"/>
      <c r="G88" s="14"/>
      <c r="H88" s="43">
        <v>296.39999999999998</v>
      </c>
      <c r="I88" s="14">
        <f t="shared" ref="I88" si="90">ROUND(H88*D88,2)</f>
        <v>83303.22</v>
      </c>
      <c r="J88" s="14">
        <f t="shared" ref="J88" si="91">ROUND(I88*1.2,2)</f>
        <v>99963.86</v>
      </c>
      <c r="K88" s="1">
        <f t="shared" si="86"/>
        <v>83303.22</v>
      </c>
      <c r="L88" s="14">
        <f t="shared" si="87"/>
        <v>99963.86</v>
      </c>
      <c r="M88" s="16"/>
    </row>
    <row r="89" spans="1:13" ht="30.75" customHeight="1" x14ac:dyDescent="0.25">
      <c r="A89" s="75">
        <f>A87+1</f>
        <v>16</v>
      </c>
      <c r="B89" s="81" t="s">
        <v>227</v>
      </c>
      <c r="C89" s="75" t="s">
        <v>20</v>
      </c>
      <c r="D89" s="76">
        <v>0.56000000000000005</v>
      </c>
      <c r="E89" s="77">
        <v>28835.29</v>
      </c>
      <c r="F89" s="78">
        <f>ROUND(E89*D89,2)</f>
        <v>16147.76</v>
      </c>
      <c r="G89" s="78">
        <f t="shared" ref="G89" si="92">ROUND(F89*1.2,2)</f>
        <v>19377.310000000001</v>
      </c>
      <c r="H89" s="77"/>
      <c r="I89" s="78"/>
      <c r="J89" s="78"/>
      <c r="K89" s="77">
        <f t="shared" ref="K89:K90" si="93">F89+I89</f>
        <v>16147.76</v>
      </c>
      <c r="L89" s="78">
        <f t="shared" ref="L89:L90" si="94">G89+J89</f>
        <v>19377.310000000001</v>
      </c>
      <c r="M89" s="16"/>
    </row>
    <row r="90" spans="1:13" ht="18" customHeight="1" x14ac:dyDescent="0.25">
      <c r="A90" s="5" t="s">
        <v>28</v>
      </c>
      <c r="B90" s="11" t="s">
        <v>116</v>
      </c>
      <c r="C90" s="3" t="s">
        <v>20</v>
      </c>
      <c r="D90" s="36">
        <v>0.56000000000000005</v>
      </c>
      <c r="E90" s="2"/>
      <c r="F90" s="14"/>
      <c r="G90" s="14"/>
      <c r="H90" s="60">
        <v>5196.5</v>
      </c>
      <c r="I90" s="54">
        <f>ROUND(H90*D90,2)</f>
        <v>2910.04</v>
      </c>
      <c r="J90" s="54">
        <f>ROUND(I90*1.2,2)</f>
        <v>3492.05</v>
      </c>
      <c r="K90" s="55">
        <f t="shared" si="93"/>
        <v>2910.04</v>
      </c>
      <c r="L90" s="54">
        <f t="shared" si="94"/>
        <v>3492.05</v>
      </c>
      <c r="M90" s="16"/>
    </row>
    <row r="91" spans="1:13" ht="18" customHeight="1" x14ac:dyDescent="0.25">
      <c r="A91" s="5" t="s">
        <v>235</v>
      </c>
      <c r="B91" s="4" t="s">
        <v>130</v>
      </c>
      <c r="C91" s="3" t="s">
        <v>27</v>
      </c>
      <c r="D91" s="23">
        <v>41.7</v>
      </c>
      <c r="E91" s="2"/>
      <c r="F91" s="14"/>
      <c r="G91" s="14"/>
      <c r="H91" s="1">
        <v>80.75</v>
      </c>
      <c r="I91" s="54">
        <f>ROUND(H91*D91,2)</f>
        <v>3367.28</v>
      </c>
      <c r="J91" s="54">
        <f>ROUND(I91*1.2,2)</f>
        <v>4040.74</v>
      </c>
      <c r="K91" s="55">
        <f t="shared" ref="K91:K119" si="95">F91+I91</f>
        <v>3367.28</v>
      </c>
      <c r="L91" s="54">
        <f t="shared" ref="L91:L119" si="96">G91+J91</f>
        <v>4040.74</v>
      </c>
      <c r="M91" s="16"/>
    </row>
    <row r="92" spans="1:13" ht="30.75" customHeight="1" x14ac:dyDescent="0.25">
      <c r="A92" s="75"/>
      <c r="B92" s="104" t="s">
        <v>227</v>
      </c>
      <c r="C92" s="97" t="s">
        <v>20</v>
      </c>
      <c r="D92" s="99">
        <f>0.78-0.56</f>
        <v>0.21999999999999997</v>
      </c>
      <c r="E92" s="100">
        <v>28835.29</v>
      </c>
      <c r="F92" s="101">
        <f>ROUND(E92*D92,2)</f>
        <v>6343.76</v>
      </c>
      <c r="G92" s="101">
        <f t="shared" ref="G92" si="97">ROUND(F92*1.2,2)</f>
        <v>7612.51</v>
      </c>
      <c r="H92" s="100"/>
      <c r="I92" s="101"/>
      <c r="J92" s="101"/>
      <c r="K92" s="100">
        <f t="shared" si="95"/>
        <v>6343.76</v>
      </c>
      <c r="L92" s="101">
        <f t="shared" si="96"/>
        <v>7612.51</v>
      </c>
      <c r="M92" s="105" t="s">
        <v>321</v>
      </c>
    </row>
    <row r="93" spans="1:13" ht="18" customHeight="1" x14ac:dyDescent="0.25">
      <c r="A93" s="5"/>
      <c r="B93" s="108" t="s">
        <v>116</v>
      </c>
      <c r="C93" s="109" t="s">
        <v>20</v>
      </c>
      <c r="D93" s="150">
        <f>0.7917-0.56</f>
        <v>0.23169999999999991</v>
      </c>
      <c r="E93" s="111"/>
      <c r="F93" s="112"/>
      <c r="G93" s="112"/>
      <c r="H93" s="117">
        <v>5196.5</v>
      </c>
      <c r="I93" s="112">
        <f>ROUND(H93*D93,2)</f>
        <v>1204.03</v>
      </c>
      <c r="J93" s="112">
        <f>ROUND(I93*1.2,2)</f>
        <v>1444.84</v>
      </c>
      <c r="K93" s="113">
        <f t="shared" si="95"/>
        <v>1204.03</v>
      </c>
      <c r="L93" s="112">
        <f t="shared" si="96"/>
        <v>1444.84</v>
      </c>
      <c r="M93" s="105" t="s">
        <v>323</v>
      </c>
    </row>
    <row r="94" spans="1:13" ht="18" customHeight="1" x14ac:dyDescent="0.25">
      <c r="A94" s="5"/>
      <c r="B94" s="115" t="s">
        <v>130</v>
      </c>
      <c r="C94" s="109" t="s">
        <v>27</v>
      </c>
      <c r="D94" s="110">
        <f>53-41.7</f>
        <v>11.299999999999997</v>
      </c>
      <c r="E94" s="111"/>
      <c r="F94" s="112"/>
      <c r="G94" s="112"/>
      <c r="H94" s="113">
        <v>80.75</v>
      </c>
      <c r="I94" s="112">
        <f>ROUND(H94*D94,2)</f>
        <v>912.48</v>
      </c>
      <c r="J94" s="112">
        <f>ROUND(I94*1.2,2)</f>
        <v>1094.98</v>
      </c>
      <c r="K94" s="113">
        <f t="shared" ref="K94:K100" si="98">F94+I94</f>
        <v>912.48</v>
      </c>
      <c r="L94" s="112">
        <f t="shared" ref="L94:L100" si="99">G94+J94</f>
        <v>1094.98</v>
      </c>
      <c r="M94" s="105" t="s">
        <v>322</v>
      </c>
    </row>
    <row r="95" spans="1:13" ht="18" customHeight="1" x14ac:dyDescent="0.25">
      <c r="A95" s="5"/>
      <c r="B95" s="115" t="s">
        <v>312</v>
      </c>
      <c r="C95" s="109" t="s">
        <v>27</v>
      </c>
      <c r="D95" s="110">
        <v>51</v>
      </c>
      <c r="E95" s="111"/>
      <c r="F95" s="112"/>
      <c r="G95" s="112"/>
      <c r="H95" s="113">
        <v>80.75</v>
      </c>
      <c r="I95" s="112">
        <f>ROUND(H95*D95,2)</f>
        <v>4118.25</v>
      </c>
      <c r="J95" s="112">
        <f>ROUND(I95*1.2,2)</f>
        <v>4941.8999999999996</v>
      </c>
      <c r="K95" s="113">
        <f t="shared" si="98"/>
        <v>4118.25</v>
      </c>
      <c r="L95" s="112">
        <f t="shared" si="99"/>
        <v>4941.8999999999996</v>
      </c>
      <c r="M95" s="16"/>
    </row>
    <row r="96" spans="1:13" customFormat="1" ht="22.5" customHeight="1" x14ac:dyDescent="0.25">
      <c r="A96" s="90"/>
      <c r="B96" s="98" t="s">
        <v>255</v>
      </c>
      <c r="C96" s="97" t="s">
        <v>29</v>
      </c>
      <c r="D96" s="99">
        <v>3.8</v>
      </c>
      <c r="E96" s="103">
        <v>80.75</v>
      </c>
      <c r="F96" s="101">
        <f>ROUND(E96*D96,2)</f>
        <v>306.85000000000002</v>
      </c>
      <c r="G96" s="101">
        <f>ROUND(F96*1.2,2)</f>
        <v>368.22</v>
      </c>
      <c r="H96" s="103"/>
      <c r="I96" s="101"/>
      <c r="J96" s="101"/>
      <c r="K96" s="100">
        <f t="shared" si="98"/>
        <v>306.85000000000002</v>
      </c>
      <c r="L96" s="101">
        <f t="shared" si="99"/>
        <v>368.22</v>
      </c>
    </row>
    <row r="97" spans="1:13" ht="18" customHeight="1" x14ac:dyDescent="0.25">
      <c r="A97" s="90"/>
      <c r="B97" s="98" t="s">
        <v>305</v>
      </c>
      <c r="C97" s="97" t="s">
        <v>29</v>
      </c>
      <c r="D97" s="99">
        <v>3.8</v>
      </c>
      <c r="E97" s="103">
        <v>144.4</v>
      </c>
      <c r="F97" s="101">
        <f>ROUND(E97*D97,2)</f>
        <v>548.72</v>
      </c>
      <c r="G97" s="101">
        <f>ROUND(F97*1.2,2)</f>
        <v>658.46</v>
      </c>
      <c r="H97" s="134"/>
      <c r="I97" s="101"/>
      <c r="J97" s="101"/>
      <c r="K97" s="100">
        <f t="shared" si="98"/>
        <v>548.72</v>
      </c>
      <c r="L97" s="101">
        <f t="shared" si="99"/>
        <v>658.46</v>
      </c>
      <c r="M97" s="16"/>
    </row>
    <row r="98" spans="1:13" customFormat="1" ht="20.25" customHeight="1" x14ac:dyDescent="0.25">
      <c r="A98" s="5"/>
      <c r="B98" s="108" t="s">
        <v>76</v>
      </c>
      <c r="C98" s="109" t="s">
        <v>27</v>
      </c>
      <c r="D98" s="136">
        <v>6</v>
      </c>
      <c r="E98" s="113"/>
      <c r="F98" s="112"/>
      <c r="G98" s="112"/>
      <c r="H98" s="113">
        <v>237.5</v>
      </c>
      <c r="I98" s="112">
        <f>ROUND(H98*D98,2)</f>
        <v>1425</v>
      </c>
      <c r="J98" s="112">
        <f>ROUND(I98*1.2,2)</f>
        <v>1710</v>
      </c>
      <c r="K98" s="113">
        <f t="shared" si="98"/>
        <v>1425</v>
      </c>
      <c r="L98" s="112">
        <f t="shared" si="99"/>
        <v>1710</v>
      </c>
    </row>
    <row r="99" spans="1:13" ht="18" customHeight="1" x14ac:dyDescent="0.25">
      <c r="A99" s="90"/>
      <c r="B99" s="98" t="s">
        <v>306</v>
      </c>
      <c r="C99" s="97" t="s">
        <v>29</v>
      </c>
      <c r="D99" s="99">
        <v>3.8</v>
      </c>
      <c r="E99" s="103">
        <v>299.76</v>
      </c>
      <c r="F99" s="101">
        <f>ROUND(E99*D99,2)</f>
        <v>1139.0899999999999</v>
      </c>
      <c r="G99" s="101">
        <f>ROUND(F99*1.2,2)</f>
        <v>1366.91</v>
      </c>
      <c r="H99" s="134"/>
      <c r="I99" s="101"/>
      <c r="J99" s="101"/>
      <c r="K99" s="100">
        <f t="shared" si="98"/>
        <v>1139.0899999999999</v>
      </c>
      <c r="L99" s="101">
        <f t="shared" si="99"/>
        <v>1366.91</v>
      </c>
      <c r="M99" s="16"/>
    </row>
    <row r="100" spans="1:13" customFormat="1" ht="20.25" customHeight="1" x14ac:dyDescent="0.25">
      <c r="A100" s="5"/>
      <c r="B100" s="108" t="s">
        <v>258</v>
      </c>
      <c r="C100" s="109" t="s">
        <v>27</v>
      </c>
      <c r="D100" s="136">
        <v>2.08</v>
      </c>
      <c r="E100" s="113"/>
      <c r="F100" s="112"/>
      <c r="G100" s="112"/>
      <c r="H100" s="113">
        <v>296.39999999999998</v>
      </c>
      <c r="I100" s="112">
        <f>ROUND(H100*D100,2)</f>
        <v>616.51</v>
      </c>
      <c r="J100" s="112">
        <f>ROUND(I100*1.2,2)</f>
        <v>739.81</v>
      </c>
      <c r="K100" s="113">
        <f t="shared" si="98"/>
        <v>616.51</v>
      </c>
      <c r="L100" s="112">
        <f t="shared" si="99"/>
        <v>739.81</v>
      </c>
    </row>
    <row r="101" spans="1:13" ht="29.25" customHeight="1" x14ac:dyDescent="0.25">
      <c r="A101" s="90"/>
      <c r="B101" s="98" t="s">
        <v>324</v>
      </c>
      <c r="C101" s="97" t="s">
        <v>1</v>
      </c>
      <c r="D101" s="124">
        <v>2</v>
      </c>
      <c r="E101" s="103">
        <v>2390.1999999999998</v>
      </c>
      <c r="F101" s="101">
        <f>ROUND(E101*D101,2)</f>
        <v>4780.3999999999996</v>
      </c>
      <c r="G101" s="101">
        <f>ROUND(F101*1.2,2)</f>
        <v>5736.48</v>
      </c>
      <c r="H101" s="134"/>
      <c r="I101" s="101"/>
      <c r="J101" s="101"/>
      <c r="K101" s="100">
        <f t="shared" ref="K101:K103" si="100">F101+I101</f>
        <v>4780.3999999999996</v>
      </c>
      <c r="L101" s="101">
        <f t="shared" ref="L101:L103" si="101">G101+J101</f>
        <v>5736.48</v>
      </c>
      <c r="M101" s="16"/>
    </row>
    <row r="102" spans="1:13" ht="18" customHeight="1" x14ac:dyDescent="0.25">
      <c r="A102" s="97"/>
      <c r="B102" s="104" t="s">
        <v>328</v>
      </c>
      <c r="C102" s="97" t="s">
        <v>1</v>
      </c>
      <c r="D102" s="114">
        <v>4</v>
      </c>
      <c r="E102" s="100">
        <v>2888.95</v>
      </c>
      <c r="F102" s="101">
        <f>ROUND(E102*D102,2)</f>
        <v>11555.8</v>
      </c>
      <c r="G102" s="101">
        <f>ROUND(F102*1.2,2)</f>
        <v>13866.96</v>
      </c>
      <c r="H102" s="100"/>
      <c r="I102" s="101"/>
      <c r="J102" s="101"/>
      <c r="K102" s="100">
        <f t="shared" si="100"/>
        <v>11555.8</v>
      </c>
      <c r="L102" s="101">
        <f t="shared" si="101"/>
        <v>13866.96</v>
      </c>
      <c r="M102" s="16"/>
    </row>
    <row r="103" spans="1:13" ht="18" customHeight="1" x14ac:dyDescent="0.25">
      <c r="A103" s="5"/>
      <c r="B103" s="115" t="s">
        <v>327</v>
      </c>
      <c r="C103" s="109" t="s">
        <v>27</v>
      </c>
      <c r="D103" s="110">
        <f>10.4*4</f>
        <v>41.6</v>
      </c>
      <c r="E103" s="111"/>
      <c r="F103" s="112"/>
      <c r="G103" s="112"/>
      <c r="H103" s="113">
        <v>85.5</v>
      </c>
      <c r="I103" s="112">
        <f>ROUND(H103*D103,2)</f>
        <v>3556.8</v>
      </c>
      <c r="J103" s="112">
        <f>ROUND(I103*1.2,2)</f>
        <v>4268.16</v>
      </c>
      <c r="K103" s="113">
        <f t="shared" si="100"/>
        <v>3556.8</v>
      </c>
      <c r="L103" s="112">
        <f t="shared" si="101"/>
        <v>4268.16</v>
      </c>
      <c r="M103" s="16"/>
    </row>
    <row r="104" spans="1:13" ht="19.5" customHeight="1" x14ac:dyDescent="0.25">
      <c r="A104" s="90"/>
      <c r="B104" s="104" t="s">
        <v>325</v>
      </c>
      <c r="C104" s="97" t="s">
        <v>20</v>
      </c>
      <c r="D104" s="146">
        <v>2.1999999999999999E-2</v>
      </c>
      <c r="E104" s="103">
        <v>76523.570000000007</v>
      </c>
      <c r="F104" s="101">
        <f>ROUND(E104*D104,2)</f>
        <v>1683.52</v>
      </c>
      <c r="G104" s="101">
        <f>ROUND(F104*1.2,2)</f>
        <v>2020.22</v>
      </c>
      <c r="H104" s="134"/>
      <c r="I104" s="101"/>
      <c r="J104" s="101"/>
      <c r="K104" s="100">
        <f t="shared" ref="K104:K107" si="102">F104+I104</f>
        <v>1683.52</v>
      </c>
      <c r="L104" s="101">
        <f t="shared" ref="L104:L107" si="103">G104+J104</f>
        <v>2020.22</v>
      </c>
      <c r="M104" s="16"/>
    </row>
    <row r="105" spans="1:13" ht="18" customHeight="1" x14ac:dyDescent="0.25">
      <c r="A105" s="5"/>
      <c r="B105" s="108" t="s">
        <v>326</v>
      </c>
      <c r="C105" s="109" t="s">
        <v>20</v>
      </c>
      <c r="D105" s="150">
        <v>2.23E-2</v>
      </c>
      <c r="E105" s="111"/>
      <c r="F105" s="112"/>
      <c r="G105" s="112"/>
      <c r="H105" s="117">
        <v>4807</v>
      </c>
      <c r="I105" s="112">
        <f>ROUND(H105*D105,2)</f>
        <v>107.2</v>
      </c>
      <c r="J105" s="112">
        <f>ROUND(I105*1.2,2)</f>
        <v>128.63999999999999</v>
      </c>
      <c r="K105" s="113">
        <f t="shared" si="102"/>
        <v>107.2</v>
      </c>
      <c r="L105" s="112">
        <f t="shared" si="103"/>
        <v>128.63999999999999</v>
      </c>
      <c r="M105" s="16"/>
    </row>
    <row r="106" spans="1:13" ht="19.5" customHeight="1" x14ac:dyDescent="0.25">
      <c r="A106" s="90"/>
      <c r="B106" s="104" t="s">
        <v>73</v>
      </c>
      <c r="C106" s="97" t="s">
        <v>14</v>
      </c>
      <c r="D106" s="124">
        <v>10</v>
      </c>
      <c r="E106" s="103">
        <v>565.03</v>
      </c>
      <c r="F106" s="101">
        <f>ROUND(E106*D106,2)</f>
        <v>5650.3</v>
      </c>
      <c r="G106" s="101">
        <f>ROUND(F106*1.2,2)</f>
        <v>6780.36</v>
      </c>
      <c r="H106" s="134"/>
      <c r="I106" s="101"/>
      <c r="J106" s="101"/>
      <c r="K106" s="100">
        <f t="shared" si="102"/>
        <v>5650.3</v>
      </c>
      <c r="L106" s="101">
        <f t="shared" si="103"/>
        <v>6780.36</v>
      </c>
      <c r="M106" s="16"/>
    </row>
    <row r="107" spans="1:13" ht="18" customHeight="1" x14ac:dyDescent="0.25">
      <c r="A107" s="5"/>
      <c r="B107" s="108" t="s">
        <v>152</v>
      </c>
      <c r="C107" s="109" t="s">
        <v>14</v>
      </c>
      <c r="D107" s="145">
        <v>10</v>
      </c>
      <c r="E107" s="111"/>
      <c r="F107" s="112"/>
      <c r="G107" s="112"/>
      <c r="H107" s="117">
        <v>24.7</v>
      </c>
      <c r="I107" s="112">
        <f>ROUND(H107*D107,2)</f>
        <v>247</v>
      </c>
      <c r="J107" s="112">
        <f>ROUND(I107*1.2,2)</f>
        <v>296.39999999999998</v>
      </c>
      <c r="K107" s="113">
        <f t="shared" si="102"/>
        <v>247</v>
      </c>
      <c r="L107" s="112">
        <f t="shared" si="103"/>
        <v>296.39999999999998</v>
      </c>
      <c r="M107" s="16"/>
    </row>
    <row r="108" spans="1:13" ht="18" customHeight="1" x14ac:dyDescent="0.25">
      <c r="A108" s="5"/>
      <c r="B108" s="108" t="s">
        <v>153</v>
      </c>
      <c r="C108" s="109" t="s">
        <v>27</v>
      </c>
      <c r="D108" s="145">
        <v>0.6</v>
      </c>
      <c r="E108" s="111"/>
      <c r="F108" s="112"/>
      <c r="G108" s="112"/>
      <c r="H108" s="117">
        <v>57</v>
      </c>
      <c r="I108" s="112">
        <f>ROUND(H108*D108,2)</f>
        <v>34.200000000000003</v>
      </c>
      <c r="J108" s="112">
        <f>ROUND(I108*1.2,2)</f>
        <v>41.04</v>
      </c>
      <c r="K108" s="113">
        <f t="shared" ref="K108" si="104">F108+I108</f>
        <v>34.200000000000003</v>
      </c>
      <c r="L108" s="112">
        <f t="shared" ref="L108" si="105">G108+J108</f>
        <v>41.04</v>
      </c>
      <c r="M108" s="16"/>
    </row>
    <row r="109" spans="1:13" ht="18" customHeight="1" x14ac:dyDescent="0.25">
      <c r="A109" s="97"/>
      <c r="B109" s="104" t="s">
        <v>309</v>
      </c>
      <c r="C109" s="97" t="s">
        <v>20</v>
      </c>
      <c r="D109" s="148">
        <v>9.5399999999999991</v>
      </c>
      <c r="E109" s="100">
        <v>12960.4</v>
      </c>
      <c r="F109" s="101">
        <f>ROUND(E109*D109,2)</f>
        <v>123642.22</v>
      </c>
      <c r="G109" s="101">
        <f>ROUND(F109*1.2,2)</f>
        <v>148370.66</v>
      </c>
      <c r="H109" s="100"/>
      <c r="I109" s="101"/>
      <c r="J109" s="101"/>
      <c r="K109" s="100">
        <f t="shared" si="95"/>
        <v>123642.22</v>
      </c>
      <c r="L109" s="101">
        <f t="shared" si="96"/>
        <v>148370.66</v>
      </c>
      <c r="M109" s="16"/>
    </row>
    <row r="110" spans="1:13" ht="18" customHeight="1" x14ac:dyDescent="0.25">
      <c r="A110" s="5"/>
      <c r="B110" s="108" t="s">
        <v>116</v>
      </c>
      <c r="C110" s="109" t="s">
        <v>20</v>
      </c>
      <c r="D110" s="145">
        <v>9.68</v>
      </c>
      <c r="E110" s="111"/>
      <c r="F110" s="112"/>
      <c r="G110" s="112"/>
      <c r="H110" s="117">
        <v>5196.5</v>
      </c>
      <c r="I110" s="112">
        <f>ROUND(H110*D110,2)</f>
        <v>50302.12</v>
      </c>
      <c r="J110" s="112">
        <f>ROUND(I110*1.2,2)</f>
        <v>60362.54</v>
      </c>
      <c r="K110" s="113">
        <f t="shared" si="95"/>
        <v>50302.12</v>
      </c>
      <c r="L110" s="112">
        <f t="shared" si="96"/>
        <v>60362.54</v>
      </c>
      <c r="M110" s="16"/>
    </row>
    <row r="111" spans="1:13" ht="18" customHeight="1" x14ac:dyDescent="0.25">
      <c r="A111" s="5"/>
      <c r="B111" s="115" t="s">
        <v>310</v>
      </c>
      <c r="C111" s="109" t="s">
        <v>27</v>
      </c>
      <c r="D111" s="110">
        <v>156.9</v>
      </c>
      <c r="E111" s="111"/>
      <c r="F111" s="112"/>
      <c r="G111" s="112"/>
      <c r="H111" s="113">
        <v>80.75</v>
      </c>
      <c r="I111" s="112">
        <f>ROUND(H111*D111,2)</f>
        <v>12669.68</v>
      </c>
      <c r="J111" s="112">
        <f>ROUND(I111*1.2,2)</f>
        <v>15203.62</v>
      </c>
      <c r="K111" s="113">
        <f t="shared" ref="K111" si="106">F111+I111</f>
        <v>12669.68</v>
      </c>
      <c r="L111" s="112">
        <f t="shared" ref="L111" si="107">G111+J111</f>
        <v>15203.62</v>
      </c>
      <c r="M111" s="16"/>
    </row>
    <row r="112" spans="1:13" ht="18" customHeight="1" x14ac:dyDescent="0.25">
      <c r="A112" s="5"/>
      <c r="B112" s="115" t="s">
        <v>311</v>
      </c>
      <c r="C112" s="109" t="s">
        <v>27</v>
      </c>
      <c r="D112" s="110">
        <f>15+13.02</f>
        <v>28.02</v>
      </c>
      <c r="E112" s="111"/>
      <c r="F112" s="112"/>
      <c r="G112" s="112"/>
      <c r="H112" s="113">
        <v>80.75</v>
      </c>
      <c r="I112" s="112">
        <f>ROUND(H112*D112,2)</f>
        <v>2262.62</v>
      </c>
      <c r="J112" s="112">
        <f>ROUND(I112*1.2,2)</f>
        <v>2715.14</v>
      </c>
      <c r="K112" s="113">
        <f t="shared" ref="K112" si="108">F112+I112</f>
        <v>2262.62</v>
      </c>
      <c r="L112" s="112">
        <f t="shared" ref="L112" si="109">G112+J112</f>
        <v>2715.14</v>
      </c>
      <c r="M112" s="16"/>
    </row>
    <row r="113" spans="1:13" ht="18" customHeight="1" x14ac:dyDescent="0.25">
      <c r="A113" s="5"/>
      <c r="B113" s="115" t="s">
        <v>312</v>
      </c>
      <c r="C113" s="109" t="s">
        <v>27</v>
      </c>
      <c r="D113" s="110">
        <f>17</f>
        <v>17</v>
      </c>
      <c r="E113" s="111"/>
      <c r="F113" s="112"/>
      <c r="G113" s="112"/>
      <c r="H113" s="113">
        <v>80.75</v>
      </c>
      <c r="I113" s="112">
        <f>ROUND(H113*D113,2)</f>
        <v>1372.75</v>
      </c>
      <c r="J113" s="112">
        <f>ROUND(I113*1.2,2)</f>
        <v>1647.3</v>
      </c>
      <c r="K113" s="113">
        <f t="shared" ref="K113" si="110">F113+I113</f>
        <v>1372.75</v>
      </c>
      <c r="L113" s="112">
        <f t="shared" ref="L113" si="111">G113+J113</f>
        <v>1647.3</v>
      </c>
      <c r="M113" s="16"/>
    </row>
    <row r="114" spans="1:13" ht="18" customHeight="1" x14ac:dyDescent="0.25">
      <c r="A114" s="97"/>
      <c r="B114" s="104" t="s">
        <v>313</v>
      </c>
      <c r="C114" s="97" t="s">
        <v>1</v>
      </c>
      <c r="D114" s="114">
        <v>3</v>
      </c>
      <c r="E114" s="100">
        <v>2888.95</v>
      </c>
      <c r="F114" s="101">
        <f>ROUND(E114*D114,2)</f>
        <v>8666.85</v>
      </c>
      <c r="G114" s="101">
        <f>ROUND(F114*1.2,2)</f>
        <v>10400.219999999999</v>
      </c>
      <c r="H114" s="100"/>
      <c r="I114" s="101"/>
      <c r="J114" s="101"/>
      <c r="K114" s="100">
        <f t="shared" si="95"/>
        <v>8666.85</v>
      </c>
      <c r="L114" s="101">
        <f t="shared" si="96"/>
        <v>10400.219999999999</v>
      </c>
      <c r="M114" s="16"/>
    </row>
    <row r="115" spans="1:13" ht="18" customHeight="1" x14ac:dyDescent="0.25">
      <c r="A115" s="5"/>
      <c r="B115" s="115" t="s">
        <v>139</v>
      </c>
      <c r="C115" s="109" t="s">
        <v>27</v>
      </c>
      <c r="D115" s="110">
        <f>10.4*3</f>
        <v>31.200000000000003</v>
      </c>
      <c r="E115" s="111"/>
      <c r="F115" s="112"/>
      <c r="G115" s="112"/>
      <c r="H115" s="113">
        <v>85.5</v>
      </c>
      <c r="I115" s="112">
        <f>ROUND(H115*D115,2)</f>
        <v>2667.6</v>
      </c>
      <c r="J115" s="112">
        <f>ROUND(I115*1.2,2)</f>
        <v>3201.12</v>
      </c>
      <c r="K115" s="113">
        <f t="shared" si="95"/>
        <v>2667.6</v>
      </c>
      <c r="L115" s="112">
        <f t="shared" si="96"/>
        <v>3201.12</v>
      </c>
      <c r="M115" s="16"/>
    </row>
    <row r="116" spans="1:13" ht="18" customHeight="1" x14ac:dyDescent="0.25">
      <c r="A116" s="97"/>
      <c r="B116" s="104" t="s">
        <v>314</v>
      </c>
      <c r="C116" s="97" t="s">
        <v>1</v>
      </c>
      <c r="D116" s="114">
        <v>2</v>
      </c>
      <c r="E116" s="100">
        <v>1345.2</v>
      </c>
      <c r="F116" s="101">
        <f>ROUND(E116*D116,2)</f>
        <v>2690.4</v>
      </c>
      <c r="G116" s="101">
        <f>ROUND(F116*1.2,2)</f>
        <v>3228.48</v>
      </c>
      <c r="H116" s="100"/>
      <c r="I116" s="101"/>
      <c r="J116" s="101"/>
      <c r="K116" s="100">
        <f t="shared" ref="K116:K117" si="112">F116+I116</f>
        <v>2690.4</v>
      </c>
      <c r="L116" s="101">
        <f t="shared" ref="L116:L117" si="113">G116+J116</f>
        <v>3228.48</v>
      </c>
      <c r="M116" s="16"/>
    </row>
    <row r="117" spans="1:13" ht="18" customHeight="1" x14ac:dyDescent="0.25">
      <c r="A117" s="5"/>
      <c r="B117" s="115" t="s">
        <v>140</v>
      </c>
      <c r="C117" s="109" t="s">
        <v>27</v>
      </c>
      <c r="D117" s="110">
        <f>2.9*2</f>
        <v>5.8</v>
      </c>
      <c r="E117" s="111"/>
      <c r="F117" s="112"/>
      <c r="G117" s="112"/>
      <c r="H117" s="113">
        <v>85.5</v>
      </c>
      <c r="I117" s="112">
        <f>ROUND(H117*D117,2)</f>
        <v>495.9</v>
      </c>
      <c r="J117" s="112">
        <f>ROUND(I117*1.2,2)</f>
        <v>595.08000000000004</v>
      </c>
      <c r="K117" s="113">
        <f t="shared" si="112"/>
        <v>495.9</v>
      </c>
      <c r="L117" s="112">
        <f t="shared" si="113"/>
        <v>595.08000000000004</v>
      </c>
      <c r="M117" s="16"/>
    </row>
    <row r="118" spans="1:13" ht="18" customHeight="1" x14ac:dyDescent="0.25">
      <c r="A118" s="97"/>
      <c r="B118" s="104" t="s">
        <v>315</v>
      </c>
      <c r="C118" s="97" t="s">
        <v>1</v>
      </c>
      <c r="D118" s="114">
        <v>1</v>
      </c>
      <c r="E118" s="100">
        <v>1229.3</v>
      </c>
      <c r="F118" s="101">
        <f>ROUND(E118*D118,2)</f>
        <v>1229.3</v>
      </c>
      <c r="G118" s="101">
        <f>ROUND(F118*1.2,2)</f>
        <v>1475.16</v>
      </c>
      <c r="H118" s="100"/>
      <c r="I118" s="101"/>
      <c r="J118" s="101"/>
      <c r="K118" s="100">
        <f t="shared" si="95"/>
        <v>1229.3</v>
      </c>
      <c r="L118" s="101">
        <f t="shared" si="96"/>
        <v>1475.16</v>
      </c>
      <c r="M118" s="16"/>
    </row>
    <row r="119" spans="1:13" ht="18" customHeight="1" x14ac:dyDescent="0.25">
      <c r="A119" s="5"/>
      <c r="B119" s="115" t="s">
        <v>316</v>
      </c>
      <c r="C119" s="109" t="s">
        <v>27</v>
      </c>
      <c r="D119" s="110">
        <v>1.6</v>
      </c>
      <c r="E119" s="111"/>
      <c r="F119" s="112"/>
      <c r="G119" s="112"/>
      <c r="H119" s="113">
        <v>85.5</v>
      </c>
      <c r="I119" s="112">
        <f>ROUND(H119*D119,2)</f>
        <v>136.80000000000001</v>
      </c>
      <c r="J119" s="112">
        <f>ROUND(I119*1.2,2)</f>
        <v>164.16</v>
      </c>
      <c r="K119" s="113">
        <f t="shared" si="95"/>
        <v>136.80000000000001</v>
      </c>
      <c r="L119" s="112">
        <f t="shared" si="96"/>
        <v>164.16</v>
      </c>
      <c r="M119" s="16"/>
    </row>
    <row r="120" spans="1:13" ht="18" customHeight="1" x14ac:dyDescent="0.25">
      <c r="A120" s="97"/>
      <c r="B120" s="104" t="s">
        <v>317</v>
      </c>
      <c r="C120" s="97" t="s">
        <v>1</v>
      </c>
      <c r="D120" s="114">
        <v>2</v>
      </c>
      <c r="E120" s="100">
        <v>4074.55</v>
      </c>
      <c r="F120" s="101">
        <f>ROUND(E120*D120,2)</f>
        <v>8149.1</v>
      </c>
      <c r="G120" s="101">
        <f>ROUND(F120*1.2,2)</f>
        <v>9778.92</v>
      </c>
      <c r="H120" s="100"/>
      <c r="I120" s="101"/>
      <c r="J120" s="101"/>
      <c r="K120" s="100">
        <f t="shared" ref="K120:K121" si="114">F120+I120</f>
        <v>8149.1</v>
      </c>
      <c r="L120" s="101">
        <f t="shared" ref="L120:L121" si="115">G120+J120</f>
        <v>9778.92</v>
      </c>
      <c r="M120" s="16"/>
    </row>
    <row r="121" spans="1:13" ht="18" customHeight="1" x14ac:dyDescent="0.25">
      <c r="A121" s="5"/>
      <c r="B121" s="115" t="s">
        <v>300</v>
      </c>
      <c r="C121" s="109" t="s">
        <v>1</v>
      </c>
      <c r="D121" s="149">
        <v>2</v>
      </c>
      <c r="E121" s="111"/>
      <c r="F121" s="112"/>
      <c r="G121" s="112"/>
      <c r="H121" s="113">
        <v>2707.5</v>
      </c>
      <c r="I121" s="112">
        <f>ROUND(H121*D121,2)</f>
        <v>5415</v>
      </c>
      <c r="J121" s="112">
        <f>ROUND(I121*1.2,2)</f>
        <v>6498</v>
      </c>
      <c r="K121" s="113">
        <f t="shared" si="114"/>
        <v>5415</v>
      </c>
      <c r="L121" s="112">
        <f t="shared" si="115"/>
        <v>6498</v>
      </c>
      <c r="M121" s="16"/>
    </row>
    <row r="122" spans="1:13" ht="18" customHeight="1" x14ac:dyDescent="0.25">
      <c r="A122" s="97"/>
      <c r="B122" s="104" t="s">
        <v>124</v>
      </c>
      <c r="C122" s="97" t="s">
        <v>1</v>
      </c>
      <c r="D122" s="114">
        <v>2</v>
      </c>
      <c r="E122" s="100">
        <v>1974.1</v>
      </c>
      <c r="F122" s="101">
        <f t="shared" ref="F122:F128" si="116">ROUND(E122*D122,2)</f>
        <v>3948.2</v>
      </c>
      <c r="G122" s="101">
        <f t="shared" ref="G122:G128" si="117">ROUND(F122*1.2,2)</f>
        <v>4737.84</v>
      </c>
      <c r="H122" s="100"/>
      <c r="I122" s="101"/>
      <c r="J122" s="101"/>
      <c r="K122" s="100">
        <f t="shared" ref="K122:K128" si="118">F122+I122</f>
        <v>3948.2</v>
      </c>
      <c r="L122" s="101">
        <f t="shared" ref="L122:L128" si="119">G122+J122</f>
        <v>4737.84</v>
      </c>
      <c r="M122" s="16"/>
    </row>
    <row r="123" spans="1:13" ht="18" customHeight="1" x14ac:dyDescent="0.25">
      <c r="A123" s="5"/>
      <c r="B123" s="115" t="s">
        <v>302</v>
      </c>
      <c r="C123" s="109" t="s">
        <v>1</v>
      </c>
      <c r="D123" s="149">
        <v>2</v>
      </c>
      <c r="E123" s="111"/>
      <c r="F123" s="112"/>
      <c r="G123" s="112"/>
      <c r="H123" s="113">
        <v>14421</v>
      </c>
      <c r="I123" s="112">
        <f>ROUND(H123*D123,2)</f>
        <v>28842</v>
      </c>
      <c r="J123" s="112">
        <f>ROUND(I123*1.2,2)</f>
        <v>34610.400000000001</v>
      </c>
      <c r="K123" s="113">
        <f t="shared" si="118"/>
        <v>28842</v>
      </c>
      <c r="L123" s="112">
        <f t="shared" si="119"/>
        <v>34610.400000000001</v>
      </c>
      <c r="M123" s="16"/>
    </row>
    <row r="124" spans="1:13" ht="30" x14ac:dyDescent="0.25">
      <c r="A124" s="97"/>
      <c r="B124" s="104" t="s">
        <v>318</v>
      </c>
      <c r="C124" s="97" t="s">
        <v>1</v>
      </c>
      <c r="D124" s="114">
        <v>2</v>
      </c>
      <c r="E124" s="100">
        <v>5383.65</v>
      </c>
      <c r="F124" s="101">
        <f t="shared" si="116"/>
        <v>10767.3</v>
      </c>
      <c r="G124" s="101">
        <f t="shared" si="117"/>
        <v>12920.76</v>
      </c>
      <c r="H124" s="100"/>
      <c r="I124" s="101"/>
      <c r="J124" s="101"/>
      <c r="K124" s="100">
        <f t="shared" si="118"/>
        <v>10767.3</v>
      </c>
      <c r="L124" s="101">
        <f t="shared" si="119"/>
        <v>12920.76</v>
      </c>
      <c r="M124" s="16"/>
    </row>
    <row r="125" spans="1:13" ht="18" customHeight="1" x14ac:dyDescent="0.25">
      <c r="A125" s="5"/>
      <c r="B125" s="115" t="s">
        <v>147</v>
      </c>
      <c r="C125" s="109" t="s">
        <v>1</v>
      </c>
      <c r="D125" s="149">
        <v>2</v>
      </c>
      <c r="E125" s="111"/>
      <c r="F125" s="112"/>
      <c r="G125" s="112"/>
      <c r="H125" s="113">
        <v>5538.5</v>
      </c>
      <c r="I125" s="112">
        <f>ROUND(H125*D125,2)</f>
        <v>11077</v>
      </c>
      <c r="J125" s="112">
        <f>ROUND(I125*1.2,2)</f>
        <v>13292.4</v>
      </c>
      <c r="K125" s="113">
        <f t="shared" ref="K125" si="120">F125+I125</f>
        <v>11077</v>
      </c>
      <c r="L125" s="112">
        <f t="shared" ref="L125" si="121">G125+J125</f>
        <v>13292.4</v>
      </c>
      <c r="M125" s="16"/>
    </row>
    <row r="126" spans="1:13" ht="30" x14ac:dyDescent="0.25">
      <c r="A126" s="97"/>
      <c r="B126" s="104" t="s">
        <v>319</v>
      </c>
      <c r="C126" s="97" t="s">
        <v>1</v>
      </c>
      <c r="D126" s="114">
        <v>2</v>
      </c>
      <c r="E126" s="100">
        <v>17767.849999999999</v>
      </c>
      <c r="F126" s="101">
        <f t="shared" si="116"/>
        <v>35535.699999999997</v>
      </c>
      <c r="G126" s="101">
        <f t="shared" si="117"/>
        <v>42642.84</v>
      </c>
      <c r="H126" s="100"/>
      <c r="I126" s="101"/>
      <c r="J126" s="101"/>
      <c r="K126" s="100">
        <f t="shared" si="118"/>
        <v>35535.699999999997</v>
      </c>
      <c r="L126" s="101">
        <f t="shared" si="119"/>
        <v>42642.84</v>
      </c>
      <c r="M126" s="16"/>
    </row>
    <row r="127" spans="1:13" ht="18" customHeight="1" x14ac:dyDescent="0.25">
      <c r="A127" s="5"/>
      <c r="B127" s="115" t="s">
        <v>148</v>
      </c>
      <c r="C127" s="109" t="s">
        <v>1</v>
      </c>
      <c r="D127" s="149">
        <v>2</v>
      </c>
      <c r="E127" s="111"/>
      <c r="F127" s="112"/>
      <c r="G127" s="112"/>
      <c r="H127" s="113">
        <v>19950</v>
      </c>
      <c r="I127" s="112">
        <f>ROUND(H127*D127,2)</f>
        <v>39900</v>
      </c>
      <c r="J127" s="112">
        <f>ROUND(I127*1.2,2)</f>
        <v>47880</v>
      </c>
      <c r="K127" s="113">
        <f t="shared" si="118"/>
        <v>39900</v>
      </c>
      <c r="L127" s="112">
        <f t="shared" si="119"/>
        <v>47880</v>
      </c>
      <c r="M127" s="16"/>
    </row>
    <row r="128" spans="1:13" ht="30" x14ac:dyDescent="0.25">
      <c r="A128" s="97"/>
      <c r="B128" s="104" t="s">
        <v>320</v>
      </c>
      <c r="C128" s="97" t="s">
        <v>1</v>
      </c>
      <c r="D128" s="114">
        <v>2</v>
      </c>
      <c r="E128" s="100">
        <v>6612</v>
      </c>
      <c r="F128" s="101">
        <f t="shared" si="116"/>
        <v>13224</v>
      </c>
      <c r="G128" s="101">
        <f t="shared" si="117"/>
        <v>15868.8</v>
      </c>
      <c r="H128" s="100"/>
      <c r="I128" s="101"/>
      <c r="J128" s="101"/>
      <c r="K128" s="100">
        <f t="shared" si="118"/>
        <v>13224</v>
      </c>
      <c r="L128" s="101">
        <f t="shared" si="119"/>
        <v>15868.8</v>
      </c>
      <c r="M128" s="16"/>
    </row>
    <row r="129" spans="1:13" ht="18" customHeight="1" x14ac:dyDescent="0.25">
      <c r="A129" s="5"/>
      <c r="B129" s="115" t="s">
        <v>149</v>
      </c>
      <c r="C129" s="109" t="s">
        <v>1</v>
      </c>
      <c r="D129" s="149">
        <v>2</v>
      </c>
      <c r="E129" s="111"/>
      <c r="F129" s="112"/>
      <c r="G129" s="112"/>
      <c r="H129" s="113">
        <v>11970</v>
      </c>
      <c r="I129" s="112">
        <f>ROUND(H129*D129,2)</f>
        <v>23940</v>
      </c>
      <c r="J129" s="112">
        <f>ROUND(I129*1.2,2)</f>
        <v>28728</v>
      </c>
      <c r="K129" s="113">
        <f t="shared" ref="K129" si="122">F129+I129</f>
        <v>23940</v>
      </c>
      <c r="L129" s="112">
        <f t="shared" ref="L129" si="123">G129+J129</f>
        <v>28728</v>
      </c>
      <c r="M129" s="16"/>
    </row>
    <row r="130" spans="1:13" ht="22.5" customHeight="1" x14ac:dyDescent="0.25">
      <c r="A130" s="137"/>
      <c r="B130" s="138" t="s">
        <v>289</v>
      </c>
      <c r="C130" s="139"/>
      <c r="D130" s="140"/>
      <c r="E130" s="141"/>
      <c r="F130" s="142"/>
      <c r="G130" s="142"/>
      <c r="H130" s="141"/>
      <c r="I130" s="143"/>
      <c r="J130" s="143"/>
      <c r="K130" s="144"/>
      <c r="L130" s="143"/>
      <c r="M130" s="16"/>
    </row>
    <row r="131" spans="1:13" ht="18.75" customHeight="1" x14ac:dyDescent="0.25">
      <c r="A131" s="97"/>
      <c r="B131" s="104" t="s">
        <v>290</v>
      </c>
      <c r="C131" s="97" t="s">
        <v>1</v>
      </c>
      <c r="D131" s="114">
        <v>4</v>
      </c>
      <c r="E131" s="100">
        <v>403.75</v>
      </c>
      <c r="F131" s="101">
        <f>ROUND(E131*D131,2)</f>
        <v>1615</v>
      </c>
      <c r="G131" s="101">
        <f>ROUND(F131*1.2,2)</f>
        <v>1938</v>
      </c>
      <c r="H131" s="100"/>
      <c r="I131" s="101"/>
      <c r="J131" s="101"/>
      <c r="K131" s="100">
        <f t="shared" ref="K131:K132" si="124">F131+I131</f>
        <v>1615</v>
      </c>
      <c r="L131" s="101">
        <f t="shared" ref="L131:L132" si="125">G131+J131</f>
        <v>1938</v>
      </c>
      <c r="M131" s="16"/>
    </row>
    <row r="132" spans="1:13" ht="18.75" customHeight="1" x14ac:dyDescent="0.25">
      <c r="A132" s="135"/>
      <c r="B132" s="115" t="s">
        <v>291</v>
      </c>
      <c r="C132" s="109" t="s">
        <v>1</v>
      </c>
      <c r="D132" s="116">
        <v>4</v>
      </c>
      <c r="E132" s="113"/>
      <c r="F132" s="112"/>
      <c r="G132" s="112"/>
      <c r="H132" s="117">
        <v>1520</v>
      </c>
      <c r="I132" s="112">
        <f>ROUND(H132*D132,2)</f>
        <v>6080</v>
      </c>
      <c r="J132" s="112">
        <f>ROUND(I132*1.2,2)</f>
        <v>7296</v>
      </c>
      <c r="K132" s="113">
        <f t="shared" si="124"/>
        <v>6080</v>
      </c>
      <c r="L132" s="112">
        <f t="shared" si="125"/>
        <v>7296</v>
      </c>
      <c r="M132" s="16"/>
    </row>
    <row r="133" spans="1:13" ht="18.75" customHeight="1" x14ac:dyDescent="0.25">
      <c r="A133" s="135"/>
      <c r="B133" s="115" t="s">
        <v>292</v>
      </c>
      <c r="C133" s="109" t="s">
        <v>27</v>
      </c>
      <c r="D133" s="120">
        <v>2.64</v>
      </c>
      <c r="E133" s="113"/>
      <c r="F133" s="112"/>
      <c r="G133" s="112"/>
      <c r="H133" s="117">
        <v>119.69999999999999</v>
      </c>
      <c r="I133" s="112">
        <f t="shared" ref="I133:I139" si="126">ROUND(H133*D133,2)</f>
        <v>316.01</v>
      </c>
      <c r="J133" s="112">
        <f t="shared" ref="J133:J139" si="127">ROUND(I133*1.2,2)</f>
        <v>379.21</v>
      </c>
      <c r="K133" s="113">
        <f t="shared" ref="K133:K139" si="128">F133+I133</f>
        <v>316.01</v>
      </c>
      <c r="L133" s="112">
        <f t="shared" ref="L133:L139" si="129">G133+J133</f>
        <v>379.21</v>
      </c>
      <c r="M133" s="16"/>
    </row>
    <row r="134" spans="1:13" ht="18.75" customHeight="1" x14ac:dyDescent="0.25">
      <c r="A134" s="135"/>
      <c r="B134" s="115" t="s">
        <v>293</v>
      </c>
      <c r="C134" s="109" t="s">
        <v>1</v>
      </c>
      <c r="D134" s="116">
        <v>4</v>
      </c>
      <c r="E134" s="113"/>
      <c r="F134" s="112"/>
      <c r="G134" s="112"/>
      <c r="H134" s="117">
        <v>1533.3</v>
      </c>
      <c r="I134" s="112">
        <f t="shared" si="126"/>
        <v>6133.2</v>
      </c>
      <c r="J134" s="112">
        <f t="shared" si="127"/>
        <v>7359.84</v>
      </c>
      <c r="K134" s="113">
        <f t="shared" si="128"/>
        <v>6133.2</v>
      </c>
      <c r="L134" s="112">
        <f t="shared" si="129"/>
        <v>7359.84</v>
      </c>
      <c r="M134" s="16"/>
    </row>
    <row r="135" spans="1:13" ht="18.75" customHeight="1" x14ac:dyDescent="0.25">
      <c r="A135" s="135"/>
      <c r="B135" s="115" t="s">
        <v>294</v>
      </c>
      <c r="C135" s="109" t="s">
        <v>14</v>
      </c>
      <c r="D135" s="119">
        <v>0.8</v>
      </c>
      <c r="E135" s="113"/>
      <c r="F135" s="112"/>
      <c r="G135" s="112"/>
      <c r="H135" s="117">
        <v>456</v>
      </c>
      <c r="I135" s="112">
        <f t="shared" si="126"/>
        <v>364.8</v>
      </c>
      <c r="J135" s="112">
        <f t="shared" si="127"/>
        <v>437.76</v>
      </c>
      <c r="K135" s="113">
        <f t="shared" si="128"/>
        <v>364.8</v>
      </c>
      <c r="L135" s="112">
        <f t="shared" si="129"/>
        <v>437.76</v>
      </c>
      <c r="M135" s="16"/>
    </row>
    <row r="136" spans="1:13" ht="18.75" customHeight="1" x14ac:dyDescent="0.25">
      <c r="A136" s="135"/>
      <c r="B136" s="115" t="s">
        <v>295</v>
      </c>
      <c r="C136" s="109" t="s">
        <v>27</v>
      </c>
      <c r="D136" s="122">
        <v>0.25600000000000001</v>
      </c>
      <c r="E136" s="113"/>
      <c r="F136" s="112"/>
      <c r="G136" s="112"/>
      <c r="H136" s="117">
        <v>120.64999999999999</v>
      </c>
      <c r="I136" s="112">
        <f t="shared" si="126"/>
        <v>30.89</v>
      </c>
      <c r="J136" s="112">
        <f t="shared" si="127"/>
        <v>37.07</v>
      </c>
      <c r="K136" s="113">
        <f t="shared" si="128"/>
        <v>30.89</v>
      </c>
      <c r="L136" s="112">
        <f t="shared" si="129"/>
        <v>37.07</v>
      </c>
      <c r="M136" s="16"/>
    </row>
    <row r="137" spans="1:13" ht="18.75" customHeight="1" x14ac:dyDescent="0.25">
      <c r="A137" s="135"/>
      <c r="B137" s="115" t="s">
        <v>296</v>
      </c>
      <c r="C137" s="109" t="s">
        <v>27</v>
      </c>
      <c r="D137" s="122">
        <v>9.6000000000000002E-2</v>
      </c>
      <c r="E137" s="113"/>
      <c r="F137" s="112"/>
      <c r="G137" s="112"/>
      <c r="H137" s="117">
        <v>139.65</v>
      </c>
      <c r="I137" s="112">
        <f t="shared" ref="I137:I138" si="130">ROUND(H137*D137,2)</f>
        <v>13.41</v>
      </c>
      <c r="J137" s="112">
        <f t="shared" si="127"/>
        <v>16.09</v>
      </c>
      <c r="K137" s="113">
        <f t="shared" ref="K137:K138" si="131">F137+I137</f>
        <v>13.41</v>
      </c>
      <c r="L137" s="112">
        <f t="shared" ref="L137:L138" si="132">G137+J137</f>
        <v>16.09</v>
      </c>
      <c r="M137" s="16"/>
    </row>
    <row r="138" spans="1:13" ht="18.75" customHeight="1" x14ac:dyDescent="0.25">
      <c r="A138" s="135"/>
      <c r="B138" s="115" t="s">
        <v>297</v>
      </c>
      <c r="C138" s="109" t="s">
        <v>27</v>
      </c>
      <c r="D138" s="122">
        <v>1.6E-2</v>
      </c>
      <c r="E138" s="113"/>
      <c r="F138" s="112"/>
      <c r="G138" s="112"/>
      <c r="H138" s="117">
        <v>187.14999999999998</v>
      </c>
      <c r="I138" s="112">
        <f t="shared" si="130"/>
        <v>2.99</v>
      </c>
      <c r="J138" s="112">
        <f t="shared" si="127"/>
        <v>3.59</v>
      </c>
      <c r="K138" s="113">
        <f t="shared" si="131"/>
        <v>2.99</v>
      </c>
      <c r="L138" s="112">
        <f t="shared" si="132"/>
        <v>3.59</v>
      </c>
      <c r="M138" s="16"/>
    </row>
    <row r="139" spans="1:13" ht="18.75" customHeight="1" x14ac:dyDescent="0.25">
      <c r="A139" s="135"/>
      <c r="B139" s="115" t="s">
        <v>298</v>
      </c>
      <c r="C139" s="109" t="s">
        <v>27</v>
      </c>
      <c r="D139" s="122">
        <v>3.2000000000000001E-2</v>
      </c>
      <c r="E139" s="113"/>
      <c r="F139" s="112"/>
      <c r="G139" s="112"/>
      <c r="H139" s="117">
        <v>187.14999999999998</v>
      </c>
      <c r="I139" s="112">
        <f t="shared" si="126"/>
        <v>5.99</v>
      </c>
      <c r="J139" s="112">
        <f t="shared" si="127"/>
        <v>7.19</v>
      </c>
      <c r="K139" s="113">
        <f t="shared" si="128"/>
        <v>5.99</v>
      </c>
      <c r="L139" s="112">
        <f t="shared" si="129"/>
        <v>7.19</v>
      </c>
      <c r="M139" s="16"/>
    </row>
    <row r="140" spans="1:13" ht="22.5" customHeight="1" x14ac:dyDescent="0.25">
      <c r="A140" s="9"/>
      <c r="B140" s="138" t="s">
        <v>299</v>
      </c>
      <c r="C140" s="21"/>
      <c r="D140" s="22"/>
      <c r="E140" s="8"/>
      <c r="F140" s="33"/>
      <c r="G140" s="33"/>
      <c r="H140" s="8"/>
      <c r="I140" s="6"/>
      <c r="J140" s="6"/>
      <c r="K140" s="7"/>
      <c r="L140" s="6"/>
      <c r="M140" s="16"/>
    </row>
    <row r="141" spans="1:13" ht="24" customHeight="1" x14ac:dyDescent="0.25">
      <c r="A141" s="75"/>
      <c r="B141" s="104" t="s">
        <v>154</v>
      </c>
      <c r="C141" s="97" t="s">
        <v>20</v>
      </c>
      <c r="D141" s="146">
        <v>2.153</v>
      </c>
      <c r="E141" s="100">
        <v>17265.3</v>
      </c>
      <c r="F141" s="101">
        <f>ROUND(E141*D141,2)</f>
        <v>37172.19</v>
      </c>
      <c r="G141" s="101">
        <f t="shared" ref="G141" si="133">ROUND(F141*1.2,2)</f>
        <v>44606.63</v>
      </c>
      <c r="H141" s="100"/>
      <c r="I141" s="101"/>
      <c r="J141" s="101"/>
      <c r="K141" s="100">
        <f t="shared" ref="K141:K160" si="134">F141+I141</f>
        <v>37172.19</v>
      </c>
      <c r="L141" s="101">
        <f t="shared" ref="L141:L160" si="135">G141+J141</f>
        <v>44606.63</v>
      </c>
      <c r="M141" s="16"/>
    </row>
    <row r="142" spans="1:13" ht="18" customHeight="1" x14ac:dyDescent="0.25">
      <c r="A142" s="5"/>
      <c r="B142" s="108" t="s">
        <v>300</v>
      </c>
      <c r="C142" s="109" t="s">
        <v>1</v>
      </c>
      <c r="D142" s="147">
        <v>1</v>
      </c>
      <c r="E142" s="111"/>
      <c r="F142" s="112"/>
      <c r="G142" s="112"/>
      <c r="H142" s="117">
        <v>2707.5</v>
      </c>
      <c r="I142" s="112">
        <f>ROUND(H142*D142,2)</f>
        <v>2707.5</v>
      </c>
      <c r="J142" s="112">
        <f>ROUND(I142*1.2,2)</f>
        <v>3249</v>
      </c>
      <c r="K142" s="113">
        <f t="shared" si="134"/>
        <v>2707.5</v>
      </c>
      <c r="L142" s="112">
        <f t="shared" si="135"/>
        <v>3249</v>
      </c>
      <c r="M142" s="16"/>
    </row>
    <row r="143" spans="1:13" ht="18" customHeight="1" x14ac:dyDescent="0.25">
      <c r="A143" s="5"/>
      <c r="B143" s="115" t="s">
        <v>301</v>
      </c>
      <c r="C143" s="109" t="s">
        <v>1</v>
      </c>
      <c r="D143" s="147">
        <v>1</v>
      </c>
      <c r="E143" s="111"/>
      <c r="F143" s="112"/>
      <c r="G143" s="112"/>
      <c r="H143" s="117">
        <v>2831</v>
      </c>
      <c r="I143" s="112">
        <f t="shared" ref="I143:I148" si="136">ROUND(H143*D143,2)</f>
        <v>2831</v>
      </c>
      <c r="J143" s="112">
        <f t="shared" ref="J143:J148" si="137">ROUND(I143*1.2,2)</f>
        <v>3397.2</v>
      </c>
      <c r="K143" s="113">
        <f t="shared" ref="K143:K153" si="138">F143+I143</f>
        <v>2831</v>
      </c>
      <c r="L143" s="112">
        <f t="shared" ref="L143:L153" si="139">G143+J143</f>
        <v>3397.2</v>
      </c>
      <c r="M143" s="16"/>
    </row>
    <row r="144" spans="1:13" ht="18" customHeight="1" x14ac:dyDescent="0.25">
      <c r="A144" s="5"/>
      <c r="B144" s="115" t="s">
        <v>157</v>
      </c>
      <c r="C144" s="109" t="s">
        <v>1</v>
      </c>
      <c r="D144" s="147">
        <v>1</v>
      </c>
      <c r="E144" s="111"/>
      <c r="F144" s="112"/>
      <c r="G144" s="112"/>
      <c r="H144" s="117">
        <v>5177.5</v>
      </c>
      <c r="I144" s="112">
        <f t="shared" si="136"/>
        <v>5177.5</v>
      </c>
      <c r="J144" s="112">
        <f t="shared" si="137"/>
        <v>6213</v>
      </c>
      <c r="K144" s="113">
        <f t="shared" si="138"/>
        <v>5177.5</v>
      </c>
      <c r="L144" s="112">
        <f t="shared" si="139"/>
        <v>6213</v>
      </c>
      <c r="M144" s="16"/>
    </row>
    <row r="145" spans="1:13" ht="18" customHeight="1" x14ac:dyDescent="0.25">
      <c r="A145" s="5"/>
      <c r="B145" s="115" t="s">
        <v>147</v>
      </c>
      <c r="C145" s="109" t="s">
        <v>1</v>
      </c>
      <c r="D145" s="147">
        <v>1</v>
      </c>
      <c r="E145" s="111"/>
      <c r="F145" s="112"/>
      <c r="G145" s="112"/>
      <c r="H145" s="117">
        <v>5538.5</v>
      </c>
      <c r="I145" s="112">
        <f t="shared" si="136"/>
        <v>5538.5</v>
      </c>
      <c r="J145" s="112">
        <f t="shared" si="137"/>
        <v>6646.2</v>
      </c>
      <c r="K145" s="113">
        <f t="shared" si="138"/>
        <v>5538.5</v>
      </c>
      <c r="L145" s="112">
        <f t="shared" si="139"/>
        <v>6646.2</v>
      </c>
      <c r="M145" s="16"/>
    </row>
    <row r="146" spans="1:13" ht="18" customHeight="1" x14ac:dyDescent="0.25">
      <c r="A146" s="5"/>
      <c r="B146" s="115" t="s">
        <v>302</v>
      </c>
      <c r="C146" s="109" t="s">
        <v>1</v>
      </c>
      <c r="D146" s="147">
        <v>1</v>
      </c>
      <c r="E146" s="111"/>
      <c r="F146" s="112"/>
      <c r="G146" s="112"/>
      <c r="H146" s="117">
        <v>14421.000000000002</v>
      </c>
      <c r="I146" s="112">
        <f t="shared" si="136"/>
        <v>14421</v>
      </c>
      <c r="J146" s="112">
        <f t="shared" si="137"/>
        <v>17305.2</v>
      </c>
      <c r="K146" s="113">
        <f t="shared" si="138"/>
        <v>14421</v>
      </c>
      <c r="L146" s="112">
        <f t="shared" si="139"/>
        <v>17305.2</v>
      </c>
      <c r="M146" s="16"/>
    </row>
    <row r="147" spans="1:13" ht="18" customHeight="1" x14ac:dyDescent="0.25">
      <c r="A147" s="5"/>
      <c r="B147" s="115" t="s">
        <v>303</v>
      </c>
      <c r="C147" s="109" t="s">
        <v>27</v>
      </c>
      <c r="D147" s="145">
        <v>29.2</v>
      </c>
      <c r="E147" s="111"/>
      <c r="F147" s="112"/>
      <c r="G147" s="112"/>
      <c r="H147" s="117">
        <v>5206</v>
      </c>
      <c r="I147" s="112">
        <f t="shared" si="136"/>
        <v>152015.20000000001</v>
      </c>
      <c r="J147" s="112">
        <f t="shared" si="137"/>
        <v>182418.24</v>
      </c>
      <c r="K147" s="113">
        <f t="shared" si="138"/>
        <v>152015.20000000001</v>
      </c>
      <c r="L147" s="112">
        <f t="shared" si="139"/>
        <v>182418.24</v>
      </c>
      <c r="M147" s="16"/>
    </row>
    <row r="148" spans="1:13" ht="18" customHeight="1" x14ac:dyDescent="0.25">
      <c r="A148" s="5"/>
      <c r="B148" s="115" t="s">
        <v>304</v>
      </c>
      <c r="C148" s="109" t="s">
        <v>1</v>
      </c>
      <c r="D148" s="147">
        <v>1</v>
      </c>
      <c r="E148" s="111"/>
      <c r="F148" s="112"/>
      <c r="G148" s="112"/>
      <c r="H148" s="117">
        <v>14212</v>
      </c>
      <c r="I148" s="112">
        <f t="shared" si="136"/>
        <v>14212</v>
      </c>
      <c r="J148" s="112">
        <f t="shared" si="137"/>
        <v>17054.400000000001</v>
      </c>
      <c r="K148" s="113">
        <f t="shared" si="138"/>
        <v>14212</v>
      </c>
      <c r="L148" s="112">
        <f t="shared" si="139"/>
        <v>17054.400000000001</v>
      </c>
      <c r="M148" s="16"/>
    </row>
    <row r="149" spans="1:13" customFormat="1" ht="22.5" customHeight="1" x14ac:dyDescent="0.25">
      <c r="A149" s="90"/>
      <c r="B149" s="98" t="s">
        <v>255</v>
      </c>
      <c r="C149" s="97" t="s">
        <v>29</v>
      </c>
      <c r="D149" s="99">
        <v>0.91</v>
      </c>
      <c r="E149" s="103">
        <v>80.75</v>
      </c>
      <c r="F149" s="101">
        <f>ROUND(E149*D149,2)</f>
        <v>73.48</v>
      </c>
      <c r="G149" s="101">
        <f>ROUND(F149*1.2,2)</f>
        <v>88.18</v>
      </c>
      <c r="H149" s="103"/>
      <c r="I149" s="101"/>
      <c r="J149" s="101"/>
      <c r="K149" s="100">
        <f t="shared" ref="K149" si="140">F149+I149</f>
        <v>73.48</v>
      </c>
      <c r="L149" s="101">
        <f t="shared" ref="L149" si="141">G149+J149</f>
        <v>88.18</v>
      </c>
    </row>
    <row r="150" spans="1:13" customFormat="1" ht="22.5" customHeight="1" x14ac:dyDescent="0.25">
      <c r="A150" s="90"/>
      <c r="B150" s="98" t="s">
        <v>223</v>
      </c>
      <c r="C150" s="97" t="s">
        <v>29</v>
      </c>
      <c r="D150" s="99">
        <v>0.91</v>
      </c>
      <c r="E150" s="103">
        <v>144.4</v>
      </c>
      <c r="F150" s="101">
        <f>ROUND(E150*D150,2)</f>
        <v>131.4</v>
      </c>
      <c r="G150" s="101">
        <f>ROUND(F150*1.2,2)</f>
        <v>157.68</v>
      </c>
      <c r="H150" s="103"/>
      <c r="I150" s="101"/>
      <c r="J150" s="101"/>
      <c r="K150" s="100">
        <f t="shared" si="138"/>
        <v>131.4</v>
      </c>
      <c r="L150" s="101">
        <f t="shared" si="139"/>
        <v>157.68</v>
      </c>
    </row>
    <row r="151" spans="1:13" customFormat="1" ht="20.25" customHeight="1" x14ac:dyDescent="0.25">
      <c r="A151" s="5"/>
      <c r="B151" s="108" t="s">
        <v>224</v>
      </c>
      <c r="C151" s="109" t="s">
        <v>27</v>
      </c>
      <c r="D151" s="136">
        <f>D150*0.15</f>
        <v>0.13650000000000001</v>
      </c>
      <c r="E151" s="113"/>
      <c r="F151" s="112"/>
      <c r="G151" s="112"/>
      <c r="H151" s="113">
        <v>149.15</v>
      </c>
      <c r="I151" s="112">
        <f>ROUND(H151*D151,2)</f>
        <v>20.36</v>
      </c>
      <c r="J151" s="112">
        <f>ROUND(I151*1.2,2)</f>
        <v>24.43</v>
      </c>
      <c r="K151" s="113">
        <f t="shared" si="138"/>
        <v>20.36</v>
      </c>
      <c r="L151" s="112">
        <f t="shared" si="139"/>
        <v>24.43</v>
      </c>
    </row>
    <row r="152" spans="1:13" customFormat="1" ht="20.25" customHeight="1" x14ac:dyDescent="0.25">
      <c r="A152" s="90"/>
      <c r="B152" s="98" t="s">
        <v>225</v>
      </c>
      <c r="C152" s="97" t="s">
        <v>29</v>
      </c>
      <c r="D152" s="99">
        <v>0.91</v>
      </c>
      <c r="E152" s="103">
        <v>288.8</v>
      </c>
      <c r="F152" s="101">
        <f>ROUND(E152*D152,2)</f>
        <v>262.81</v>
      </c>
      <c r="G152" s="101">
        <f>ROUND(F152*1.2,2)</f>
        <v>315.37</v>
      </c>
      <c r="H152" s="134"/>
      <c r="I152" s="101"/>
      <c r="J152" s="101"/>
      <c r="K152" s="100">
        <f t="shared" si="138"/>
        <v>262.81</v>
      </c>
      <c r="L152" s="101">
        <f t="shared" si="139"/>
        <v>315.37</v>
      </c>
    </row>
    <row r="153" spans="1:13" customFormat="1" ht="20.25" customHeight="1" x14ac:dyDescent="0.25">
      <c r="A153" s="5"/>
      <c r="B153" s="108" t="s">
        <v>226</v>
      </c>
      <c r="C153" s="109" t="s">
        <v>27</v>
      </c>
      <c r="D153" s="136">
        <f>D152*0.32</f>
        <v>0.29120000000000001</v>
      </c>
      <c r="E153" s="113"/>
      <c r="F153" s="112"/>
      <c r="G153" s="112"/>
      <c r="H153" s="113">
        <v>165.3</v>
      </c>
      <c r="I153" s="112">
        <f>ROUND(H153*D153,2)</f>
        <v>48.14</v>
      </c>
      <c r="J153" s="112">
        <f>ROUND(I153*1.2,2)</f>
        <v>57.77</v>
      </c>
      <c r="K153" s="113">
        <f t="shared" si="138"/>
        <v>48.14</v>
      </c>
      <c r="L153" s="112">
        <f t="shared" si="139"/>
        <v>57.77</v>
      </c>
    </row>
    <row r="154" spans="1:13" ht="18" customHeight="1" x14ac:dyDescent="0.25">
      <c r="A154" s="90"/>
      <c r="B154" s="98" t="s">
        <v>305</v>
      </c>
      <c r="C154" s="97" t="s">
        <v>29</v>
      </c>
      <c r="D154" s="99">
        <v>41.6</v>
      </c>
      <c r="E154" s="103">
        <v>144.4</v>
      </c>
      <c r="F154" s="101">
        <f>ROUND(E154*D154,2)</f>
        <v>6007.04</v>
      </c>
      <c r="G154" s="101">
        <f>ROUND(F154*1.2,2)</f>
        <v>7208.45</v>
      </c>
      <c r="H154" s="134"/>
      <c r="I154" s="101"/>
      <c r="J154" s="101"/>
      <c r="K154" s="100">
        <f t="shared" ref="K154:K156" si="142">F154+I154</f>
        <v>6007.04</v>
      </c>
      <c r="L154" s="101">
        <f t="shared" ref="L154:L156" si="143">G154+J154</f>
        <v>7208.45</v>
      </c>
      <c r="M154" s="16"/>
    </row>
    <row r="155" spans="1:13" customFormat="1" ht="20.25" customHeight="1" x14ac:dyDescent="0.25">
      <c r="A155" s="5"/>
      <c r="B155" s="108" t="s">
        <v>76</v>
      </c>
      <c r="C155" s="109" t="s">
        <v>27</v>
      </c>
      <c r="D155" s="136">
        <v>12.48</v>
      </c>
      <c r="E155" s="113"/>
      <c r="F155" s="112"/>
      <c r="G155" s="112"/>
      <c r="H155" s="113">
        <v>237.5</v>
      </c>
      <c r="I155" s="112">
        <f>ROUND(H155*D155,2)</f>
        <v>2964</v>
      </c>
      <c r="J155" s="112">
        <f>ROUND(I155*1.2,2)</f>
        <v>3556.8</v>
      </c>
      <c r="K155" s="113">
        <f t="shared" si="142"/>
        <v>2964</v>
      </c>
      <c r="L155" s="112">
        <f t="shared" si="143"/>
        <v>3556.8</v>
      </c>
    </row>
    <row r="156" spans="1:13" ht="18" customHeight="1" x14ac:dyDescent="0.25">
      <c r="A156" s="90"/>
      <c r="B156" s="98" t="s">
        <v>306</v>
      </c>
      <c r="C156" s="97" t="s">
        <v>29</v>
      </c>
      <c r="D156" s="99">
        <v>41.6</v>
      </c>
      <c r="E156" s="103">
        <v>299.76</v>
      </c>
      <c r="F156" s="101">
        <f>ROUND(E156*D156,2)</f>
        <v>12470.02</v>
      </c>
      <c r="G156" s="101">
        <f>ROUND(F156*1.2,2)</f>
        <v>14964.02</v>
      </c>
      <c r="H156" s="134"/>
      <c r="I156" s="101"/>
      <c r="J156" s="101"/>
      <c r="K156" s="100">
        <f t="shared" si="142"/>
        <v>12470.02</v>
      </c>
      <c r="L156" s="101">
        <f t="shared" si="143"/>
        <v>14964.02</v>
      </c>
      <c r="M156" s="16"/>
    </row>
    <row r="157" spans="1:13" customFormat="1" ht="20.25" customHeight="1" x14ac:dyDescent="0.25">
      <c r="A157" s="5"/>
      <c r="B157" s="108" t="s">
        <v>258</v>
      </c>
      <c r="C157" s="109" t="s">
        <v>27</v>
      </c>
      <c r="D157" s="136">
        <v>99.84</v>
      </c>
      <c r="E157" s="113"/>
      <c r="F157" s="112"/>
      <c r="G157" s="112"/>
      <c r="H157" s="113">
        <v>296.39999999999998</v>
      </c>
      <c r="I157" s="112">
        <f>ROUND(H157*D157,2)</f>
        <v>29592.58</v>
      </c>
      <c r="J157" s="112">
        <f>ROUND(I157*1.2,2)</f>
        <v>35511.1</v>
      </c>
      <c r="K157" s="113">
        <f t="shared" ref="K157:K159" si="144">F157+I157</f>
        <v>29592.58</v>
      </c>
      <c r="L157" s="112">
        <f t="shared" ref="L157:L159" si="145">G157+J157</f>
        <v>35511.1</v>
      </c>
    </row>
    <row r="158" spans="1:13" ht="18" customHeight="1" x14ac:dyDescent="0.25">
      <c r="A158" s="90"/>
      <c r="B158" s="98" t="s">
        <v>307</v>
      </c>
      <c r="C158" s="97" t="s">
        <v>1</v>
      </c>
      <c r="D158" s="99">
        <v>3</v>
      </c>
      <c r="E158" s="103">
        <v>830.3</v>
      </c>
      <c r="F158" s="101">
        <f>ROUND(E158*D158,2)</f>
        <v>2490.9</v>
      </c>
      <c r="G158" s="101">
        <f>ROUND(F158*1.2,2)</f>
        <v>2989.08</v>
      </c>
      <c r="H158" s="134"/>
      <c r="I158" s="101"/>
      <c r="J158" s="101"/>
      <c r="K158" s="100">
        <f t="shared" si="144"/>
        <v>2490.9</v>
      </c>
      <c r="L158" s="101">
        <f t="shared" si="145"/>
        <v>2989.08</v>
      </c>
      <c r="M158" s="16"/>
    </row>
    <row r="159" spans="1:13" ht="18" customHeight="1" x14ac:dyDescent="0.25">
      <c r="A159" s="90"/>
      <c r="B159" s="98" t="s">
        <v>164</v>
      </c>
      <c r="C159" s="97" t="s">
        <v>20</v>
      </c>
      <c r="D159" s="99">
        <v>0.02</v>
      </c>
      <c r="E159" s="103">
        <v>62768.88</v>
      </c>
      <c r="F159" s="101">
        <f>ROUND(E159*D159,2)</f>
        <v>1255.3800000000001</v>
      </c>
      <c r="G159" s="101">
        <f>ROUND(F159*1.2,2)</f>
        <v>1506.46</v>
      </c>
      <c r="H159" s="134"/>
      <c r="I159" s="101"/>
      <c r="J159" s="101"/>
      <c r="K159" s="100">
        <f t="shared" si="144"/>
        <v>1255.3800000000001</v>
      </c>
      <c r="L159" s="101">
        <f t="shared" si="145"/>
        <v>1506.46</v>
      </c>
      <c r="M159" s="16"/>
    </row>
    <row r="160" spans="1:13" ht="18" customHeight="1" x14ac:dyDescent="0.25">
      <c r="A160" s="5"/>
      <c r="B160" s="115" t="s">
        <v>308</v>
      </c>
      <c r="C160" s="109" t="s">
        <v>20</v>
      </c>
      <c r="D160" s="110">
        <v>2.0799999999999999E-2</v>
      </c>
      <c r="E160" s="111"/>
      <c r="F160" s="112"/>
      <c r="G160" s="112"/>
      <c r="H160" s="113">
        <v>5307.65</v>
      </c>
      <c r="I160" s="112">
        <f>ROUND(H160*D160,2)</f>
        <v>110.4</v>
      </c>
      <c r="J160" s="112">
        <f>ROUND(I160*1.2,2)</f>
        <v>132.47999999999999</v>
      </c>
      <c r="K160" s="113">
        <f t="shared" si="134"/>
        <v>110.4</v>
      </c>
      <c r="L160" s="112">
        <f t="shared" si="135"/>
        <v>132.47999999999999</v>
      </c>
      <c r="M160" s="16"/>
    </row>
    <row r="161" spans="1:13" ht="22.5" customHeight="1" x14ac:dyDescent="0.25">
      <c r="A161" s="9"/>
      <c r="B161" s="56" t="s">
        <v>228</v>
      </c>
      <c r="C161" s="21"/>
      <c r="D161" s="22"/>
      <c r="E161" s="8"/>
      <c r="F161" s="33"/>
      <c r="G161" s="33"/>
      <c r="H161" s="8"/>
      <c r="I161" s="6"/>
      <c r="J161" s="6"/>
      <c r="K161" s="7"/>
      <c r="L161" s="6"/>
      <c r="M161" s="16"/>
    </row>
    <row r="162" spans="1:13" ht="18.75" customHeight="1" x14ac:dyDescent="0.25">
      <c r="A162" s="75">
        <f>A89+1</f>
        <v>17</v>
      </c>
      <c r="B162" s="81" t="s">
        <v>237</v>
      </c>
      <c r="C162" s="75" t="s">
        <v>1</v>
      </c>
      <c r="D162" s="82">
        <v>2</v>
      </c>
      <c r="E162" s="77">
        <v>1452.55</v>
      </c>
      <c r="F162" s="78">
        <f>ROUND(E162*D162,2)</f>
        <v>2905.1</v>
      </c>
      <c r="G162" s="78">
        <f>ROUND(F162*1.2,2)</f>
        <v>3486.12</v>
      </c>
      <c r="H162" s="77"/>
      <c r="I162" s="78"/>
      <c r="J162" s="78"/>
      <c r="K162" s="77">
        <f t="shared" ref="K162:K163" si="146">F162+I162</f>
        <v>2905.1</v>
      </c>
      <c r="L162" s="78">
        <f t="shared" ref="L162:L163" si="147">G162+J162</f>
        <v>3486.12</v>
      </c>
      <c r="M162" s="16"/>
    </row>
    <row r="163" spans="1:13" ht="18.75" customHeight="1" x14ac:dyDescent="0.25">
      <c r="A163" s="5" t="s">
        <v>26</v>
      </c>
      <c r="B163" s="4" t="s">
        <v>238</v>
      </c>
      <c r="C163" s="3" t="s">
        <v>1</v>
      </c>
      <c r="D163" s="12">
        <v>2</v>
      </c>
      <c r="E163" s="1"/>
      <c r="F163" s="14"/>
      <c r="G163" s="14"/>
      <c r="H163" s="43">
        <v>3737.5</v>
      </c>
      <c r="I163" s="14">
        <f>ROUND(H163*D163,2)</f>
        <v>7475</v>
      </c>
      <c r="J163" s="14">
        <f>ROUND(I163*1.2,2)</f>
        <v>8970</v>
      </c>
      <c r="K163" s="1">
        <f t="shared" si="146"/>
        <v>7475</v>
      </c>
      <c r="L163" s="14">
        <f t="shared" si="147"/>
        <v>8970</v>
      </c>
      <c r="M163" s="16"/>
    </row>
    <row r="164" spans="1:13" ht="22.5" customHeight="1" x14ac:dyDescent="0.25">
      <c r="A164" s="9"/>
      <c r="B164" s="56" t="s">
        <v>236</v>
      </c>
      <c r="C164" s="21"/>
      <c r="D164" s="22"/>
      <c r="E164" s="8"/>
      <c r="F164" s="33"/>
      <c r="G164" s="33"/>
      <c r="H164" s="8"/>
      <c r="I164" s="6"/>
      <c r="J164" s="6"/>
      <c r="K164" s="7"/>
      <c r="L164" s="6"/>
      <c r="M164" s="16"/>
    </row>
    <row r="165" spans="1:13" ht="31.5" customHeight="1" x14ac:dyDescent="0.25">
      <c r="A165" s="85">
        <f>A162+1</f>
        <v>18</v>
      </c>
      <c r="B165" s="86" t="s">
        <v>242</v>
      </c>
      <c r="C165" s="85" t="s">
        <v>27</v>
      </c>
      <c r="D165" s="87">
        <v>446.4</v>
      </c>
      <c r="E165" s="88">
        <v>169.73</v>
      </c>
      <c r="F165" s="89">
        <f>ROUND(E165*D165,2)</f>
        <v>75767.47</v>
      </c>
      <c r="G165" s="89">
        <f>ROUND(F165*1.2,2)</f>
        <v>90920.960000000006</v>
      </c>
      <c r="H165" s="88"/>
      <c r="I165" s="89"/>
      <c r="J165" s="89"/>
      <c r="K165" s="88">
        <f t="shared" ref="K165:K167" si="148">F165+I165</f>
        <v>75767.47</v>
      </c>
      <c r="L165" s="89">
        <f t="shared" ref="L165:L167" si="149">G165+J165</f>
        <v>90920.960000000006</v>
      </c>
      <c r="M165" s="16" t="s">
        <v>241</v>
      </c>
    </row>
    <row r="166" spans="1:13" customFormat="1" ht="20.25" customHeight="1" x14ac:dyDescent="0.25">
      <c r="A166" s="5" t="s">
        <v>25</v>
      </c>
      <c r="B166" s="11" t="s">
        <v>243</v>
      </c>
      <c r="C166" s="73" t="s">
        <v>27</v>
      </c>
      <c r="D166" s="74">
        <f>1.06*446.4</f>
        <v>473.18400000000003</v>
      </c>
      <c r="E166" s="1"/>
      <c r="F166" s="14"/>
      <c r="G166" s="14"/>
      <c r="H166" s="1">
        <v>81.94</v>
      </c>
      <c r="I166" s="14">
        <f>ROUND(H166*D166,2)</f>
        <v>38772.699999999997</v>
      </c>
      <c r="J166" s="14">
        <f>ROUND(I166*1.2,2)</f>
        <v>46527.24</v>
      </c>
      <c r="K166" s="1">
        <f t="shared" si="148"/>
        <v>38772.699999999997</v>
      </c>
      <c r="L166" s="14">
        <f t="shared" si="149"/>
        <v>46527.24</v>
      </c>
      <c r="M166" s="32"/>
    </row>
    <row r="167" spans="1:13" ht="22.5" customHeight="1" x14ac:dyDescent="0.25">
      <c r="A167" s="85">
        <f>A165+1</f>
        <v>19</v>
      </c>
      <c r="B167" s="86" t="s">
        <v>239</v>
      </c>
      <c r="C167" s="85" t="s">
        <v>27</v>
      </c>
      <c r="D167" s="87">
        <v>446.4</v>
      </c>
      <c r="E167" s="88">
        <v>68.040000000000006</v>
      </c>
      <c r="F167" s="89">
        <f>ROUND(E167*D167,2)</f>
        <v>30373.06</v>
      </c>
      <c r="G167" s="89">
        <f>ROUND(F167*1.2,2)</f>
        <v>36447.67</v>
      </c>
      <c r="H167" s="88"/>
      <c r="I167" s="89"/>
      <c r="J167" s="89"/>
      <c r="K167" s="88">
        <f t="shared" si="148"/>
        <v>30373.06</v>
      </c>
      <c r="L167" s="89">
        <f t="shared" si="149"/>
        <v>36447.67</v>
      </c>
      <c r="M167" s="16" t="s">
        <v>241</v>
      </c>
    </row>
    <row r="168" spans="1:13" customFormat="1" ht="22.5" customHeight="1" x14ac:dyDescent="0.25">
      <c r="A168" s="75">
        <f>A167+1</f>
        <v>20</v>
      </c>
      <c r="B168" s="72" t="s">
        <v>223</v>
      </c>
      <c r="C168" s="75" t="s">
        <v>29</v>
      </c>
      <c r="D168" s="94">
        <v>16</v>
      </c>
      <c r="E168" s="79">
        <v>144.4</v>
      </c>
      <c r="F168" s="91">
        <f>ROUND(E168*D168,2)</f>
        <v>2310.4</v>
      </c>
      <c r="G168" s="91">
        <f>ROUND(F168*1.2,2)</f>
        <v>2772.48</v>
      </c>
      <c r="H168" s="79"/>
      <c r="I168" s="78"/>
      <c r="J168" s="78"/>
      <c r="K168" s="77">
        <f t="shared" ref="K168:K171" si="150">F168+I168</f>
        <v>2310.4</v>
      </c>
      <c r="L168" s="78">
        <f t="shared" ref="L168:L171" si="151">G168+J168</f>
        <v>2772.48</v>
      </c>
    </row>
    <row r="169" spans="1:13" customFormat="1" ht="20.25" customHeight="1" x14ac:dyDescent="0.25">
      <c r="A169" s="5" t="s">
        <v>23</v>
      </c>
      <c r="B169" s="11" t="s">
        <v>224</v>
      </c>
      <c r="C169" s="73" t="s">
        <v>27</v>
      </c>
      <c r="D169" s="74">
        <f>D168*0.15</f>
        <v>2.4</v>
      </c>
      <c r="E169" s="1"/>
      <c r="F169" s="54"/>
      <c r="G169" s="54"/>
      <c r="H169" s="1">
        <v>149.15</v>
      </c>
      <c r="I169" s="54">
        <f>ROUND(H169*D169,2)</f>
        <v>357.96</v>
      </c>
      <c r="J169" s="54">
        <f>ROUND(I169*1.2,2)</f>
        <v>429.55</v>
      </c>
      <c r="K169" s="55">
        <f t="shared" si="150"/>
        <v>357.96</v>
      </c>
      <c r="L169" s="54">
        <f t="shared" si="151"/>
        <v>429.55</v>
      </c>
    </row>
    <row r="170" spans="1:13" customFormat="1" ht="20.25" customHeight="1" x14ac:dyDescent="0.25">
      <c r="A170" s="90">
        <f>A168+1</f>
        <v>21</v>
      </c>
      <c r="B170" s="72" t="s">
        <v>225</v>
      </c>
      <c r="C170" s="75" t="s">
        <v>29</v>
      </c>
      <c r="D170" s="94">
        <v>16</v>
      </c>
      <c r="E170" s="79">
        <f>144.4*2</f>
        <v>288.8</v>
      </c>
      <c r="F170" s="91">
        <f>ROUND(E170*D170,2)</f>
        <v>4620.8</v>
      </c>
      <c r="G170" s="91">
        <f>ROUND(F170*1.2,2)</f>
        <v>5544.96</v>
      </c>
      <c r="H170" s="92"/>
      <c r="I170" s="78"/>
      <c r="J170" s="78"/>
      <c r="K170" s="77">
        <f t="shared" si="150"/>
        <v>4620.8</v>
      </c>
      <c r="L170" s="78">
        <f t="shared" si="151"/>
        <v>5544.96</v>
      </c>
    </row>
    <row r="171" spans="1:13" customFormat="1" ht="20.25" customHeight="1" x14ac:dyDescent="0.25">
      <c r="A171" s="5" t="s">
        <v>240</v>
      </c>
      <c r="B171" s="11" t="s">
        <v>226</v>
      </c>
      <c r="C171" s="73" t="s">
        <v>27</v>
      </c>
      <c r="D171" s="74">
        <f>D170*0.32</f>
        <v>5.12</v>
      </c>
      <c r="E171" s="1"/>
      <c r="F171" s="54"/>
      <c r="G171" s="54"/>
      <c r="H171" s="1">
        <v>165.3</v>
      </c>
      <c r="I171" s="54">
        <f>ROUND(H171*D171,2)</f>
        <v>846.34</v>
      </c>
      <c r="J171" s="54">
        <f>ROUND(I171*1.2,2)</f>
        <v>1015.61</v>
      </c>
      <c r="K171" s="55">
        <f t="shared" si="150"/>
        <v>846.34</v>
      </c>
      <c r="L171" s="54">
        <f t="shared" si="151"/>
        <v>1015.61</v>
      </c>
    </row>
    <row r="172" spans="1:13" ht="15.75" x14ac:dyDescent="0.25">
      <c r="A172" s="153" t="s">
        <v>0</v>
      </c>
      <c r="B172" s="154"/>
      <c r="C172" s="154"/>
      <c r="D172" s="154"/>
      <c r="E172" s="155"/>
      <c r="F172" s="49">
        <f>SUM(F7:F171)</f>
        <v>2213670.4400000004</v>
      </c>
      <c r="G172" s="50">
        <f>ROUND(F172*1.2,2)</f>
        <v>2656404.5299999998</v>
      </c>
      <c r="I172" s="49">
        <f>SUM(I7:I171)</f>
        <v>3175840.2600000012</v>
      </c>
      <c r="J172" s="50">
        <f>ROUND(I172*1.2,2)</f>
        <v>3811008.31</v>
      </c>
      <c r="K172" s="49">
        <f>SUM(K7:K171)</f>
        <v>5389510.6999999983</v>
      </c>
      <c r="L172" s="50">
        <f>ROUND(K172*1.2,2)</f>
        <v>6467412.8399999999</v>
      </c>
    </row>
    <row r="175" spans="1:13" x14ac:dyDescent="0.25">
      <c r="B175" s="95" t="s">
        <v>244</v>
      </c>
    </row>
    <row r="176" spans="1:13" x14ac:dyDescent="0.25">
      <c r="B176" s="96" t="s">
        <v>245</v>
      </c>
    </row>
  </sheetData>
  <mergeCells count="10">
    <mergeCell ref="B6:D6"/>
    <mergeCell ref="A172:E17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ACF41-FB56-4CF9-B4AC-A02ECBA228E9}">
  <dimension ref="A1:M157"/>
  <sheetViews>
    <sheetView view="pageBreakPreview" topLeftCell="A112" zoomScale="90" zoomScaleNormal="100" zoomScaleSheetLayoutView="90" workbookViewId="0">
      <selection activeCell="D127" sqref="D127"/>
    </sheetView>
  </sheetViews>
  <sheetFormatPr defaultColWidth="8.85546875" defaultRowHeight="15" x14ac:dyDescent="0.25"/>
  <cols>
    <col min="1" max="1" width="8.85546875" style="32"/>
    <col min="2" max="2" width="65.140625" style="32" customWidth="1"/>
    <col min="3" max="3" width="9.28515625" style="32" customWidth="1"/>
    <col min="4" max="4" width="11" style="32" bestFit="1" customWidth="1"/>
    <col min="5" max="5" width="15.140625" style="32" customWidth="1"/>
    <col min="6" max="6" width="16" style="32" customWidth="1"/>
    <col min="7" max="7" width="17.140625" style="51" customWidth="1"/>
    <col min="8" max="8" width="16.140625" style="51" customWidth="1"/>
    <col min="9" max="12" width="16.140625" style="32" customWidth="1"/>
    <col min="13" max="13" width="55.42578125" style="32" customWidth="1"/>
    <col min="14" max="16384" width="8.85546875" style="32"/>
  </cols>
  <sheetData>
    <row r="1" spans="1:13" ht="14.45" customHeight="1" x14ac:dyDescent="0.25">
      <c r="A1" s="156" t="s">
        <v>57</v>
      </c>
      <c r="B1" s="159" t="s">
        <v>56</v>
      </c>
      <c r="C1" s="162" t="s">
        <v>55</v>
      </c>
      <c r="D1" s="162" t="s">
        <v>54</v>
      </c>
      <c r="E1" s="163" t="s">
        <v>53</v>
      </c>
      <c r="F1" s="164"/>
      <c r="G1" s="164"/>
      <c r="H1" s="164"/>
      <c r="I1" s="164"/>
      <c r="J1" s="164"/>
      <c r="K1" s="164"/>
      <c r="L1" s="164"/>
    </row>
    <row r="2" spans="1:13" ht="14.45" customHeight="1" x14ac:dyDescent="0.25">
      <c r="A2" s="157"/>
      <c r="B2" s="160"/>
      <c r="C2" s="162"/>
      <c r="D2" s="162"/>
      <c r="E2" s="165"/>
      <c r="F2" s="166"/>
      <c r="G2" s="166"/>
      <c r="H2" s="166"/>
      <c r="I2" s="166"/>
      <c r="J2" s="166"/>
      <c r="K2" s="166"/>
      <c r="L2" s="166"/>
    </row>
    <row r="3" spans="1:13" ht="27.75" customHeight="1" x14ac:dyDescent="0.25">
      <c r="A3" s="157"/>
      <c r="B3" s="160"/>
      <c r="C3" s="162"/>
      <c r="D3" s="162"/>
      <c r="E3" s="162" t="s">
        <v>52</v>
      </c>
      <c r="F3" s="162"/>
      <c r="G3" s="162"/>
      <c r="H3" s="162" t="s">
        <v>51</v>
      </c>
      <c r="I3" s="162"/>
      <c r="J3" s="162"/>
      <c r="K3" s="167" t="s">
        <v>50</v>
      </c>
      <c r="L3" s="167"/>
    </row>
    <row r="4" spans="1:13" ht="56.1" customHeight="1" x14ac:dyDescent="0.25">
      <c r="A4" s="158"/>
      <c r="B4" s="161"/>
      <c r="C4" s="162"/>
      <c r="D4" s="162"/>
      <c r="E4" s="61" t="s">
        <v>49</v>
      </c>
      <c r="F4" s="61" t="s">
        <v>48</v>
      </c>
      <c r="G4" s="39" t="s">
        <v>47</v>
      </c>
      <c r="H4" s="61" t="s">
        <v>49</v>
      </c>
      <c r="I4" s="61" t="s">
        <v>48</v>
      </c>
      <c r="J4" s="39" t="s">
        <v>47</v>
      </c>
      <c r="K4" s="61" t="s">
        <v>46</v>
      </c>
      <c r="L4" s="61" t="s">
        <v>45</v>
      </c>
    </row>
    <row r="5" spans="1:13" x14ac:dyDescent="0.25">
      <c r="A5" s="31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  <c r="H5" s="32"/>
    </row>
    <row r="6" spans="1:13" ht="20.25" customHeight="1" x14ac:dyDescent="0.25">
      <c r="A6" s="29"/>
      <c r="B6" s="151" t="s">
        <v>98</v>
      </c>
      <c r="C6" s="152"/>
      <c r="D6" s="152"/>
      <c r="E6" s="28"/>
      <c r="F6" s="27"/>
      <c r="G6" s="26"/>
      <c r="H6" s="26"/>
      <c r="I6" s="26"/>
      <c r="J6" s="26"/>
      <c r="K6" s="26"/>
      <c r="L6" s="26"/>
    </row>
    <row r="7" spans="1:13" ht="20.25" customHeight="1" x14ac:dyDescent="0.25">
      <c r="A7" s="5"/>
      <c r="B7" s="13" t="s">
        <v>44</v>
      </c>
      <c r="C7" s="9"/>
      <c r="D7" s="25"/>
      <c r="E7" s="24"/>
      <c r="F7" s="24"/>
      <c r="G7" s="40"/>
      <c r="H7" s="41"/>
      <c r="I7" s="6"/>
      <c r="J7" s="6"/>
      <c r="K7" s="7"/>
      <c r="L7" s="6"/>
    </row>
    <row r="8" spans="1:13" ht="20.25" customHeight="1" x14ac:dyDescent="0.25">
      <c r="A8" s="9">
        <v>1</v>
      </c>
      <c r="B8" s="72" t="s">
        <v>43</v>
      </c>
      <c r="C8" s="21" t="s">
        <v>20</v>
      </c>
      <c r="D8" s="22">
        <v>255.9</v>
      </c>
      <c r="E8" s="53">
        <v>308.75</v>
      </c>
      <c r="F8" s="33">
        <f>ROUND(E8*D8,2)</f>
        <v>79009.13</v>
      </c>
      <c r="G8" s="33">
        <f>ROUND(F8*1.2,2)</f>
        <v>94810.96</v>
      </c>
      <c r="H8" s="41"/>
      <c r="I8" s="6"/>
      <c r="J8" s="6"/>
      <c r="K8" s="7">
        <f t="shared" ref="K8:L17" si="0">F8+I8</f>
        <v>79009.13</v>
      </c>
      <c r="L8" s="6">
        <f t="shared" si="0"/>
        <v>94810.96</v>
      </c>
    </row>
    <row r="9" spans="1:13" ht="20.25" customHeight="1" x14ac:dyDescent="0.25">
      <c r="A9" s="9">
        <f>A8+1</f>
        <v>2</v>
      </c>
      <c r="B9" s="72" t="s">
        <v>42</v>
      </c>
      <c r="C9" s="21" t="s">
        <v>20</v>
      </c>
      <c r="D9" s="22">
        <v>7.91</v>
      </c>
      <c r="E9" s="53">
        <v>1688.1499999999999</v>
      </c>
      <c r="F9" s="33">
        <f>ROUND(E9*D9,2)</f>
        <v>13353.27</v>
      </c>
      <c r="G9" s="33">
        <f>ROUND(F9*1.2,2)</f>
        <v>16023.92</v>
      </c>
      <c r="H9" s="41"/>
      <c r="I9" s="6"/>
      <c r="J9" s="6"/>
      <c r="K9" s="7">
        <f t="shared" si="0"/>
        <v>13353.27</v>
      </c>
      <c r="L9" s="6">
        <f t="shared" si="0"/>
        <v>16023.92</v>
      </c>
    </row>
    <row r="10" spans="1:13" ht="20.25" customHeight="1" x14ac:dyDescent="0.25">
      <c r="A10" s="9">
        <f>A9+1</f>
        <v>3</v>
      </c>
      <c r="B10" s="19" t="s">
        <v>105</v>
      </c>
      <c r="C10" s="21" t="s">
        <v>20</v>
      </c>
      <c r="D10" s="22">
        <v>6.3</v>
      </c>
      <c r="E10" s="7">
        <v>1310.05</v>
      </c>
      <c r="F10" s="33">
        <f>ROUND(E10*D10,2)</f>
        <v>8253.32</v>
      </c>
      <c r="G10" s="33">
        <f>ROUND(F10*1.2,2)</f>
        <v>9903.98</v>
      </c>
      <c r="H10" s="6"/>
      <c r="I10" s="6"/>
      <c r="J10" s="6"/>
      <c r="K10" s="7">
        <f t="shared" si="0"/>
        <v>8253.32</v>
      </c>
      <c r="L10" s="6">
        <f t="shared" si="0"/>
        <v>9903.98</v>
      </c>
    </row>
    <row r="11" spans="1:13" ht="20.25" customHeight="1" x14ac:dyDescent="0.25">
      <c r="A11" s="5" t="s">
        <v>99</v>
      </c>
      <c r="B11" s="11" t="s">
        <v>41</v>
      </c>
      <c r="C11" s="3" t="s">
        <v>20</v>
      </c>
      <c r="D11" s="23">
        <f>ROUND(D10*1.1,2)</f>
        <v>6.93</v>
      </c>
      <c r="E11" s="2"/>
      <c r="F11" s="14"/>
      <c r="G11" s="14"/>
      <c r="H11" s="14">
        <v>1191.3</v>
      </c>
      <c r="I11" s="14">
        <f>ROUND(H11*D11,2)</f>
        <v>8255.7099999999991</v>
      </c>
      <c r="J11" s="14">
        <f>ROUND(I11*1.2,2)</f>
        <v>9906.85</v>
      </c>
      <c r="K11" s="1">
        <f t="shared" si="0"/>
        <v>8255.7099999999991</v>
      </c>
      <c r="L11" s="14">
        <f t="shared" si="0"/>
        <v>9906.85</v>
      </c>
    </row>
    <row r="12" spans="1:13" ht="20.25" customHeight="1" x14ac:dyDescent="0.25">
      <c r="A12" s="9">
        <f>A10+1</f>
        <v>4</v>
      </c>
      <c r="B12" s="18" t="s">
        <v>101</v>
      </c>
      <c r="C12" s="9" t="s">
        <v>58</v>
      </c>
      <c r="D12" s="20">
        <v>5.63</v>
      </c>
      <c r="E12" s="7">
        <v>2057.89</v>
      </c>
      <c r="F12" s="6">
        <f>ROUND(E12*D12,2)</f>
        <v>11585.92</v>
      </c>
      <c r="G12" s="6">
        <f t="shared" ref="G12" si="1">ROUND(F12*1.2,2)</f>
        <v>13903.1</v>
      </c>
      <c r="H12" s="8"/>
      <c r="I12" s="6"/>
      <c r="J12" s="6"/>
      <c r="K12" s="7">
        <f t="shared" si="0"/>
        <v>11585.92</v>
      </c>
      <c r="L12" s="6">
        <f t="shared" si="0"/>
        <v>13903.1</v>
      </c>
      <c r="M12" s="16"/>
    </row>
    <row r="13" spans="1:13" ht="20.25" customHeight="1" x14ac:dyDescent="0.25">
      <c r="A13" s="5" t="s">
        <v>100</v>
      </c>
      <c r="B13" s="11" t="s">
        <v>59</v>
      </c>
      <c r="C13" s="3" t="s">
        <v>20</v>
      </c>
      <c r="D13" s="23">
        <f>D12*1.26</f>
        <v>7.0937999999999999</v>
      </c>
      <c r="E13" s="2"/>
      <c r="F13" s="14"/>
      <c r="G13" s="14"/>
      <c r="H13" s="1">
        <v>2827.08</v>
      </c>
      <c r="I13" s="14">
        <f>ROUND(H13*D13,2)</f>
        <v>20054.740000000002</v>
      </c>
      <c r="J13" s="14">
        <f>ROUND(I13*1.2,2)</f>
        <v>24065.69</v>
      </c>
      <c r="K13" s="1">
        <f t="shared" si="0"/>
        <v>20054.740000000002</v>
      </c>
      <c r="L13" s="14">
        <f t="shared" si="0"/>
        <v>24065.69</v>
      </c>
      <c r="M13" s="16"/>
    </row>
    <row r="14" spans="1:13" ht="20.25" customHeight="1" x14ac:dyDescent="0.25">
      <c r="A14" s="9">
        <f>A12+1</f>
        <v>5</v>
      </c>
      <c r="B14" s="19" t="s">
        <v>104</v>
      </c>
      <c r="C14" s="21" t="s">
        <v>20</v>
      </c>
      <c r="D14" s="22">
        <v>64.63</v>
      </c>
      <c r="E14" s="7">
        <v>1310.05</v>
      </c>
      <c r="F14" s="33">
        <f>ROUND(E14*D14,2)</f>
        <v>84668.53</v>
      </c>
      <c r="G14" s="33">
        <f>ROUND(F14*1.2,2)</f>
        <v>101602.24000000001</v>
      </c>
      <c r="H14" s="6"/>
      <c r="I14" s="6"/>
      <c r="J14" s="6"/>
      <c r="K14" s="7">
        <f t="shared" si="0"/>
        <v>84668.53</v>
      </c>
      <c r="L14" s="6">
        <f t="shared" si="0"/>
        <v>101602.24000000001</v>
      </c>
    </row>
    <row r="15" spans="1:13" ht="20.25" customHeight="1" x14ac:dyDescent="0.25">
      <c r="A15" s="5" t="s">
        <v>102</v>
      </c>
      <c r="B15" s="11" t="s">
        <v>41</v>
      </c>
      <c r="C15" s="3" t="s">
        <v>20</v>
      </c>
      <c r="D15" s="23">
        <f>ROUND(D14*1.1,2)</f>
        <v>71.09</v>
      </c>
      <c r="E15" s="2"/>
      <c r="F15" s="14"/>
      <c r="G15" s="14"/>
      <c r="H15" s="14">
        <v>1191.3</v>
      </c>
      <c r="I15" s="14">
        <f>ROUND(H15*D15,2)</f>
        <v>84689.52</v>
      </c>
      <c r="J15" s="14">
        <f>ROUND(I15*1.2,2)</f>
        <v>101627.42</v>
      </c>
      <c r="K15" s="1">
        <f t="shared" si="0"/>
        <v>84689.52</v>
      </c>
      <c r="L15" s="14">
        <f t="shared" si="0"/>
        <v>101627.42</v>
      </c>
    </row>
    <row r="16" spans="1:13" s="42" customFormat="1" ht="21.75" customHeight="1" x14ac:dyDescent="0.25">
      <c r="A16" s="9">
        <f>A14+1</f>
        <v>6</v>
      </c>
      <c r="B16" s="19" t="s">
        <v>40</v>
      </c>
      <c r="C16" s="21" t="s">
        <v>20</v>
      </c>
      <c r="D16" s="22">
        <v>147.03</v>
      </c>
      <c r="E16" s="7">
        <v>118.75</v>
      </c>
      <c r="F16" s="33">
        <f>ROUND(E16*D16,2)</f>
        <v>17459.810000000001</v>
      </c>
      <c r="G16" s="33">
        <f>ROUND(F16*1.2,2)</f>
        <v>20951.77</v>
      </c>
      <c r="H16" s="41"/>
      <c r="I16" s="6"/>
      <c r="J16" s="6"/>
      <c r="K16" s="7">
        <f t="shared" si="0"/>
        <v>17459.810000000001</v>
      </c>
      <c r="L16" s="6">
        <f t="shared" si="0"/>
        <v>20951.77</v>
      </c>
    </row>
    <row r="17" spans="1:13" ht="18.75" customHeight="1" x14ac:dyDescent="0.25">
      <c r="A17" s="9">
        <f>A16+1</f>
        <v>7</v>
      </c>
      <c r="B17" s="19" t="s">
        <v>39</v>
      </c>
      <c r="C17" s="21" t="s">
        <v>20</v>
      </c>
      <c r="D17" s="22">
        <v>147.03</v>
      </c>
      <c r="E17" s="7">
        <v>188.1</v>
      </c>
      <c r="F17" s="33">
        <f>ROUND(E17*D17,2)</f>
        <v>27656.34</v>
      </c>
      <c r="G17" s="33">
        <f>ROUND(F17*1.2,2)</f>
        <v>33187.61</v>
      </c>
      <c r="H17" s="7"/>
      <c r="I17" s="6"/>
      <c r="J17" s="6"/>
      <c r="K17" s="7">
        <f t="shared" si="0"/>
        <v>27656.34</v>
      </c>
      <c r="L17" s="6">
        <f t="shared" si="0"/>
        <v>33187.61</v>
      </c>
    </row>
    <row r="18" spans="1:13" ht="20.25" customHeight="1" x14ac:dyDescent="0.25">
      <c r="A18" s="9">
        <f>A17+1</f>
        <v>8</v>
      </c>
      <c r="B18" s="19" t="s">
        <v>38</v>
      </c>
      <c r="C18" s="21" t="s">
        <v>37</v>
      </c>
      <c r="D18" s="22">
        <v>221.88</v>
      </c>
      <c r="E18" s="7">
        <v>308.75</v>
      </c>
      <c r="F18" s="33">
        <f>ROUND(E18*D18,2)</f>
        <v>68505.45</v>
      </c>
      <c r="G18" s="33">
        <f>ROUND(F18*1.2,2)</f>
        <v>82206.539999999994</v>
      </c>
      <c r="H18" s="8"/>
      <c r="I18" s="6"/>
      <c r="J18" s="6"/>
      <c r="K18" s="7">
        <f>F18+I18</f>
        <v>68505.45</v>
      </c>
      <c r="L18" s="6">
        <f>G18+J18</f>
        <v>82206.539999999994</v>
      </c>
      <c r="M18" s="16"/>
    </row>
    <row r="19" spans="1:13" ht="22.5" customHeight="1" x14ac:dyDescent="0.25">
      <c r="A19" s="9"/>
      <c r="B19" s="13" t="s">
        <v>103</v>
      </c>
      <c r="C19" s="21"/>
      <c r="D19" s="22"/>
      <c r="E19" s="8"/>
      <c r="F19" s="33"/>
      <c r="G19" s="33"/>
      <c r="H19" s="8"/>
      <c r="I19" s="6"/>
      <c r="J19" s="6"/>
      <c r="K19" s="7"/>
      <c r="L19" s="6"/>
      <c r="M19" s="16"/>
    </row>
    <row r="20" spans="1:13" ht="20.25" customHeight="1" x14ac:dyDescent="0.25">
      <c r="A20" s="9">
        <f>A18+1</f>
        <v>9</v>
      </c>
      <c r="B20" s="19" t="s">
        <v>43</v>
      </c>
      <c r="C20" s="21" t="s">
        <v>20</v>
      </c>
      <c r="D20" s="22">
        <v>152.68</v>
      </c>
      <c r="E20" s="53">
        <v>308.75</v>
      </c>
      <c r="F20" s="33">
        <f>ROUND(E20*D20,2)</f>
        <v>47139.95</v>
      </c>
      <c r="G20" s="33">
        <f>ROUND(F20*1.2,2)</f>
        <v>56567.94</v>
      </c>
      <c r="H20" s="41"/>
      <c r="I20" s="6"/>
      <c r="J20" s="6"/>
      <c r="K20" s="7">
        <f t="shared" ref="K20:L22" si="2">F20+I20</f>
        <v>47139.95</v>
      </c>
      <c r="L20" s="6">
        <f t="shared" si="2"/>
        <v>56567.94</v>
      </c>
    </row>
    <row r="21" spans="1:13" ht="20.25" customHeight="1" x14ac:dyDescent="0.25">
      <c r="A21" s="9">
        <f>A20+1</f>
        <v>10</v>
      </c>
      <c r="B21" s="19" t="s">
        <v>105</v>
      </c>
      <c r="C21" s="21" t="s">
        <v>20</v>
      </c>
      <c r="D21" s="22">
        <v>5.13</v>
      </c>
      <c r="E21" s="7">
        <v>1310.05</v>
      </c>
      <c r="F21" s="33">
        <f>ROUND(E21*D21,2)</f>
        <v>6720.56</v>
      </c>
      <c r="G21" s="33">
        <f>ROUND(F21*1.2,2)</f>
        <v>8064.67</v>
      </c>
      <c r="H21" s="6"/>
      <c r="I21" s="6"/>
      <c r="J21" s="6"/>
      <c r="K21" s="7">
        <f t="shared" si="2"/>
        <v>6720.56</v>
      </c>
      <c r="L21" s="6">
        <f t="shared" si="2"/>
        <v>8064.67</v>
      </c>
    </row>
    <row r="22" spans="1:13" ht="20.25" customHeight="1" x14ac:dyDescent="0.25">
      <c r="A22" s="5" t="s">
        <v>36</v>
      </c>
      <c r="B22" s="11" t="s">
        <v>41</v>
      </c>
      <c r="C22" s="3" t="s">
        <v>20</v>
      </c>
      <c r="D22" s="23">
        <f>ROUND(D21*1.1,2)</f>
        <v>5.64</v>
      </c>
      <c r="E22" s="2"/>
      <c r="F22" s="14"/>
      <c r="G22" s="14"/>
      <c r="H22" s="14">
        <v>1191.3</v>
      </c>
      <c r="I22" s="14">
        <f>ROUND(H22*D22,2)</f>
        <v>6718.93</v>
      </c>
      <c r="J22" s="14">
        <f>ROUND(I22*1.2,2)</f>
        <v>8062.72</v>
      </c>
      <c r="K22" s="1">
        <f t="shared" si="2"/>
        <v>6718.93</v>
      </c>
      <c r="L22" s="14">
        <f t="shared" si="2"/>
        <v>8062.72</v>
      </c>
    </row>
    <row r="23" spans="1:13" ht="18" customHeight="1" x14ac:dyDescent="0.25">
      <c r="A23" s="9">
        <f>A21+1</f>
        <v>11</v>
      </c>
      <c r="B23" s="52" t="s">
        <v>107</v>
      </c>
      <c r="C23" s="21" t="s">
        <v>20</v>
      </c>
      <c r="D23" s="22">
        <v>2.87</v>
      </c>
      <c r="E23" s="7">
        <v>6804.09</v>
      </c>
      <c r="F23" s="33">
        <v>27480.959999999999</v>
      </c>
      <c r="G23" s="33">
        <v>32977.15</v>
      </c>
      <c r="H23" s="8"/>
      <c r="I23" s="6"/>
      <c r="J23" s="6"/>
      <c r="K23" s="7">
        <v>27480.959999999999</v>
      </c>
      <c r="L23" s="6">
        <v>32977.15</v>
      </c>
      <c r="M23" s="16"/>
    </row>
    <row r="24" spans="1:13" ht="18" customHeight="1" x14ac:dyDescent="0.25">
      <c r="A24" s="5" t="s">
        <v>108</v>
      </c>
      <c r="B24" s="11" t="s">
        <v>106</v>
      </c>
      <c r="C24" s="3" t="s">
        <v>20</v>
      </c>
      <c r="D24" s="23">
        <f>D23*1.02</f>
        <v>2.9274</v>
      </c>
      <c r="E24" s="2"/>
      <c r="F24" s="54"/>
      <c r="G24" s="54"/>
      <c r="H24" s="1">
        <v>4807</v>
      </c>
      <c r="I24" s="54">
        <f>ROUND(H24*D24,2)</f>
        <v>14072.01</v>
      </c>
      <c r="J24" s="54">
        <f>ROUND(I24*1.2,2)</f>
        <v>16886.41</v>
      </c>
      <c r="K24" s="55">
        <f t="shared" ref="K24:L28" si="3">F24+I24</f>
        <v>14072.01</v>
      </c>
      <c r="L24" s="54">
        <f t="shared" si="3"/>
        <v>16886.41</v>
      </c>
      <c r="M24" s="16"/>
    </row>
    <row r="25" spans="1:13" ht="20.25" customHeight="1" x14ac:dyDescent="0.25">
      <c r="A25" s="9">
        <f>A23+1</f>
        <v>12</v>
      </c>
      <c r="B25" s="19" t="s">
        <v>104</v>
      </c>
      <c r="C25" s="21" t="s">
        <v>20</v>
      </c>
      <c r="D25" s="22">
        <v>104.59</v>
      </c>
      <c r="E25" s="7">
        <v>1310.05</v>
      </c>
      <c r="F25" s="33">
        <f>ROUND(E25*D25,2)</f>
        <v>137018.13</v>
      </c>
      <c r="G25" s="33">
        <f>ROUND(F25*1.2,2)</f>
        <v>164421.76000000001</v>
      </c>
      <c r="H25" s="6"/>
      <c r="I25" s="6"/>
      <c r="J25" s="6"/>
      <c r="K25" s="7">
        <f t="shared" si="3"/>
        <v>137018.13</v>
      </c>
      <c r="L25" s="6">
        <f t="shared" si="3"/>
        <v>164421.76000000001</v>
      </c>
    </row>
    <row r="26" spans="1:13" ht="20.25" customHeight="1" x14ac:dyDescent="0.25">
      <c r="A26" s="5" t="s">
        <v>109</v>
      </c>
      <c r="B26" s="11" t="s">
        <v>41</v>
      </c>
      <c r="C26" s="3" t="s">
        <v>20</v>
      </c>
      <c r="D26" s="23">
        <f>ROUND(D25*1.1,2)</f>
        <v>115.05</v>
      </c>
      <c r="E26" s="2"/>
      <c r="F26" s="14"/>
      <c r="G26" s="14"/>
      <c r="H26" s="14">
        <v>1191.3</v>
      </c>
      <c r="I26" s="14">
        <f>ROUND(H26*D26,2)</f>
        <v>137059.07</v>
      </c>
      <c r="J26" s="14">
        <f>ROUND(I26*1.2,2)</f>
        <v>164470.88</v>
      </c>
      <c r="K26" s="1">
        <f t="shared" si="3"/>
        <v>137059.07</v>
      </c>
      <c r="L26" s="14">
        <f t="shared" si="3"/>
        <v>164470.88</v>
      </c>
    </row>
    <row r="27" spans="1:13" s="42" customFormat="1" ht="21.75" customHeight="1" x14ac:dyDescent="0.25">
      <c r="A27" s="9">
        <f>A25+1</f>
        <v>13</v>
      </c>
      <c r="B27" s="19" t="s">
        <v>40</v>
      </c>
      <c r="C27" s="21" t="s">
        <v>20</v>
      </c>
      <c r="D27" s="22">
        <v>35.57</v>
      </c>
      <c r="E27" s="7">
        <v>118.75</v>
      </c>
      <c r="F27" s="33">
        <f>ROUND(E27*D27,2)</f>
        <v>4223.9399999999996</v>
      </c>
      <c r="G27" s="33">
        <f>ROUND(F27*1.2,2)</f>
        <v>5068.7299999999996</v>
      </c>
      <c r="H27" s="41"/>
      <c r="I27" s="6"/>
      <c r="J27" s="6"/>
      <c r="K27" s="7">
        <f t="shared" si="3"/>
        <v>4223.9399999999996</v>
      </c>
      <c r="L27" s="6">
        <f t="shared" si="3"/>
        <v>5068.7299999999996</v>
      </c>
    </row>
    <row r="28" spans="1:13" ht="21.75" customHeight="1" x14ac:dyDescent="0.25">
      <c r="A28" s="9">
        <f>A27+1</f>
        <v>14</v>
      </c>
      <c r="B28" s="19" t="s">
        <v>39</v>
      </c>
      <c r="C28" s="21" t="s">
        <v>20</v>
      </c>
      <c r="D28" s="22">
        <v>35.57</v>
      </c>
      <c r="E28" s="7">
        <v>188.1</v>
      </c>
      <c r="F28" s="33">
        <f>ROUND(E28*D28,2)</f>
        <v>6690.72</v>
      </c>
      <c r="G28" s="33">
        <f>ROUND(F28*1.2,2)</f>
        <v>8028.86</v>
      </c>
      <c r="H28" s="7"/>
      <c r="I28" s="6"/>
      <c r="J28" s="6"/>
      <c r="K28" s="7">
        <f t="shared" si="3"/>
        <v>6690.72</v>
      </c>
      <c r="L28" s="6">
        <f t="shared" si="3"/>
        <v>8028.86</v>
      </c>
    </row>
    <row r="29" spans="1:13" ht="21.75" customHeight="1" x14ac:dyDescent="0.25">
      <c r="A29" s="9">
        <f>A28+1</f>
        <v>15</v>
      </c>
      <c r="B29" s="19" t="s">
        <v>38</v>
      </c>
      <c r="C29" s="21" t="s">
        <v>37</v>
      </c>
      <c r="D29" s="22">
        <v>222.51</v>
      </c>
      <c r="E29" s="7">
        <v>308.75</v>
      </c>
      <c r="F29" s="33">
        <f>ROUND(E29*D29,2)</f>
        <v>68699.960000000006</v>
      </c>
      <c r="G29" s="33">
        <f>ROUND(F29*1.2,2)</f>
        <v>82439.95</v>
      </c>
      <c r="H29" s="8"/>
      <c r="I29" s="6"/>
      <c r="J29" s="6"/>
      <c r="K29" s="7">
        <f>F29+I29</f>
        <v>68699.960000000006</v>
      </c>
      <c r="L29" s="6">
        <f>G29+J29</f>
        <v>82439.95</v>
      </c>
      <c r="M29" s="16"/>
    </row>
    <row r="30" spans="1:13" ht="18" customHeight="1" x14ac:dyDescent="0.25">
      <c r="A30" s="9"/>
      <c r="B30" s="56" t="s">
        <v>110</v>
      </c>
      <c r="C30" s="21"/>
      <c r="D30" s="22"/>
      <c r="E30" s="8"/>
      <c r="F30" s="33"/>
      <c r="G30" s="33"/>
      <c r="H30" s="8"/>
      <c r="I30" s="6"/>
      <c r="J30" s="6"/>
      <c r="K30" s="7"/>
      <c r="L30" s="6"/>
      <c r="M30" s="16"/>
    </row>
    <row r="31" spans="1:13" ht="18.75" customHeight="1" x14ac:dyDescent="0.25">
      <c r="A31" s="9">
        <f>A29+1</f>
        <v>16</v>
      </c>
      <c r="B31" s="10" t="s">
        <v>60</v>
      </c>
      <c r="C31" s="9" t="s">
        <v>20</v>
      </c>
      <c r="D31" s="57">
        <v>1.1000000000000001</v>
      </c>
      <c r="E31" s="53">
        <v>17265.68</v>
      </c>
      <c r="F31" s="6">
        <f>ROUND(E31*D31,2)</f>
        <v>18992.25</v>
      </c>
      <c r="G31" s="6">
        <f>ROUND(F31*1.2,2)</f>
        <v>22790.7</v>
      </c>
      <c r="H31" s="7"/>
      <c r="I31" s="6"/>
      <c r="J31" s="6"/>
      <c r="K31" s="7">
        <f t="shared" ref="K31:L45" si="4">F31+I31</f>
        <v>18992.25</v>
      </c>
      <c r="L31" s="6">
        <f t="shared" si="4"/>
        <v>22790.7</v>
      </c>
      <c r="M31" s="16"/>
    </row>
    <row r="32" spans="1:13" ht="18.75" customHeight="1" x14ac:dyDescent="0.25">
      <c r="A32" s="5" t="s">
        <v>28</v>
      </c>
      <c r="B32" s="4" t="s">
        <v>61</v>
      </c>
      <c r="C32" s="3" t="s">
        <v>1</v>
      </c>
      <c r="D32" s="12">
        <v>14</v>
      </c>
      <c r="E32" s="1"/>
      <c r="F32" s="14"/>
      <c r="G32" s="14"/>
      <c r="H32" s="43">
        <v>15000</v>
      </c>
      <c r="I32" s="14">
        <f>ROUND(H32*D32,2)</f>
        <v>210000</v>
      </c>
      <c r="J32" s="14">
        <f>ROUND(I32*1.2,2)</f>
        <v>252000</v>
      </c>
      <c r="K32" s="1">
        <f t="shared" si="4"/>
        <v>210000</v>
      </c>
      <c r="L32" s="14">
        <f t="shared" si="4"/>
        <v>252000</v>
      </c>
      <c r="M32" s="16"/>
    </row>
    <row r="33" spans="1:13" ht="18.75" customHeight="1" x14ac:dyDescent="0.25">
      <c r="A33" s="9">
        <f>A31+1</f>
        <v>17</v>
      </c>
      <c r="B33" s="10" t="s">
        <v>35</v>
      </c>
      <c r="C33" s="9" t="s">
        <v>1</v>
      </c>
      <c r="D33" s="58">
        <v>11</v>
      </c>
      <c r="E33" s="7">
        <v>5928</v>
      </c>
      <c r="F33" s="6">
        <f>ROUND(E33*D33,2)</f>
        <v>65208</v>
      </c>
      <c r="G33" s="6">
        <f>ROUND(F33*1.2,2)</f>
        <v>78249.600000000006</v>
      </c>
      <c r="H33" s="7"/>
      <c r="I33" s="6"/>
      <c r="J33" s="6"/>
      <c r="K33" s="7">
        <f t="shared" si="4"/>
        <v>65208</v>
      </c>
      <c r="L33" s="6">
        <f t="shared" si="4"/>
        <v>78249.600000000006</v>
      </c>
      <c r="M33" s="16"/>
    </row>
    <row r="34" spans="1:13" ht="18.75" customHeight="1" x14ac:dyDescent="0.25">
      <c r="A34" s="5" t="s">
        <v>26</v>
      </c>
      <c r="B34" s="4" t="s">
        <v>34</v>
      </c>
      <c r="C34" s="3" t="s">
        <v>1</v>
      </c>
      <c r="D34" s="12">
        <v>11</v>
      </c>
      <c r="E34" s="1"/>
      <c r="F34" s="14"/>
      <c r="G34" s="14"/>
      <c r="H34" s="43">
        <v>16810.25</v>
      </c>
      <c r="I34" s="14">
        <f>ROUND(H34*D34,2)</f>
        <v>184912.75</v>
      </c>
      <c r="J34" s="14">
        <f>ROUND(I34*1.2,2)</f>
        <v>221895.3</v>
      </c>
      <c r="K34" s="1">
        <f t="shared" si="4"/>
        <v>184912.75</v>
      </c>
      <c r="L34" s="14">
        <f t="shared" si="4"/>
        <v>221895.3</v>
      </c>
      <c r="M34" s="16"/>
    </row>
    <row r="35" spans="1:13" ht="18.75" customHeight="1" x14ac:dyDescent="0.25">
      <c r="A35" s="9">
        <f>A33+1</f>
        <v>18</v>
      </c>
      <c r="B35" s="10" t="s">
        <v>33</v>
      </c>
      <c r="C35" s="9" t="s">
        <v>1</v>
      </c>
      <c r="D35" s="15">
        <v>43</v>
      </c>
      <c r="E35" s="7">
        <v>1482</v>
      </c>
      <c r="F35" s="6">
        <f>ROUND(E35*D35,2)</f>
        <v>63726</v>
      </c>
      <c r="G35" s="6">
        <f>ROUND(F35*1.2,2)</f>
        <v>76471.199999999997</v>
      </c>
      <c r="H35" s="7"/>
      <c r="I35" s="6"/>
      <c r="J35" s="6"/>
      <c r="K35" s="7">
        <f t="shared" si="4"/>
        <v>63726</v>
      </c>
      <c r="L35" s="6">
        <f t="shared" si="4"/>
        <v>76471.199999999997</v>
      </c>
      <c r="M35" s="16"/>
    </row>
    <row r="36" spans="1:13" ht="18.75" customHeight="1" x14ac:dyDescent="0.25">
      <c r="A36" s="5" t="s">
        <v>25</v>
      </c>
      <c r="B36" s="4" t="s">
        <v>32</v>
      </c>
      <c r="C36" s="3" t="s">
        <v>1</v>
      </c>
      <c r="D36" s="12">
        <v>43</v>
      </c>
      <c r="E36" s="1"/>
      <c r="F36" s="14"/>
      <c r="G36" s="14"/>
      <c r="H36" s="43">
        <v>4891.55</v>
      </c>
      <c r="I36" s="14">
        <f>ROUND(H36*D36,2)</f>
        <v>210336.65</v>
      </c>
      <c r="J36" s="14">
        <f>ROUND(I36*1.2,2)</f>
        <v>252403.98</v>
      </c>
      <c r="K36" s="1">
        <f t="shared" si="4"/>
        <v>210336.65</v>
      </c>
      <c r="L36" s="14">
        <f t="shared" si="4"/>
        <v>252403.98</v>
      </c>
      <c r="M36" s="16"/>
    </row>
    <row r="37" spans="1:13" ht="20.25" customHeight="1" x14ac:dyDescent="0.25">
      <c r="A37" s="9">
        <f>A35+1</f>
        <v>19</v>
      </c>
      <c r="B37" s="52" t="s">
        <v>111</v>
      </c>
      <c r="C37" s="21" t="s">
        <v>20</v>
      </c>
      <c r="D37" s="22">
        <v>0.02</v>
      </c>
      <c r="E37" s="7">
        <v>62768.88</v>
      </c>
      <c r="F37" s="6">
        <f>ROUND(E37*D37,2)</f>
        <v>1255.3800000000001</v>
      </c>
      <c r="G37" s="6">
        <f>ROUND(F37*1.2,2)</f>
        <v>1506.46</v>
      </c>
      <c r="H37" s="7"/>
      <c r="I37" s="6"/>
      <c r="J37" s="6"/>
      <c r="K37" s="7">
        <f t="shared" si="4"/>
        <v>1255.3800000000001</v>
      </c>
      <c r="L37" s="6">
        <f t="shared" si="4"/>
        <v>1506.46</v>
      </c>
      <c r="M37" s="16"/>
    </row>
    <row r="38" spans="1:13" ht="18" customHeight="1" x14ac:dyDescent="0.25">
      <c r="A38" s="5" t="s">
        <v>24</v>
      </c>
      <c r="B38" s="11" t="s">
        <v>112</v>
      </c>
      <c r="C38" s="3" t="s">
        <v>20</v>
      </c>
      <c r="D38" s="23">
        <f>D37*1.02</f>
        <v>2.0400000000000001E-2</v>
      </c>
      <c r="E38" s="1"/>
      <c r="F38" s="54"/>
      <c r="G38" s="54"/>
      <c r="H38" s="60">
        <v>6230</v>
      </c>
      <c r="I38" s="54">
        <f>ROUND(H38*D38,2)</f>
        <v>127.09</v>
      </c>
      <c r="J38" s="54">
        <f>ROUND(I38*1.2,2)</f>
        <v>152.51</v>
      </c>
      <c r="K38" s="55">
        <f t="shared" si="4"/>
        <v>127.09</v>
      </c>
      <c r="L38" s="54">
        <f t="shared" si="4"/>
        <v>152.51</v>
      </c>
      <c r="M38" s="16"/>
    </row>
    <row r="39" spans="1:13" ht="20.25" customHeight="1" x14ac:dyDescent="0.25">
      <c r="A39" s="9">
        <f>A37+1</f>
        <v>20</v>
      </c>
      <c r="B39" s="10" t="s">
        <v>62</v>
      </c>
      <c r="C39" s="9" t="s">
        <v>20</v>
      </c>
      <c r="D39" s="17">
        <v>0.65</v>
      </c>
      <c r="E39" s="7">
        <v>6266.06</v>
      </c>
      <c r="F39" s="6">
        <f>ROUND(E39*D39,2)</f>
        <v>4072.94</v>
      </c>
      <c r="G39" s="6">
        <f>ROUND(F39*1.2,2)</f>
        <v>4887.53</v>
      </c>
      <c r="H39" s="7"/>
      <c r="I39" s="6"/>
      <c r="J39" s="6"/>
      <c r="K39" s="7">
        <f t="shared" si="4"/>
        <v>4072.94</v>
      </c>
      <c r="L39" s="6">
        <f t="shared" si="4"/>
        <v>4887.53</v>
      </c>
      <c r="M39" s="16"/>
    </row>
    <row r="40" spans="1:13" x14ac:dyDescent="0.25">
      <c r="A40" s="5" t="s">
        <v>23</v>
      </c>
      <c r="B40" s="4" t="s">
        <v>67</v>
      </c>
      <c r="C40" s="3" t="s">
        <v>20</v>
      </c>
      <c r="D40" s="34">
        <f>D39*1.02</f>
        <v>0.66300000000000003</v>
      </c>
      <c r="E40" s="1"/>
      <c r="F40" s="14"/>
      <c r="G40" s="14"/>
      <c r="H40" s="14">
        <v>3895</v>
      </c>
      <c r="I40" s="14">
        <f>ROUND(H40*D40,2)</f>
        <v>2582.39</v>
      </c>
      <c r="J40" s="14">
        <f>ROUND(I40*1.2,2)</f>
        <v>3098.87</v>
      </c>
      <c r="K40" s="1">
        <f t="shared" si="4"/>
        <v>2582.39</v>
      </c>
      <c r="L40" s="14">
        <f t="shared" si="4"/>
        <v>3098.87</v>
      </c>
      <c r="M40" s="16"/>
    </row>
    <row r="41" spans="1:13" ht="28.5" customHeight="1" x14ac:dyDescent="0.25">
      <c r="A41" s="9">
        <f>A39+1</f>
        <v>21</v>
      </c>
      <c r="B41" s="10" t="s">
        <v>31</v>
      </c>
      <c r="C41" s="9" t="s">
        <v>29</v>
      </c>
      <c r="D41" s="17">
        <v>171.64</v>
      </c>
      <c r="E41" s="7">
        <v>909.45</v>
      </c>
      <c r="F41" s="6">
        <f>ROUND(E41*D41,2)</f>
        <v>156098</v>
      </c>
      <c r="G41" s="6">
        <f>ROUND(F41*1.2,2)</f>
        <v>187317.6</v>
      </c>
      <c r="H41" s="7"/>
      <c r="I41" s="6"/>
      <c r="J41" s="6"/>
      <c r="K41" s="7">
        <f t="shared" si="4"/>
        <v>156098</v>
      </c>
      <c r="L41" s="6">
        <f t="shared" si="4"/>
        <v>187317.6</v>
      </c>
      <c r="M41" s="16"/>
    </row>
    <row r="42" spans="1:13" ht="20.25" customHeight="1" x14ac:dyDescent="0.25">
      <c r="A42" s="9">
        <f>A41+1</f>
        <v>22</v>
      </c>
      <c r="B42" s="18" t="s">
        <v>80</v>
      </c>
      <c r="C42" s="9" t="s">
        <v>29</v>
      </c>
      <c r="D42" s="35">
        <v>47.94</v>
      </c>
      <c r="E42" s="7">
        <v>144.4</v>
      </c>
      <c r="F42" s="6">
        <f>ROUND(E42*D42,2)</f>
        <v>6922.54</v>
      </c>
      <c r="G42" s="6">
        <f t="shared" ref="G42" si="5">ROUND(F42*1.2,2)</f>
        <v>8307.0499999999993</v>
      </c>
      <c r="H42" s="7"/>
      <c r="I42" s="6"/>
      <c r="J42" s="6"/>
      <c r="K42" s="7">
        <f t="shared" si="4"/>
        <v>6922.54</v>
      </c>
      <c r="L42" s="6">
        <f t="shared" si="4"/>
        <v>8307.0499999999993</v>
      </c>
      <c r="M42" s="16"/>
    </row>
    <row r="43" spans="1:13" ht="17.25" customHeight="1" x14ac:dyDescent="0.25">
      <c r="A43" s="5" t="s">
        <v>22</v>
      </c>
      <c r="B43" s="4" t="s">
        <v>76</v>
      </c>
      <c r="C43" s="3" t="s">
        <v>30</v>
      </c>
      <c r="D43" s="36">
        <f>D42*0.3*20/16</f>
        <v>17.977499999999999</v>
      </c>
      <c r="E43" s="1"/>
      <c r="F43" s="14"/>
      <c r="G43" s="14"/>
      <c r="H43" s="43">
        <v>237.5</v>
      </c>
      <c r="I43" s="14">
        <f>ROUND(H43*D43,2)</f>
        <v>4269.66</v>
      </c>
      <c r="J43" s="14">
        <f t="shared" ref="J43" si="6">ROUND(I43*1.2,2)</f>
        <v>5123.59</v>
      </c>
      <c r="K43" s="1">
        <f t="shared" si="4"/>
        <v>4269.66</v>
      </c>
      <c r="L43" s="14">
        <f t="shared" si="4"/>
        <v>5123.59</v>
      </c>
      <c r="M43" s="16"/>
    </row>
    <row r="44" spans="1:13" ht="21.75" customHeight="1" x14ac:dyDescent="0.25">
      <c r="A44" s="9">
        <f>A42+1</f>
        <v>23</v>
      </c>
      <c r="B44" s="18" t="s">
        <v>81</v>
      </c>
      <c r="C44" s="9" t="s">
        <v>29</v>
      </c>
      <c r="D44" s="35">
        <v>47.94</v>
      </c>
      <c r="E44" s="7">
        <v>299.76</v>
      </c>
      <c r="F44" s="6">
        <f>ROUND(E44*D44,2)</f>
        <v>14370.49</v>
      </c>
      <c r="G44" s="6">
        <f t="shared" ref="G44" si="7">ROUND(F44*1.2,2)</f>
        <v>17244.59</v>
      </c>
      <c r="H44" s="7"/>
      <c r="I44" s="6"/>
      <c r="J44" s="6"/>
      <c r="K44" s="7">
        <f t="shared" si="4"/>
        <v>14370.49</v>
      </c>
      <c r="L44" s="6">
        <f t="shared" si="4"/>
        <v>17244.59</v>
      </c>
      <c r="M44" s="16"/>
    </row>
    <row r="45" spans="1:13" x14ac:dyDescent="0.25">
      <c r="A45" s="5" t="s">
        <v>21</v>
      </c>
      <c r="B45" s="4" t="s">
        <v>77</v>
      </c>
      <c r="C45" s="3" t="s">
        <v>27</v>
      </c>
      <c r="D45" s="23">
        <f>D44*0.7*2</f>
        <v>67.116</v>
      </c>
      <c r="E45" s="1"/>
      <c r="F45" s="14"/>
      <c r="G45" s="14"/>
      <c r="H45" s="43">
        <v>296.39999999999998</v>
      </c>
      <c r="I45" s="14">
        <f t="shared" ref="I45" si="8">ROUND(H45*D45,2)</f>
        <v>19893.18</v>
      </c>
      <c r="J45" s="14">
        <f t="shared" ref="J45" si="9">ROUND(I45*1.2,2)</f>
        <v>23871.82</v>
      </c>
      <c r="K45" s="1">
        <f t="shared" si="4"/>
        <v>19893.18</v>
      </c>
      <c r="L45" s="14">
        <f t="shared" si="4"/>
        <v>23871.82</v>
      </c>
      <c r="M45" s="16"/>
    </row>
    <row r="46" spans="1:13" ht="24.75" customHeight="1" x14ac:dyDescent="0.25">
      <c r="A46" s="9"/>
      <c r="B46" s="56" t="s">
        <v>113</v>
      </c>
      <c r="C46" s="21"/>
      <c r="D46" s="22"/>
      <c r="E46" s="8"/>
      <c r="F46" s="33"/>
      <c r="G46" s="33"/>
      <c r="H46" s="8"/>
      <c r="I46" s="6"/>
      <c r="J46" s="6"/>
      <c r="K46" s="7"/>
      <c r="L46" s="6"/>
      <c r="M46" s="16"/>
    </row>
    <row r="47" spans="1:13" ht="18" customHeight="1" x14ac:dyDescent="0.25">
      <c r="A47" s="9">
        <f>A44+1</f>
        <v>24</v>
      </c>
      <c r="B47" s="52" t="s">
        <v>107</v>
      </c>
      <c r="C47" s="21" t="s">
        <v>20</v>
      </c>
      <c r="D47" s="22">
        <v>1.7</v>
      </c>
      <c r="E47" s="7">
        <v>12608.5425</v>
      </c>
      <c r="F47" s="6">
        <f>ROUND(E47*D47,2)</f>
        <v>21434.52</v>
      </c>
      <c r="G47" s="6">
        <f t="shared" ref="G47" si="10">ROUND(F47*1.2,2)</f>
        <v>25721.42</v>
      </c>
      <c r="H47" s="7"/>
      <c r="I47" s="6"/>
      <c r="J47" s="6"/>
      <c r="K47" s="7">
        <f t="shared" ref="K47:L62" si="11">F47+I47</f>
        <v>21434.52</v>
      </c>
      <c r="L47" s="6">
        <f t="shared" si="11"/>
        <v>25721.42</v>
      </c>
      <c r="M47" s="16"/>
    </row>
    <row r="48" spans="1:13" ht="18" customHeight="1" x14ac:dyDescent="0.25">
      <c r="A48" s="5" t="s">
        <v>19</v>
      </c>
      <c r="B48" s="11" t="s">
        <v>114</v>
      </c>
      <c r="C48" s="3" t="s">
        <v>20</v>
      </c>
      <c r="D48" s="23">
        <f>D47*1.02</f>
        <v>1.734</v>
      </c>
      <c r="E48" s="2"/>
      <c r="F48" s="54"/>
      <c r="G48" s="54"/>
      <c r="H48" s="1">
        <v>4370</v>
      </c>
      <c r="I48" s="54">
        <f>ROUND(H48*D48,2)</f>
        <v>7577.58</v>
      </c>
      <c r="J48" s="54">
        <f>ROUND(I48*1.2,2)</f>
        <v>9093.1</v>
      </c>
      <c r="K48" s="55">
        <f t="shared" si="11"/>
        <v>7577.58</v>
      </c>
      <c r="L48" s="54">
        <f t="shared" si="11"/>
        <v>9093.1</v>
      </c>
      <c r="M48" s="16"/>
    </row>
    <row r="49" spans="1:13" ht="18" customHeight="1" x14ac:dyDescent="0.25">
      <c r="A49" s="9">
        <f>A47+1</f>
        <v>25</v>
      </c>
      <c r="B49" s="52" t="s">
        <v>115</v>
      </c>
      <c r="C49" s="21" t="s">
        <v>20</v>
      </c>
      <c r="D49" s="22">
        <v>9.9</v>
      </c>
      <c r="E49" s="53">
        <v>12960.396111111109</v>
      </c>
      <c r="F49" s="6">
        <f>ROUND(E49*D49,2)</f>
        <v>128307.92</v>
      </c>
      <c r="G49" s="6">
        <f t="shared" ref="G49" si="12">ROUND(F49*1.2,2)</f>
        <v>153969.5</v>
      </c>
      <c r="H49" s="7"/>
      <c r="I49" s="6"/>
      <c r="J49" s="6"/>
      <c r="K49" s="7">
        <f t="shared" si="11"/>
        <v>128307.92</v>
      </c>
      <c r="L49" s="6">
        <f t="shared" si="11"/>
        <v>153969.5</v>
      </c>
      <c r="M49" s="16"/>
    </row>
    <row r="50" spans="1:13" ht="18" customHeight="1" x14ac:dyDescent="0.25">
      <c r="A50" s="5" t="s">
        <v>17</v>
      </c>
      <c r="B50" s="11" t="s">
        <v>116</v>
      </c>
      <c r="C50" s="3" t="s">
        <v>20</v>
      </c>
      <c r="D50" s="36">
        <v>9.9</v>
      </c>
      <c r="E50" s="2"/>
      <c r="F50" s="14"/>
      <c r="G50" s="14"/>
      <c r="H50" s="60">
        <v>6230</v>
      </c>
      <c r="I50" s="54">
        <f>ROUND(H50*D50,2)</f>
        <v>61677</v>
      </c>
      <c r="J50" s="54">
        <f>ROUND(I50*1.2,2)</f>
        <v>74012.399999999994</v>
      </c>
      <c r="K50" s="55">
        <f t="shared" si="11"/>
        <v>61677</v>
      </c>
      <c r="L50" s="54">
        <f t="shared" si="11"/>
        <v>74012.399999999994</v>
      </c>
      <c r="M50" s="16"/>
    </row>
    <row r="51" spans="1:13" ht="18" customHeight="1" x14ac:dyDescent="0.25">
      <c r="A51" s="5" t="s">
        <v>135</v>
      </c>
      <c r="B51" s="62" t="s">
        <v>117</v>
      </c>
      <c r="C51" s="3" t="s">
        <v>27</v>
      </c>
      <c r="D51" s="23">
        <v>13</v>
      </c>
      <c r="E51" s="2"/>
      <c r="F51" s="14"/>
      <c r="G51" s="14"/>
      <c r="H51" s="1">
        <v>80.75</v>
      </c>
      <c r="I51" s="54">
        <f t="shared" ref="I51:I54" si="13">ROUND(H51*D51,2)</f>
        <v>1049.75</v>
      </c>
      <c r="J51" s="54">
        <f t="shared" ref="J51:J72" si="14">ROUND(I51*1.2,2)</f>
        <v>1259.7</v>
      </c>
      <c r="K51" s="55">
        <f t="shared" si="11"/>
        <v>1049.75</v>
      </c>
      <c r="L51" s="54">
        <f t="shared" si="11"/>
        <v>1259.7</v>
      </c>
      <c r="M51" s="16"/>
    </row>
    <row r="52" spans="1:13" ht="18" customHeight="1" x14ac:dyDescent="0.25">
      <c r="A52" s="5" t="s">
        <v>136</v>
      </c>
      <c r="B52" s="4" t="s">
        <v>118</v>
      </c>
      <c r="C52" s="3" t="s">
        <v>27</v>
      </c>
      <c r="D52" s="23">
        <v>15</v>
      </c>
      <c r="E52" s="2"/>
      <c r="F52" s="14"/>
      <c r="G52" s="14"/>
      <c r="H52" s="1">
        <v>80.75</v>
      </c>
      <c r="I52" s="54">
        <f t="shared" si="13"/>
        <v>1211.25</v>
      </c>
      <c r="J52" s="54">
        <f t="shared" si="14"/>
        <v>1453.5</v>
      </c>
      <c r="K52" s="55">
        <f t="shared" si="11"/>
        <v>1211.25</v>
      </c>
      <c r="L52" s="54">
        <f t="shared" si="11"/>
        <v>1453.5</v>
      </c>
      <c r="M52" s="16"/>
    </row>
    <row r="53" spans="1:13" ht="18" customHeight="1" x14ac:dyDescent="0.25">
      <c r="A53" s="5" t="s">
        <v>137</v>
      </c>
      <c r="B53" s="4" t="s">
        <v>119</v>
      </c>
      <c r="C53" s="3" t="s">
        <v>27</v>
      </c>
      <c r="D53" s="23">
        <v>17</v>
      </c>
      <c r="E53" s="2"/>
      <c r="F53" s="14"/>
      <c r="G53" s="14"/>
      <c r="H53" s="1">
        <v>80.75</v>
      </c>
      <c r="I53" s="54">
        <f t="shared" si="13"/>
        <v>1372.75</v>
      </c>
      <c r="J53" s="54">
        <f t="shared" si="14"/>
        <v>1647.3</v>
      </c>
      <c r="K53" s="55">
        <f t="shared" si="11"/>
        <v>1372.75</v>
      </c>
      <c r="L53" s="54">
        <f t="shared" si="11"/>
        <v>1647.3</v>
      </c>
      <c r="M53" s="16"/>
    </row>
    <row r="54" spans="1:13" ht="18" customHeight="1" x14ac:dyDescent="0.25">
      <c r="A54" s="5" t="s">
        <v>138</v>
      </c>
      <c r="B54" s="4" t="s">
        <v>120</v>
      </c>
      <c r="C54" s="3" t="s">
        <v>27</v>
      </c>
      <c r="D54" s="23">
        <v>1569</v>
      </c>
      <c r="E54" s="2"/>
      <c r="F54" s="14"/>
      <c r="G54" s="14"/>
      <c r="H54" s="1">
        <v>80.75</v>
      </c>
      <c r="I54" s="54">
        <f t="shared" si="13"/>
        <v>126696.75</v>
      </c>
      <c r="J54" s="54">
        <f t="shared" si="14"/>
        <v>152036.1</v>
      </c>
      <c r="K54" s="55">
        <f t="shared" si="11"/>
        <v>126696.75</v>
      </c>
      <c r="L54" s="54">
        <f t="shared" si="11"/>
        <v>152036.1</v>
      </c>
      <c r="M54" s="16"/>
    </row>
    <row r="55" spans="1:13" ht="18" customHeight="1" x14ac:dyDescent="0.25">
      <c r="A55" s="64">
        <f>A49+1</f>
        <v>26</v>
      </c>
      <c r="B55" s="52" t="s">
        <v>121</v>
      </c>
      <c r="C55" s="21" t="s">
        <v>1</v>
      </c>
      <c r="D55" s="37">
        <v>3</v>
      </c>
      <c r="E55" s="7">
        <v>2888.95</v>
      </c>
      <c r="F55" s="6">
        <f>ROUND(E55*D55,2)</f>
        <v>8666.85</v>
      </c>
      <c r="G55" s="6">
        <f t="shared" ref="G55" si="15">ROUND(F55*1.2,2)</f>
        <v>10400.219999999999</v>
      </c>
      <c r="H55" s="7"/>
      <c r="I55" s="6"/>
      <c r="J55" s="6"/>
      <c r="K55" s="7">
        <f t="shared" si="11"/>
        <v>8666.85</v>
      </c>
      <c r="L55" s="6">
        <f t="shared" si="11"/>
        <v>10400.219999999999</v>
      </c>
      <c r="M55" s="16"/>
    </row>
    <row r="56" spans="1:13" ht="18" customHeight="1" x14ac:dyDescent="0.25">
      <c r="A56" s="5" t="s">
        <v>142</v>
      </c>
      <c r="B56" s="4" t="s">
        <v>139</v>
      </c>
      <c r="C56" s="3" t="s">
        <v>27</v>
      </c>
      <c r="D56" s="23">
        <v>31.2</v>
      </c>
      <c r="E56" s="1"/>
      <c r="F56" s="14"/>
      <c r="G56" s="14"/>
      <c r="H56" s="1">
        <v>85.5</v>
      </c>
      <c r="I56" s="54">
        <f t="shared" ref="I56" si="16">ROUND(H56*D56,2)</f>
        <v>2667.6</v>
      </c>
      <c r="J56" s="54">
        <f t="shared" si="14"/>
        <v>3201.12</v>
      </c>
      <c r="K56" s="55">
        <f t="shared" si="11"/>
        <v>2667.6</v>
      </c>
      <c r="L56" s="54">
        <f t="shared" si="11"/>
        <v>3201.12</v>
      </c>
      <c r="M56" s="16"/>
    </row>
    <row r="57" spans="1:13" ht="18" customHeight="1" x14ac:dyDescent="0.25">
      <c r="A57" s="9">
        <f>A55+1</f>
        <v>27</v>
      </c>
      <c r="B57" s="52" t="s">
        <v>122</v>
      </c>
      <c r="C57" s="21" t="s">
        <v>1</v>
      </c>
      <c r="D57" s="37">
        <v>2</v>
      </c>
      <c r="E57" s="7">
        <v>1345.2</v>
      </c>
      <c r="F57" s="6">
        <f>ROUND(E57*D57,2)</f>
        <v>2690.4</v>
      </c>
      <c r="G57" s="6">
        <f t="shared" ref="G57" si="17">ROUND(F57*1.2,2)</f>
        <v>3228.48</v>
      </c>
      <c r="H57" s="7"/>
      <c r="I57" s="6"/>
      <c r="J57" s="6"/>
      <c r="K57" s="7">
        <f t="shared" si="11"/>
        <v>2690.4</v>
      </c>
      <c r="L57" s="6">
        <f t="shared" si="11"/>
        <v>3228.48</v>
      </c>
      <c r="M57" s="16"/>
    </row>
    <row r="58" spans="1:13" ht="18" customHeight="1" x14ac:dyDescent="0.25">
      <c r="A58" s="5" t="s">
        <v>15</v>
      </c>
      <c r="B58" s="4" t="s">
        <v>140</v>
      </c>
      <c r="C58" s="3" t="s">
        <v>27</v>
      </c>
      <c r="D58" s="23">
        <v>5.8</v>
      </c>
      <c r="E58" s="1"/>
      <c r="F58" s="14"/>
      <c r="G58" s="14"/>
      <c r="H58" s="1">
        <v>85.5</v>
      </c>
      <c r="I58" s="54">
        <f t="shared" ref="I58" si="18">ROUND(H58*D58,2)</f>
        <v>495.9</v>
      </c>
      <c r="J58" s="54">
        <f t="shared" si="14"/>
        <v>595.08000000000004</v>
      </c>
      <c r="K58" s="55">
        <f t="shared" si="11"/>
        <v>495.9</v>
      </c>
      <c r="L58" s="54">
        <f t="shared" si="11"/>
        <v>595.08000000000004</v>
      </c>
      <c r="M58" s="16"/>
    </row>
    <row r="59" spans="1:13" ht="18" customHeight="1" x14ac:dyDescent="0.25">
      <c r="A59" s="9">
        <f>A57+1</f>
        <v>28</v>
      </c>
      <c r="B59" s="52" t="s">
        <v>123</v>
      </c>
      <c r="C59" s="21" t="s">
        <v>1</v>
      </c>
      <c r="D59" s="37">
        <v>1</v>
      </c>
      <c r="E59" s="7">
        <v>1229.3</v>
      </c>
      <c r="F59" s="6">
        <f>ROUND(E59*D59,2)</f>
        <v>1229.3</v>
      </c>
      <c r="G59" s="6">
        <f t="shared" ref="G59" si="19">ROUND(F59*1.2,2)</f>
        <v>1475.16</v>
      </c>
      <c r="H59" s="7"/>
      <c r="I59" s="6"/>
      <c r="J59" s="6"/>
      <c r="K59" s="7">
        <f t="shared" si="11"/>
        <v>1229.3</v>
      </c>
      <c r="L59" s="6">
        <f t="shared" si="11"/>
        <v>1475.16</v>
      </c>
      <c r="M59" s="16"/>
    </row>
    <row r="60" spans="1:13" ht="18" customHeight="1" x14ac:dyDescent="0.25">
      <c r="A60" s="5" t="s">
        <v>143</v>
      </c>
      <c r="B60" s="4" t="s">
        <v>141</v>
      </c>
      <c r="C60" s="3" t="s">
        <v>27</v>
      </c>
      <c r="D60" s="23">
        <v>1.6</v>
      </c>
      <c r="E60" s="2"/>
      <c r="F60" s="14"/>
      <c r="G60" s="14"/>
      <c r="H60" s="1">
        <v>85.5</v>
      </c>
      <c r="I60" s="54">
        <f t="shared" ref="I60" si="20">ROUND(H60*D60,2)</f>
        <v>136.80000000000001</v>
      </c>
      <c r="J60" s="54">
        <f t="shared" si="14"/>
        <v>164.16</v>
      </c>
      <c r="K60" s="55">
        <f t="shared" si="11"/>
        <v>136.80000000000001</v>
      </c>
      <c r="L60" s="54">
        <f t="shared" si="11"/>
        <v>164.16</v>
      </c>
      <c r="M60" s="16"/>
    </row>
    <row r="61" spans="1:13" ht="18" customHeight="1" x14ac:dyDescent="0.25">
      <c r="A61" s="9">
        <f>A59+1</f>
        <v>29</v>
      </c>
      <c r="B61" s="52" t="s">
        <v>155</v>
      </c>
      <c r="C61" s="21" t="s">
        <v>1</v>
      </c>
      <c r="D61" s="37">
        <v>2</v>
      </c>
      <c r="E61" s="7">
        <v>4074.55</v>
      </c>
      <c r="F61" s="6">
        <f>ROUND(E61*D61,2)</f>
        <v>8149.1</v>
      </c>
      <c r="G61" s="6">
        <f t="shared" ref="G61" si="21">ROUND(F61*1.2,2)</f>
        <v>9778.92</v>
      </c>
      <c r="H61" s="7"/>
      <c r="I61" s="6"/>
      <c r="J61" s="6"/>
      <c r="K61" s="7">
        <f t="shared" si="11"/>
        <v>8149.1</v>
      </c>
      <c r="L61" s="6">
        <f t="shared" si="11"/>
        <v>9778.92</v>
      </c>
      <c r="M61" s="16"/>
    </row>
    <row r="62" spans="1:13" ht="18" customHeight="1" x14ac:dyDescent="0.25">
      <c r="A62" s="5" t="s">
        <v>13</v>
      </c>
      <c r="B62" s="4" t="s">
        <v>144</v>
      </c>
      <c r="C62" s="3" t="s">
        <v>1</v>
      </c>
      <c r="D62" s="67">
        <v>2</v>
      </c>
      <c r="E62" s="2"/>
      <c r="F62" s="14"/>
      <c r="G62" s="14"/>
      <c r="H62" s="47">
        <f>ROUND(3711.25*1.15,2)</f>
        <v>4267.9399999999996</v>
      </c>
      <c r="I62" s="54">
        <f t="shared" ref="I62" si="22">ROUND(H62*D62,2)</f>
        <v>8535.8799999999992</v>
      </c>
      <c r="J62" s="54">
        <f t="shared" si="14"/>
        <v>10243.06</v>
      </c>
      <c r="K62" s="55">
        <f t="shared" si="11"/>
        <v>8535.8799999999992</v>
      </c>
      <c r="L62" s="54">
        <f t="shared" si="11"/>
        <v>10243.06</v>
      </c>
      <c r="M62" s="16"/>
    </row>
    <row r="63" spans="1:13" ht="18" customHeight="1" x14ac:dyDescent="0.25">
      <c r="A63" s="9">
        <f>A61+1</f>
        <v>30</v>
      </c>
      <c r="B63" s="52" t="s">
        <v>124</v>
      </c>
      <c r="C63" s="21" t="s">
        <v>1</v>
      </c>
      <c r="D63" s="37">
        <v>2</v>
      </c>
      <c r="E63" s="7">
        <v>1974.1</v>
      </c>
      <c r="F63" s="6">
        <f>ROUND(E63*D63,2)</f>
        <v>3948.2</v>
      </c>
      <c r="G63" s="6">
        <f t="shared" ref="G63" si="23">ROUND(F63*1.2,2)</f>
        <v>4737.84</v>
      </c>
      <c r="H63" s="7"/>
      <c r="I63" s="6"/>
      <c r="J63" s="6"/>
      <c r="K63" s="7">
        <f t="shared" ref="K63:L78" si="24">F63+I63</f>
        <v>3948.2</v>
      </c>
      <c r="L63" s="6">
        <f t="shared" si="24"/>
        <v>4737.84</v>
      </c>
      <c r="M63" s="16"/>
    </row>
    <row r="64" spans="1:13" ht="18" customHeight="1" x14ac:dyDescent="0.25">
      <c r="A64" s="5" t="s">
        <v>12</v>
      </c>
      <c r="B64" s="4" t="s">
        <v>145</v>
      </c>
      <c r="C64" s="3" t="s">
        <v>1</v>
      </c>
      <c r="D64" s="67">
        <v>2</v>
      </c>
      <c r="E64" s="1"/>
      <c r="F64" s="54"/>
      <c r="G64" s="54"/>
      <c r="H64" s="60">
        <v>14421</v>
      </c>
      <c r="I64" s="54">
        <f t="shared" ref="I64" si="25">ROUND(H64*D64,2)</f>
        <v>28842</v>
      </c>
      <c r="J64" s="54">
        <f t="shared" si="14"/>
        <v>34610.400000000001</v>
      </c>
      <c r="K64" s="55">
        <f t="shared" si="24"/>
        <v>28842</v>
      </c>
      <c r="L64" s="54">
        <f t="shared" si="24"/>
        <v>34610.400000000001</v>
      </c>
      <c r="M64" s="16"/>
    </row>
    <row r="65" spans="1:13" ht="18" customHeight="1" x14ac:dyDescent="0.25">
      <c r="A65" s="9">
        <f>A63+1</f>
        <v>31</v>
      </c>
      <c r="B65" s="52" t="s">
        <v>125</v>
      </c>
      <c r="C65" s="21" t="s">
        <v>1</v>
      </c>
      <c r="D65" s="37">
        <v>2</v>
      </c>
      <c r="E65" s="7">
        <v>1974.1</v>
      </c>
      <c r="F65" s="6">
        <f>ROUND(E65*D65,2)</f>
        <v>3948.2</v>
      </c>
      <c r="G65" s="6">
        <f t="shared" ref="G65" si="26">ROUND(F65*1.2,2)</f>
        <v>4737.84</v>
      </c>
      <c r="H65" s="7"/>
      <c r="I65" s="6"/>
      <c r="J65" s="6"/>
      <c r="K65" s="7">
        <f t="shared" si="24"/>
        <v>3948.2</v>
      </c>
      <c r="L65" s="6">
        <f t="shared" si="24"/>
        <v>4737.84</v>
      </c>
      <c r="M65" s="16"/>
    </row>
    <row r="66" spans="1:13" ht="18" customHeight="1" x14ac:dyDescent="0.25">
      <c r="A66" s="5" t="s">
        <v>11</v>
      </c>
      <c r="B66" s="4" t="s">
        <v>146</v>
      </c>
      <c r="C66" s="3" t="s">
        <v>1</v>
      </c>
      <c r="D66" s="67">
        <v>2</v>
      </c>
      <c r="E66" s="1"/>
      <c r="F66" s="54"/>
      <c r="G66" s="54"/>
      <c r="H66" s="60">
        <v>2517.5</v>
      </c>
      <c r="I66" s="54">
        <f t="shared" ref="I66" si="27">ROUND(H66*D66,2)</f>
        <v>5035</v>
      </c>
      <c r="J66" s="54">
        <f t="shared" si="14"/>
        <v>6042</v>
      </c>
      <c r="K66" s="55">
        <f t="shared" si="24"/>
        <v>5035</v>
      </c>
      <c r="L66" s="54">
        <f t="shared" si="24"/>
        <v>6042</v>
      </c>
      <c r="M66" s="16"/>
    </row>
    <row r="67" spans="1:13" ht="18" customHeight="1" x14ac:dyDescent="0.25">
      <c r="A67" s="9">
        <f>A65+1</f>
        <v>32</v>
      </c>
      <c r="B67" s="52" t="s">
        <v>126</v>
      </c>
      <c r="C67" s="21" t="s">
        <v>1</v>
      </c>
      <c r="D67" s="37">
        <v>2</v>
      </c>
      <c r="E67" s="7">
        <v>5383.65</v>
      </c>
      <c r="F67" s="6">
        <f>ROUND(E67*D67,2)</f>
        <v>10767.3</v>
      </c>
      <c r="G67" s="6">
        <f t="shared" ref="G67" si="28">ROUND(F67*1.2,2)</f>
        <v>12920.76</v>
      </c>
      <c r="H67" s="7"/>
      <c r="I67" s="6"/>
      <c r="J67" s="6"/>
      <c r="K67" s="7">
        <f t="shared" si="24"/>
        <v>10767.3</v>
      </c>
      <c r="L67" s="6">
        <f t="shared" si="24"/>
        <v>12920.76</v>
      </c>
      <c r="M67" s="16"/>
    </row>
    <row r="68" spans="1:13" ht="18" customHeight="1" x14ac:dyDescent="0.25">
      <c r="A68" s="5" t="s">
        <v>10</v>
      </c>
      <c r="B68" s="4" t="s">
        <v>147</v>
      </c>
      <c r="C68" s="3" t="s">
        <v>1</v>
      </c>
      <c r="D68" s="67">
        <v>2</v>
      </c>
      <c r="E68" s="1"/>
      <c r="F68" s="14"/>
      <c r="G68" s="14"/>
      <c r="H68" s="1">
        <v>5538.5</v>
      </c>
      <c r="I68" s="54">
        <f t="shared" ref="I68" si="29">ROUND(H68*D68,2)</f>
        <v>11077</v>
      </c>
      <c r="J68" s="54">
        <f t="shared" si="14"/>
        <v>13292.4</v>
      </c>
      <c r="K68" s="55">
        <f t="shared" si="24"/>
        <v>11077</v>
      </c>
      <c r="L68" s="54">
        <f t="shared" si="24"/>
        <v>13292.4</v>
      </c>
      <c r="M68" s="16"/>
    </row>
    <row r="69" spans="1:13" ht="30" customHeight="1" x14ac:dyDescent="0.25">
      <c r="A69" s="9">
        <f>A67+1</f>
        <v>33</v>
      </c>
      <c r="B69" s="52" t="s">
        <v>127</v>
      </c>
      <c r="C69" s="21" t="s">
        <v>1</v>
      </c>
      <c r="D69" s="37">
        <v>2</v>
      </c>
      <c r="E69" s="7">
        <v>17767.849999999999</v>
      </c>
      <c r="F69" s="6">
        <f>ROUND(E69*D69,2)</f>
        <v>35535.699999999997</v>
      </c>
      <c r="G69" s="6">
        <f t="shared" ref="G69" si="30">ROUND(F69*1.2,2)</f>
        <v>42642.84</v>
      </c>
      <c r="H69" s="7"/>
      <c r="I69" s="6"/>
      <c r="J69" s="6"/>
      <c r="K69" s="7">
        <f t="shared" si="24"/>
        <v>35535.699999999997</v>
      </c>
      <c r="L69" s="6">
        <f t="shared" si="24"/>
        <v>42642.84</v>
      </c>
      <c r="M69" s="16"/>
    </row>
    <row r="70" spans="1:13" ht="21" customHeight="1" x14ac:dyDescent="0.25">
      <c r="A70" s="5" t="s">
        <v>9</v>
      </c>
      <c r="B70" s="4" t="s">
        <v>148</v>
      </c>
      <c r="C70" s="3" t="s">
        <v>1</v>
      </c>
      <c r="D70" s="67">
        <v>2</v>
      </c>
      <c r="E70" s="1"/>
      <c r="F70" s="14"/>
      <c r="G70" s="14"/>
      <c r="H70" s="1">
        <v>19950</v>
      </c>
      <c r="I70" s="54">
        <f t="shared" ref="I70" si="31">ROUND(H70*D70,2)</f>
        <v>39900</v>
      </c>
      <c r="J70" s="54">
        <f t="shared" si="14"/>
        <v>47880</v>
      </c>
      <c r="K70" s="55">
        <f t="shared" si="24"/>
        <v>39900</v>
      </c>
      <c r="L70" s="54">
        <f t="shared" si="24"/>
        <v>47880</v>
      </c>
      <c r="M70" s="16"/>
    </row>
    <row r="71" spans="1:13" ht="27.75" customHeight="1" x14ac:dyDescent="0.25">
      <c r="A71" s="9">
        <f>A69+1</f>
        <v>34</v>
      </c>
      <c r="B71" s="52" t="s">
        <v>128</v>
      </c>
      <c r="C71" s="21" t="s">
        <v>1</v>
      </c>
      <c r="D71" s="37">
        <v>1</v>
      </c>
      <c r="E71" s="7">
        <v>6612</v>
      </c>
      <c r="F71" s="6">
        <f>ROUND(E71*D71,2)</f>
        <v>6612</v>
      </c>
      <c r="G71" s="6">
        <f t="shared" ref="G71" si="32">ROUND(F71*1.2,2)</f>
        <v>7934.4</v>
      </c>
      <c r="H71" s="7"/>
      <c r="I71" s="6"/>
      <c r="J71" s="6"/>
      <c r="K71" s="7">
        <f t="shared" si="24"/>
        <v>6612</v>
      </c>
      <c r="L71" s="6">
        <f t="shared" si="24"/>
        <v>7934.4</v>
      </c>
      <c r="M71" s="16"/>
    </row>
    <row r="72" spans="1:13" ht="19.5" customHeight="1" x14ac:dyDescent="0.25">
      <c r="A72" s="5" t="s">
        <v>8</v>
      </c>
      <c r="B72" s="4" t="s">
        <v>149</v>
      </c>
      <c r="C72" s="3" t="s">
        <v>1</v>
      </c>
      <c r="D72" s="67">
        <v>1</v>
      </c>
      <c r="E72" s="1"/>
      <c r="F72" s="14"/>
      <c r="G72" s="14"/>
      <c r="H72" s="1">
        <v>11970</v>
      </c>
      <c r="I72" s="54">
        <f t="shared" ref="I72" si="33">ROUND(H72*D72,2)</f>
        <v>11970</v>
      </c>
      <c r="J72" s="54">
        <f t="shared" si="14"/>
        <v>14364</v>
      </c>
      <c r="K72" s="55">
        <f t="shared" si="24"/>
        <v>11970</v>
      </c>
      <c r="L72" s="54">
        <f t="shared" si="24"/>
        <v>14364</v>
      </c>
      <c r="M72" s="16"/>
    </row>
    <row r="73" spans="1:13" ht="18" customHeight="1" x14ac:dyDescent="0.25">
      <c r="A73" s="9">
        <f>A71+1</f>
        <v>35</v>
      </c>
      <c r="B73" s="52" t="s">
        <v>129</v>
      </c>
      <c r="C73" s="21" t="s">
        <v>20</v>
      </c>
      <c r="D73" s="22">
        <v>0.34</v>
      </c>
      <c r="E73" s="7">
        <v>28835.29</v>
      </c>
      <c r="F73" s="6">
        <f>ROUND(E73*D73,2)</f>
        <v>9804</v>
      </c>
      <c r="G73" s="6">
        <f t="shared" ref="G73" si="34">ROUND(F73*1.2,2)</f>
        <v>11764.8</v>
      </c>
      <c r="H73" s="7"/>
      <c r="I73" s="6"/>
      <c r="J73" s="6"/>
      <c r="K73" s="7">
        <f t="shared" si="24"/>
        <v>9804</v>
      </c>
      <c r="L73" s="6">
        <f t="shared" si="24"/>
        <v>11764.8</v>
      </c>
      <c r="M73" s="16"/>
    </row>
    <row r="74" spans="1:13" ht="18" customHeight="1" x14ac:dyDescent="0.25">
      <c r="A74" s="5" t="s">
        <v>7</v>
      </c>
      <c r="B74" s="11" t="s">
        <v>116</v>
      </c>
      <c r="C74" s="3" t="s">
        <v>20</v>
      </c>
      <c r="D74" s="36">
        <v>0.34</v>
      </c>
      <c r="E74" s="2"/>
      <c r="F74" s="14"/>
      <c r="G74" s="14"/>
      <c r="H74" s="60">
        <v>6230</v>
      </c>
      <c r="I74" s="54">
        <f>ROUND(H74*D74,2)</f>
        <v>2118.1999999999998</v>
      </c>
      <c r="J74" s="54">
        <f>ROUND(I74*1.2,2)</f>
        <v>2541.84</v>
      </c>
      <c r="K74" s="55">
        <f t="shared" si="24"/>
        <v>2118.1999999999998</v>
      </c>
      <c r="L74" s="54">
        <f t="shared" si="24"/>
        <v>2541.84</v>
      </c>
      <c r="M74" s="16"/>
    </row>
    <row r="75" spans="1:13" ht="18" customHeight="1" x14ac:dyDescent="0.25">
      <c r="A75" s="5" t="s">
        <v>150</v>
      </c>
      <c r="B75" s="4" t="s">
        <v>130</v>
      </c>
      <c r="C75" s="3" t="s">
        <v>27</v>
      </c>
      <c r="D75" s="23">
        <v>30.1</v>
      </c>
      <c r="E75" s="2"/>
      <c r="F75" s="14"/>
      <c r="G75" s="14"/>
      <c r="H75" s="1">
        <v>80.75</v>
      </c>
      <c r="I75" s="54">
        <f>ROUND(H75*D75,2)</f>
        <v>2430.58</v>
      </c>
      <c r="J75" s="54">
        <f>ROUND(I75*1.2,2)</f>
        <v>2916.7</v>
      </c>
      <c r="K75" s="55">
        <f t="shared" si="24"/>
        <v>2430.58</v>
      </c>
      <c r="L75" s="54">
        <f t="shared" si="24"/>
        <v>2916.7</v>
      </c>
      <c r="M75" s="16"/>
    </row>
    <row r="76" spans="1:13" ht="27.75" customHeight="1" x14ac:dyDescent="0.25">
      <c r="A76" s="9">
        <f>A73+1</f>
        <v>36</v>
      </c>
      <c r="B76" s="52" t="s">
        <v>131</v>
      </c>
      <c r="C76" s="21" t="s">
        <v>1</v>
      </c>
      <c r="D76" s="37">
        <v>2</v>
      </c>
      <c r="E76" s="7">
        <v>2390.1999999999998</v>
      </c>
      <c r="F76" s="6">
        <f>ROUND(E76*D76,2)</f>
        <v>4780.3999999999996</v>
      </c>
      <c r="G76" s="6">
        <f t="shared" ref="G76:G83" si="35">ROUND(F76*1.2,2)</f>
        <v>5736.48</v>
      </c>
      <c r="H76" s="7"/>
      <c r="I76" s="6"/>
      <c r="J76" s="6"/>
      <c r="K76" s="7">
        <f t="shared" si="24"/>
        <v>4780.3999999999996</v>
      </c>
      <c r="L76" s="6">
        <f t="shared" si="24"/>
        <v>5736.48</v>
      </c>
      <c r="M76" s="16"/>
    </row>
    <row r="77" spans="1:13" ht="18" customHeight="1" x14ac:dyDescent="0.25">
      <c r="A77" s="9">
        <f>A76+1</f>
        <v>37</v>
      </c>
      <c r="B77" s="52" t="s">
        <v>132</v>
      </c>
      <c r="C77" s="21" t="s">
        <v>37</v>
      </c>
      <c r="D77" s="65">
        <v>7.8E-2</v>
      </c>
      <c r="E77" s="7">
        <v>113333.17</v>
      </c>
      <c r="F77" s="6">
        <f>ROUND(E77*D77,2)</f>
        <v>8839.99</v>
      </c>
      <c r="G77" s="6">
        <f t="shared" si="35"/>
        <v>10607.99</v>
      </c>
      <c r="H77" s="7"/>
      <c r="I77" s="6"/>
      <c r="J77" s="6"/>
      <c r="K77" s="7">
        <f t="shared" si="24"/>
        <v>8839.99</v>
      </c>
      <c r="L77" s="6">
        <f t="shared" si="24"/>
        <v>10607.99</v>
      </c>
      <c r="M77" s="16"/>
    </row>
    <row r="78" spans="1:13" ht="18" customHeight="1" x14ac:dyDescent="0.25">
      <c r="A78" s="5" t="s">
        <v>6</v>
      </c>
      <c r="B78" s="4" t="s">
        <v>151</v>
      </c>
      <c r="C78" s="3" t="s">
        <v>27</v>
      </c>
      <c r="D78" s="68">
        <v>78</v>
      </c>
      <c r="E78" s="1"/>
      <c r="F78" s="14"/>
      <c r="G78" s="14"/>
      <c r="H78" s="1">
        <v>171</v>
      </c>
      <c r="I78" s="54">
        <f>ROUND(H78*D78,2)</f>
        <v>13338</v>
      </c>
      <c r="J78" s="54">
        <f>ROUND(I78*1.2,2)</f>
        <v>16005.6</v>
      </c>
      <c r="K78" s="55">
        <f t="shared" si="24"/>
        <v>13338</v>
      </c>
      <c r="L78" s="54">
        <f t="shared" si="24"/>
        <v>16005.6</v>
      </c>
      <c r="M78" s="16"/>
    </row>
    <row r="79" spans="1:13" ht="18" customHeight="1" x14ac:dyDescent="0.25">
      <c r="A79" s="9">
        <f>A77+1</f>
        <v>38</v>
      </c>
      <c r="B79" s="52" t="s">
        <v>133</v>
      </c>
      <c r="C79" s="21" t="s">
        <v>20</v>
      </c>
      <c r="D79" s="65">
        <v>0.621</v>
      </c>
      <c r="E79" s="53">
        <v>76523.570000000007</v>
      </c>
      <c r="F79" s="6">
        <f>ROUND(E79*D79,2)</f>
        <v>47521.14</v>
      </c>
      <c r="G79" s="6">
        <f t="shared" si="35"/>
        <v>57025.37</v>
      </c>
      <c r="H79" s="7"/>
      <c r="I79" s="6"/>
      <c r="J79" s="6"/>
      <c r="K79" s="7">
        <f t="shared" ref="K79:L88" si="36">F79+I79</f>
        <v>47521.14</v>
      </c>
      <c r="L79" s="6">
        <f t="shared" si="36"/>
        <v>57025.37</v>
      </c>
      <c r="M79" s="16"/>
    </row>
    <row r="80" spans="1:13" ht="18" customHeight="1" x14ac:dyDescent="0.25">
      <c r="A80" s="5" t="s">
        <v>5</v>
      </c>
      <c r="B80" s="11" t="s">
        <v>114</v>
      </c>
      <c r="C80" s="3" t="s">
        <v>20</v>
      </c>
      <c r="D80" s="69">
        <f>D79*1.02</f>
        <v>0.63341999999999998</v>
      </c>
      <c r="E80" s="2"/>
      <c r="F80" s="54"/>
      <c r="G80" s="54"/>
      <c r="H80" s="1">
        <v>4370</v>
      </c>
      <c r="I80" s="54">
        <f>ROUND(H80*D80,2)</f>
        <v>2768.05</v>
      </c>
      <c r="J80" s="54">
        <f>ROUND(I80*1.2,2)</f>
        <v>3321.66</v>
      </c>
      <c r="K80" s="55">
        <f t="shared" si="36"/>
        <v>2768.05</v>
      </c>
      <c r="L80" s="54">
        <f t="shared" si="36"/>
        <v>3321.66</v>
      </c>
      <c r="M80" s="16"/>
    </row>
    <row r="81" spans="1:13" ht="18" customHeight="1" x14ac:dyDescent="0.25">
      <c r="A81" s="9">
        <f>A79+1</f>
        <v>39</v>
      </c>
      <c r="B81" s="52" t="s">
        <v>73</v>
      </c>
      <c r="C81" s="21" t="s">
        <v>14</v>
      </c>
      <c r="D81" s="22">
        <v>23.55</v>
      </c>
      <c r="E81" s="53">
        <v>565.03</v>
      </c>
      <c r="F81" s="6">
        <f>ROUND(E81*D81,2)</f>
        <v>13306.46</v>
      </c>
      <c r="G81" s="6">
        <f t="shared" si="35"/>
        <v>15967.75</v>
      </c>
      <c r="H81" s="7"/>
      <c r="I81" s="6"/>
      <c r="J81" s="6"/>
      <c r="K81" s="7">
        <f t="shared" si="36"/>
        <v>13306.46</v>
      </c>
      <c r="L81" s="6">
        <f t="shared" si="36"/>
        <v>15967.75</v>
      </c>
      <c r="M81" s="16"/>
    </row>
    <row r="82" spans="1:13" ht="18" customHeight="1" x14ac:dyDescent="0.25">
      <c r="A82" s="5" t="s">
        <v>3</v>
      </c>
      <c r="B82" s="11" t="s">
        <v>152</v>
      </c>
      <c r="C82" s="3" t="s">
        <v>14</v>
      </c>
      <c r="D82" s="23">
        <v>23.55</v>
      </c>
      <c r="E82" s="2"/>
      <c r="F82" s="54"/>
      <c r="G82" s="54"/>
      <c r="H82" s="1">
        <v>24.7</v>
      </c>
      <c r="I82" s="54">
        <f>ROUND(H82*D82,2)</f>
        <v>581.69000000000005</v>
      </c>
      <c r="J82" s="54">
        <f>ROUND(I82*1.2,2)</f>
        <v>698.03</v>
      </c>
      <c r="K82" s="55">
        <f t="shared" si="36"/>
        <v>581.69000000000005</v>
      </c>
      <c r="L82" s="54">
        <f t="shared" si="36"/>
        <v>698.03</v>
      </c>
      <c r="M82" s="16"/>
    </row>
    <row r="83" spans="1:13" ht="18" customHeight="1" x14ac:dyDescent="0.25">
      <c r="A83" s="9">
        <f>A81+1</f>
        <v>40</v>
      </c>
      <c r="B83" s="52" t="s">
        <v>134</v>
      </c>
      <c r="C83" s="21" t="s">
        <v>29</v>
      </c>
      <c r="D83" s="22">
        <v>0.3</v>
      </c>
      <c r="E83" s="7">
        <v>323</v>
      </c>
      <c r="F83" s="6">
        <f>ROUND(E83*D83,2)</f>
        <v>96.9</v>
      </c>
      <c r="G83" s="6">
        <f t="shared" si="35"/>
        <v>116.28</v>
      </c>
      <c r="H83" s="7"/>
      <c r="I83" s="6"/>
      <c r="J83" s="6"/>
      <c r="K83" s="7">
        <f t="shared" si="36"/>
        <v>96.9</v>
      </c>
      <c r="L83" s="6">
        <f t="shared" si="36"/>
        <v>116.28</v>
      </c>
      <c r="M83" s="16"/>
    </row>
    <row r="84" spans="1:13" ht="18" customHeight="1" x14ac:dyDescent="0.25">
      <c r="A84" s="5" t="s">
        <v>68</v>
      </c>
      <c r="B84" s="11" t="s">
        <v>153</v>
      </c>
      <c r="C84" s="3" t="s">
        <v>27</v>
      </c>
      <c r="D84" s="23">
        <v>0.3</v>
      </c>
      <c r="E84" s="2"/>
      <c r="F84" s="54"/>
      <c r="G84" s="54"/>
      <c r="H84" s="1">
        <v>57</v>
      </c>
      <c r="I84" s="54">
        <f>ROUND(H84*D84,2)</f>
        <v>17.100000000000001</v>
      </c>
      <c r="J84" s="54">
        <f>ROUND(I84*1.2,2)</f>
        <v>20.52</v>
      </c>
      <c r="K84" s="55">
        <f t="shared" si="36"/>
        <v>17.100000000000001</v>
      </c>
      <c r="L84" s="54">
        <f t="shared" si="36"/>
        <v>20.52</v>
      </c>
      <c r="M84" s="16"/>
    </row>
    <row r="85" spans="1:13" ht="20.25" customHeight="1" x14ac:dyDescent="0.25">
      <c r="A85" s="9">
        <f t="shared" ref="A85" si="37">A83+1</f>
        <v>41</v>
      </c>
      <c r="B85" s="18" t="s">
        <v>80</v>
      </c>
      <c r="C85" s="9" t="s">
        <v>29</v>
      </c>
      <c r="D85" s="35">
        <v>32.159999999999997</v>
      </c>
      <c r="E85" s="7">
        <v>144.4</v>
      </c>
      <c r="F85" s="6">
        <f>ROUND(E85*D85,2)</f>
        <v>4643.8999999999996</v>
      </c>
      <c r="G85" s="6">
        <f t="shared" ref="G85" si="38">ROUND(F85*1.2,2)</f>
        <v>5572.68</v>
      </c>
      <c r="H85" s="7"/>
      <c r="I85" s="6"/>
      <c r="J85" s="6"/>
      <c r="K85" s="7">
        <f t="shared" si="36"/>
        <v>4643.8999999999996</v>
      </c>
      <c r="L85" s="6">
        <f t="shared" si="36"/>
        <v>5572.68</v>
      </c>
      <c r="M85" s="16"/>
    </row>
    <row r="86" spans="1:13" ht="17.25" customHeight="1" x14ac:dyDescent="0.25">
      <c r="A86" s="5" t="s">
        <v>69</v>
      </c>
      <c r="B86" s="4" t="s">
        <v>76</v>
      </c>
      <c r="C86" s="3" t="s">
        <v>30</v>
      </c>
      <c r="D86" s="36">
        <f>D85*0.3*20/16</f>
        <v>12.059999999999997</v>
      </c>
      <c r="E86" s="1"/>
      <c r="F86" s="14"/>
      <c r="G86" s="14"/>
      <c r="H86" s="43">
        <v>237.5</v>
      </c>
      <c r="I86" s="14">
        <f>ROUND(H86*D86,2)</f>
        <v>2864.25</v>
      </c>
      <c r="J86" s="14">
        <f t="shared" ref="J86" si="39">ROUND(I86*1.2,2)</f>
        <v>3437.1</v>
      </c>
      <c r="K86" s="1">
        <f t="shared" si="36"/>
        <v>2864.25</v>
      </c>
      <c r="L86" s="14">
        <f t="shared" si="36"/>
        <v>3437.1</v>
      </c>
      <c r="M86" s="16"/>
    </row>
    <row r="87" spans="1:13" ht="21.75" customHeight="1" x14ac:dyDescent="0.25">
      <c r="A87" s="9">
        <f>A85+1</f>
        <v>42</v>
      </c>
      <c r="B87" s="18" t="s">
        <v>81</v>
      </c>
      <c r="C87" s="9" t="s">
        <v>29</v>
      </c>
      <c r="D87" s="35">
        <v>32.159999999999997</v>
      </c>
      <c r="E87" s="7">
        <v>299.76</v>
      </c>
      <c r="F87" s="6">
        <f>ROUND(E87*D87,2)</f>
        <v>9640.2800000000007</v>
      </c>
      <c r="G87" s="6">
        <f t="shared" ref="G87" si="40">ROUND(F87*1.2,2)</f>
        <v>11568.34</v>
      </c>
      <c r="H87" s="7"/>
      <c r="I87" s="6"/>
      <c r="J87" s="6"/>
      <c r="K87" s="7">
        <f t="shared" si="36"/>
        <v>9640.2800000000007</v>
      </c>
      <c r="L87" s="6">
        <f t="shared" si="36"/>
        <v>11568.34</v>
      </c>
      <c r="M87" s="16"/>
    </row>
    <row r="88" spans="1:13" x14ac:dyDescent="0.25">
      <c r="A88" s="5" t="s">
        <v>70</v>
      </c>
      <c r="B88" s="4" t="s">
        <v>77</v>
      </c>
      <c r="C88" s="3" t="s">
        <v>27</v>
      </c>
      <c r="D88" s="23">
        <f>D87*0.7*2</f>
        <v>45.023999999999994</v>
      </c>
      <c r="E88" s="1"/>
      <c r="F88" s="14"/>
      <c r="G88" s="14"/>
      <c r="H88" s="43">
        <v>296.39999999999998</v>
      </c>
      <c r="I88" s="14">
        <f t="shared" ref="I88" si="41">ROUND(H88*D88,2)</f>
        <v>13345.11</v>
      </c>
      <c r="J88" s="14">
        <f t="shared" ref="J88" si="42">ROUND(I88*1.2,2)</f>
        <v>16014.13</v>
      </c>
      <c r="K88" s="1">
        <f t="shared" si="36"/>
        <v>13345.11</v>
      </c>
      <c r="L88" s="14">
        <f t="shared" si="36"/>
        <v>16014.13</v>
      </c>
      <c r="M88" s="16"/>
    </row>
    <row r="89" spans="1:13" ht="19.5" customHeight="1" x14ac:dyDescent="0.25">
      <c r="A89" s="9"/>
      <c r="B89" s="56" t="s">
        <v>154</v>
      </c>
      <c r="C89" s="21"/>
      <c r="D89" s="22"/>
      <c r="E89" s="8"/>
      <c r="F89" s="33"/>
      <c r="G89" s="33"/>
      <c r="H89" s="8"/>
      <c r="I89" s="6"/>
      <c r="J89" s="6"/>
      <c r="K89" s="7"/>
      <c r="L89" s="6"/>
      <c r="M89" s="16"/>
    </row>
    <row r="90" spans="1:13" ht="18" customHeight="1" x14ac:dyDescent="0.25">
      <c r="A90" s="9">
        <f>A87+1</f>
        <v>43</v>
      </c>
      <c r="B90" s="52" t="s">
        <v>154</v>
      </c>
      <c r="C90" s="21" t="s">
        <v>20</v>
      </c>
      <c r="D90" s="63">
        <v>1.3</v>
      </c>
      <c r="E90" s="7">
        <v>17265.3</v>
      </c>
      <c r="F90" s="6">
        <f>ROUND(E90*D90,2)</f>
        <v>22444.89</v>
      </c>
      <c r="G90" s="6">
        <f t="shared" ref="G90" si="43">ROUND(F90*1.2,2)</f>
        <v>26933.87</v>
      </c>
      <c r="H90" s="7"/>
      <c r="I90" s="6"/>
      <c r="J90" s="6"/>
      <c r="K90" s="7">
        <f t="shared" ref="K90:L105" si="44">F90+I90</f>
        <v>22444.89</v>
      </c>
      <c r="L90" s="6">
        <f t="shared" si="44"/>
        <v>26933.87</v>
      </c>
      <c r="M90" s="16"/>
    </row>
    <row r="91" spans="1:13" ht="18" customHeight="1" x14ac:dyDescent="0.25">
      <c r="A91" s="5" t="s">
        <v>173</v>
      </c>
      <c r="B91" s="4" t="s">
        <v>144</v>
      </c>
      <c r="C91" s="3" t="s">
        <v>1</v>
      </c>
      <c r="D91" s="67">
        <v>1</v>
      </c>
      <c r="E91" s="2"/>
      <c r="F91" s="14"/>
      <c r="G91" s="14"/>
      <c r="H91" s="47">
        <f>ROUND(3711.25*1.15,2)</f>
        <v>4267.9399999999996</v>
      </c>
      <c r="I91" s="54">
        <f t="shared" ref="I91:I96" si="45">ROUND(H91*D91,2)</f>
        <v>4267.9399999999996</v>
      </c>
      <c r="J91" s="54">
        <f t="shared" ref="J91:J96" si="46">ROUND(I91*1.2,2)</f>
        <v>5121.53</v>
      </c>
      <c r="K91" s="55">
        <f t="shared" si="44"/>
        <v>4267.9399999999996</v>
      </c>
      <c r="L91" s="54">
        <f t="shared" si="44"/>
        <v>5121.53</v>
      </c>
      <c r="M91" s="16"/>
    </row>
    <row r="92" spans="1:13" ht="18" customHeight="1" x14ac:dyDescent="0.25">
      <c r="A92" s="5" t="s">
        <v>174</v>
      </c>
      <c r="B92" s="4" t="s">
        <v>156</v>
      </c>
      <c r="C92" s="3" t="s">
        <v>1</v>
      </c>
      <c r="D92" s="67">
        <v>1</v>
      </c>
      <c r="E92" s="2"/>
      <c r="F92" s="14"/>
      <c r="G92" s="14"/>
      <c r="H92" s="1">
        <v>2831</v>
      </c>
      <c r="I92" s="54">
        <f t="shared" si="45"/>
        <v>2831</v>
      </c>
      <c r="J92" s="54">
        <f t="shared" si="46"/>
        <v>3397.2</v>
      </c>
      <c r="K92" s="55">
        <f t="shared" si="44"/>
        <v>2831</v>
      </c>
      <c r="L92" s="54">
        <f t="shared" si="44"/>
        <v>3397.2</v>
      </c>
      <c r="M92" s="16"/>
    </row>
    <row r="93" spans="1:13" ht="18" customHeight="1" x14ac:dyDescent="0.25">
      <c r="A93" s="5" t="s">
        <v>175</v>
      </c>
      <c r="B93" s="4" t="s">
        <v>157</v>
      </c>
      <c r="C93" s="3" t="s">
        <v>1</v>
      </c>
      <c r="D93" s="67">
        <v>1</v>
      </c>
      <c r="E93" s="2"/>
      <c r="F93" s="14"/>
      <c r="G93" s="14"/>
      <c r="H93" s="1">
        <v>5177.5</v>
      </c>
      <c r="I93" s="54">
        <f t="shared" si="45"/>
        <v>5177.5</v>
      </c>
      <c r="J93" s="54">
        <f t="shared" si="46"/>
        <v>6213</v>
      </c>
      <c r="K93" s="55">
        <f t="shared" si="44"/>
        <v>5177.5</v>
      </c>
      <c r="L93" s="54">
        <f t="shared" si="44"/>
        <v>6213</v>
      </c>
      <c r="M93" s="16"/>
    </row>
    <row r="94" spans="1:13" ht="18" customHeight="1" x14ac:dyDescent="0.25">
      <c r="A94" s="5" t="s">
        <v>176</v>
      </c>
      <c r="B94" s="4" t="s">
        <v>147</v>
      </c>
      <c r="C94" s="3" t="s">
        <v>1</v>
      </c>
      <c r="D94" s="67">
        <v>1</v>
      </c>
      <c r="E94" s="1"/>
      <c r="F94" s="14"/>
      <c r="G94" s="14"/>
      <c r="H94" s="1">
        <v>5538.5</v>
      </c>
      <c r="I94" s="54">
        <f t="shared" si="45"/>
        <v>5538.5</v>
      </c>
      <c r="J94" s="54">
        <f t="shared" si="46"/>
        <v>6646.2</v>
      </c>
      <c r="K94" s="55">
        <f t="shared" si="44"/>
        <v>5538.5</v>
      </c>
      <c r="L94" s="54">
        <f t="shared" si="44"/>
        <v>6646.2</v>
      </c>
      <c r="M94" s="16"/>
    </row>
    <row r="95" spans="1:13" ht="18" customHeight="1" x14ac:dyDescent="0.25">
      <c r="A95" s="5" t="s">
        <v>177</v>
      </c>
      <c r="B95" s="11" t="s">
        <v>170</v>
      </c>
      <c r="C95" s="3" t="s">
        <v>1</v>
      </c>
      <c r="D95" s="70">
        <v>3</v>
      </c>
      <c r="E95" s="2"/>
      <c r="F95" s="14"/>
      <c r="G95" s="14"/>
      <c r="H95" s="1">
        <v>608</v>
      </c>
      <c r="I95" s="54">
        <f t="shared" si="45"/>
        <v>1824</v>
      </c>
      <c r="J95" s="54">
        <f t="shared" si="46"/>
        <v>2188.8000000000002</v>
      </c>
      <c r="K95" s="55">
        <f t="shared" si="44"/>
        <v>1824</v>
      </c>
      <c r="L95" s="54">
        <f t="shared" si="44"/>
        <v>2188.8000000000002</v>
      </c>
      <c r="M95" s="16"/>
    </row>
    <row r="96" spans="1:13" ht="18" customHeight="1" x14ac:dyDescent="0.25">
      <c r="A96" s="5" t="s">
        <v>178</v>
      </c>
      <c r="B96" s="11" t="s">
        <v>171</v>
      </c>
      <c r="C96" s="3" t="s">
        <v>1</v>
      </c>
      <c r="D96" s="70">
        <v>4</v>
      </c>
      <c r="E96" s="2"/>
      <c r="F96" s="14"/>
      <c r="G96" s="14"/>
      <c r="H96" s="1">
        <v>2166</v>
      </c>
      <c r="I96" s="54">
        <f t="shared" si="45"/>
        <v>8664</v>
      </c>
      <c r="J96" s="54">
        <f t="shared" si="46"/>
        <v>10396.799999999999</v>
      </c>
      <c r="K96" s="55">
        <f t="shared" si="44"/>
        <v>8664</v>
      </c>
      <c r="L96" s="54">
        <f t="shared" si="44"/>
        <v>10396.799999999999</v>
      </c>
      <c r="M96" s="16"/>
    </row>
    <row r="97" spans="1:13" ht="18" customHeight="1" x14ac:dyDescent="0.25">
      <c r="A97" s="9">
        <f>A90+1</f>
        <v>44</v>
      </c>
      <c r="B97" s="52" t="s">
        <v>124</v>
      </c>
      <c r="C97" s="21" t="s">
        <v>1</v>
      </c>
      <c r="D97" s="37">
        <v>1</v>
      </c>
      <c r="E97" s="7">
        <v>1974.1</v>
      </c>
      <c r="F97" s="6">
        <f>ROUND(E97*D97,2)</f>
        <v>1974.1</v>
      </c>
      <c r="G97" s="6">
        <f t="shared" ref="G97" si="47">ROUND(F97*1.2,2)</f>
        <v>2368.92</v>
      </c>
      <c r="H97" s="7"/>
      <c r="I97" s="6"/>
      <c r="J97" s="6"/>
      <c r="K97" s="7">
        <f t="shared" si="44"/>
        <v>1974.1</v>
      </c>
      <c r="L97" s="6">
        <f t="shared" si="44"/>
        <v>2368.92</v>
      </c>
      <c r="M97" s="16"/>
    </row>
    <row r="98" spans="1:13" ht="18" customHeight="1" x14ac:dyDescent="0.25">
      <c r="A98" s="5" t="s">
        <v>71</v>
      </c>
      <c r="B98" s="4" t="s">
        <v>145</v>
      </c>
      <c r="C98" s="3" t="s">
        <v>1</v>
      </c>
      <c r="D98" s="67">
        <v>1</v>
      </c>
      <c r="E98" s="1"/>
      <c r="F98" s="54"/>
      <c r="G98" s="54"/>
      <c r="H98" s="60">
        <v>14421</v>
      </c>
      <c r="I98" s="54">
        <f t="shared" ref="I98" si="48">ROUND(H98*D98,2)</f>
        <v>14421</v>
      </c>
      <c r="J98" s="54">
        <f t="shared" ref="J98:J102" si="49">ROUND(I98*1.2,2)</f>
        <v>17305.2</v>
      </c>
      <c r="K98" s="55">
        <f t="shared" si="44"/>
        <v>14421</v>
      </c>
      <c r="L98" s="54">
        <f t="shared" si="44"/>
        <v>17305.2</v>
      </c>
      <c r="M98" s="16"/>
    </row>
    <row r="99" spans="1:13" ht="18" customHeight="1" x14ac:dyDescent="0.25">
      <c r="A99" s="9">
        <f>A97+1</f>
        <v>45</v>
      </c>
      <c r="B99" s="52" t="s">
        <v>125</v>
      </c>
      <c r="C99" s="21" t="s">
        <v>1</v>
      </c>
      <c r="D99" s="37">
        <v>1</v>
      </c>
      <c r="E99" s="7">
        <v>1974.1</v>
      </c>
      <c r="F99" s="6">
        <f>ROUND(E99*D99,2)</f>
        <v>1974.1</v>
      </c>
      <c r="G99" s="6">
        <f t="shared" ref="G99" si="50">ROUND(F99*1.2,2)</f>
        <v>2368.92</v>
      </c>
      <c r="H99" s="7"/>
      <c r="I99" s="6"/>
      <c r="J99" s="6"/>
      <c r="K99" s="7">
        <f t="shared" si="44"/>
        <v>1974.1</v>
      </c>
      <c r="L99" s="6">
        <f t="shared" si="44"/>
        <v>2368.92</v>
      </c>
      <c r="M99" s="16"/>
    </row>
    <row r="100" spans="1:13" ht="18" customHeight="1" x14ac:dyDescent="0.25">
      <c r="A100" s="5" t="s">
        <v>72</v>
      </c>
      <c r="B100" s="4" t="s">
        <v>146</v>
      </c>
      <c r="C100" s="3" t="s">
        <v>1</v>
      </c>
      <c r="D100" s="67">
        <v>1</v>
      </c>
      <c r="E100" s="1"/>
      <c r="F100" s="54"/>
      <c r="G100" s="54"/>
      <c r="H100" s="60">
        <v>2517.5</v>
      </c>
      <c r="I100" s="54">
        <f t="shared" ref="I100" si="51">ROUND(H100*D100,2)</f>
        <v>2517.5</v>
      </c>
      <c r="J100" s="54">
        <f t="shared" si="49"/>
        <v>3021</v>
      </c>
      <c r="K100" s="55">
        <f t="shared" si="44"/>
        <v>2517.5</v>
      </c>
      <c r="L100" s="54">
        <f t="shared" si="44"/>
        <v>3021</v>
      </c>
      <c r="M100" s="16"/>
    </row>
    <row r="101" spans="1:13" ht="18" customHeight="1" x14ac:dyDescent="0.25">
      <c r="A101" s="9">
        <f>A99+1</f>
        <v>46</v>
      </c>
      <c r="B101" s="52" t="s">
        <v>158</v>
      </c>
      <c r="C101" s="21" t="s">
        <v>1</v>
      </c>
      <c r="D101" s="37">
        <v>1</v>
      </c>
      <c r="E101" s="7">
        <v>3050.45</v>
      </c>
      <c r="F101" s="6">
        <f>ROUND(E101*D101,2)</f>
        <v>3050.45</v>
      </c>
      <c r="G101" s="6">
        <f t="shared" ref="G101" si="52">ROUND(F101*1.2,2)</f>
        <v>3660.54</v>
      </c>
      <c r="H101" s="7"/>
      <c r="I101" s="6"/>
      <c r="J101" s="6"/>
      <c r="K101" s="7">
        <f t="shared" si="44"/>
        <v>3050.45</v>
      </c>
      <c r="L101" s="6">
        <f t="shared" si="44"/>
        <v>3660.54</v>
      </c>
      <c r="M101" s="16"/>
    </row>
    <row r="102" spans="1:13" ht="18" customHeight="1" x14ac:dyDescent="0.25">
      <c r="A102" s="5" t="s">
        <v>63</v>
      </c>
      <c r="B102" s="4" t="s">
        <v>159</v>
      </c>
      <c r="C102" s="3" t="s">
        <v>27</v>
      </c>
      <c r="D102" s="68">
        <v>4.5</v>
      </c>
      <c r="E102" s="1"/>
      <c r="F102" s="54"/>
      <c r="G102" s="54"/>
      <c r="H102" s="60">
        <v>5206</v>
      </c>
      <c r="I102" s="54">
        <f t="shared" ref="I102" si="53">ROUND(H102*D102,2)</f>
        <v>23427</v>
      </c>
      <c r="J102" s="54">
        <f t="shared" si="49"/>
        <v>28112.400000000001</v>
      </c>
      <c r="K102" s="55">
        <f t="shared" si="44"/>
        <v>23427</v>
      </c>
      <c r="L102" s="54">
        <f t="shared" si="44"/>
        <v>28112.400000000001</v>
      </c>
      <c r="M102" s="16"/>
    </row>
    <row r="103" spans="1:13" ht="18" customHeight="1" x14ac:dyDescent="0.25">
      <c r="A103" s="9">
        <f>A101+1</f>
        <v>47</v>
      </c>
      <c r="B103" s="52" t="s">
        <v>160</v>
      </c>
      <c r="C103" s="21" t="s">
        <v>20</v>
      </c>
      <c r="D103" s="22">
        <v>0.28000000000000003</v>
      </c>
      <c r="E103" s="7">
        <v>15956.61</v>
      </c>
      <c r="F103" s="33">
        <f>ROUND(E103*D103,2)</f>
        <v>4467.8500000000004</v>
      </c>
      <c r="G103" s="33">
        <f t="shared" ref="G103:G107" si="54">ROUND(F103*1.2,2)</f>
        <v>5361.42</v>
      </c>
      <c r="H103" s="8"/>
      <c r="I103" s="6"/>
      <c r="J103" s="6"/>
      <c r="K103" s="7">
        <f t="shared" si="44"/>
        <v>4467.8500000000004</v>
      </c>
      <c r="L103" s="6">
        <f t="shared" si="44"/>
        <v>5361.42</v>
      </c>
      <c r="M103" s="16"/>
    </row>
    <row r="104" spans="1:13" ht="18" customHeight="1" x14ac:dyDescent="0.25">
      <c r="A104" s="5" t="s">
        <v>74</v>
      </c>
      <c r="B104" s="11" t="s">
        <v>172</v>
      </c>
      <c r="C104" s="3" t="s">
        <v>20</v>
      </c>
      <c r="D104" s="36">
        <v>0.28000000000000003</v>
      </c>
      <c r="E104" s="2"/>
      <c r="F104" s="14"/>
      <c r="G104" s="14"/>
      <c r="H104" s="1">
        <v>5510</v>
      </c>
      <c r="I104" s="54">
        <f t="shared" ref="I104" si="55">ROUND(H104*D104,2)</f>
        <v>1542.8</v>
      </c>
      <c r="J104" s="54">
        <f t="shared" ref="J104" si="56">ROUND(I104*1.2,2)</f>
        <v>1851.36</v>
      </c>
      <c r="K104" s="55">
        <f t="shared" si="44"/>
        <v>1542.8</v>
      </c>
      <c r="L104" s="54">
        <f t="shared" si="44"/>
        <v>1851.36</v>
      </c>
      <c r="M104" s="16"/>
    </row>
    <row r="105" spans="1:13" ht="18" customHeight="1" x14ac:dyDescent="0.25">
      <c r="A105" s="9">
        <f>A103+1</f>
        <v>48</v>
      </c>
      <c r="B105" s="52" t="s">
        <v>161</v>
      </c>
      <c r="C105" s="21" t="s">
        <v>20</v>
      </c>
      <c r="D105" s="22">
        <v>0.05</v>
      </c>
      <c r="E105" s="7">
        <v>25156</v>
      </c>
      <c r="F105" s="33">
        <f>ROUND(E105*D105,2)</f>
        <v>1257.8</v>
      </c>
      <c r="G105" s="33">
        <f t="shared" si="54"/>
        <v>1509.36</v>
      </c>
      <c r="H105" s="8"/>
      <c r="I105" s="6"/>
      <c r="J105" s="6"/>
      <c r="K105" s="7">
        <f t="shared" si="44"/>
        <v>1257.8</v>
      </c>
      <c r="L105" s="6">
        <f t="shared" si="44"/>
        <v>1509.36</v>
      </c>
      <c r="M105" s="16"/>
    </row>
    <row r="106" spans="1:13" ht="18" customHeight="1" x14ac:dyDescent="0.25">
      <c r="A106" s="5" t="s">
        <v>179</v>
      </c>
      <c r="B106" s="11" t="s">
        <v>169</v>
      </c>
      <c r="C106" s="3" t="s">
        <v>20</v>
      </c>
      <c r="D106" s="69">
        <f>D105*1.02</f>
        <v>5.1000000000000004E-2</v>
      </c>
      <c r="E106" s="2"/>
      <c r="F106" s="54"/>
      <c r="G106" s="54"/>
      <c r="H106" s="14">
        <v>3895</v>
      </c>
      <c r="I106" s="54">
        <f>ROUND(H106*D106,2)</f>
        <v>198.65</v>
      </c>
      <c r="J106" s="54">
        <f>ROUND(I106*1.2,2)</f>
        <v>238.38</v>
      </c>
      <c r="K106" s="55">
        <f t="shared" ref="K106:L117" si="57">F106+I106</f>
        <v>198.65</v>
      </c>
      <c r="L106" s="54">
        <f t="shared" si="57"/>
        <v>238.38</v>
      </c>
      <c r="M106" s="16"/>
    </row>
    <row r="107" spans="1:13" ht="18" customHeight="1" x14ac:dyDescent="0.25">
      <c r="A107" s="9">
        <f>A105+1</f>
        <v>49</v>
      </c>
      <c r="B107" s="52" t="s">
        <v>162</v>
      </c>
      <c r="C107" s="21" t="s">
        <v>37</v>
      </c>
      <c r="D107" s="65">
        <v>0.123</v>
      </c>
      <c r="E107" s="7">
        <v>66723.98</v>
      </c>
      <c r="F107" s="33">
        <f>ROUND(E107*D107,2)</f>
        <v>8207.0499999999993</v>
      </c>
      <c r="G107" s="33">
        <f t="shared" si="54"/>
        <v>9848.4599999999991</v>
      </c>
      <c r="H107" s="8"/>
      <c r="I107" s="6"/>
      <c r="J107" s="6"/>
      <c r="K107" s="7">
        <f t="shared" si="57"/>
        <v>8207.0499999999993</v>
      </c>
      <c r="L107" s="6">
        <f t="shared" si="57"/>
        <v>9848.4599999999991</v>
      </c>
      <c r="M107" s="16"/>
    </row>
    <row r="108" spans="1:13" ht="18" customHeight="1" x14ac:dyDescent="0.25">
      <c r="A108" s="5" t="s">
        <v>180</v>
      </c>
      <c r="B108" s="4" t="s">
        <v>166</v>
      </c>
      <c r="C108" s="3" t="s">
        <v>27</v>
      </c>
      <c r="D108" s="68">
        <v>78</v>
      </c>
      <c r="E108" s="1"/>
      <c r="F108" s="14"/>
      <c r="G108" s="14"/>
      <c r="H108" s="1">
        <v>171</v>
      </c>
      <c r="I108" s="54">
        <f>ROUND(H108*D108,2)</f>
        <v>13338</v>
      </c>
      <c r="J108" s="54">
        <f>ROUND(I108*1.2,2)</f>
        <v>16005.6</v>
      </c>
      <c r="K108" s="55">
        <f t="shared" si="57"/>
        <v>13338</v>
      </c>
      <c r="L108" s="54">
        <f t="shared" si="57"/>
        <v>16005.6</v>
      </c>
      <c r="M108" s="16"/>
    </row>
    <row r="109" spans="1:13" ht="18" customHeight="1" x14ac:dyDescent="0.25">
      <c r="A109" s="9">
        <f>A107+1</f>
        <v>50</v>
      </c>
      <c r="B109" s="52" t="s">
        <v>163</v>
      </c>
      <c r="C109" s="21" t="s">
        <v>1</v>
      </c>
      <c r="D109" s="37">
        <v>3</v>
      </c>
      <c r="E109" s="7">
        <v>830.3</v>
      </c>
      <c r="F109" s="33">
        <f>ROUND(E109*D109,2)</f>
        <v>2490.9</v>
      </c>
      <c r="G109" s="33">
        <f t="shared" ref="G109:G114" si="58">ROUND(F109*1.2,2)</f>
        <v>2989.08</v>
      </c>
      <c r="H109" s="8"/>
      <c r="I109" s="6"/>
      <c r="J109" s="6"/>
      <c r="K109" s="7">
        <f t="shared" si="57"/>
        <v>2490.9</v>
      </c>
      <c r="L109" s="6">
        <f t="shared" si="57"/>
        <v>2989.08</v>
      </c>
      <c r="M109" s="16"/>
    </row>
    <row r="110" spans="1:13" ht="18" customHeight="1" x14ac:dyDescent="0.25">
      <c r="A110" s="9">
        <f>A109+1</f>
        <v>51</v>
      </c>
      <c r="B110" s="52" t="s">
        <v>164</v>
      </c>
      <c r="C110" s="21" t="s">
        <v>20</v>
      </c>
      <c r="D110" s="22">
        <v>0.02</v>
      </c>
      <c r="E110" s="7">
        <v>62768.88</v>
      </c>
      <c r="F110" s="33">
        <f t="shared" ref="F110:F112" si="59">ROUND(E110*D110,2)</f>
        <v>1255.3800000000001</v>
      </c>
      <c r="G110" s="33">
        <f t="shared" si="58"/>
        <v>1506.46</v>
      </c>
      <c r="H110" s="8"/>
      <c r="I110" s="6"/>
      <c r="J110" s="6"/>
      <c r="K110" s="7">
        <f t="shared" si="57"/>
        <v>1255.3800000000001</v>
      </c>
      <c r="L110" s="6">
        <f t="shared" si="57"/>
        <v>1506.46</v>
      </c>
      <c r="M110" s="16"/>
    </row>
    <row r="111" spans="1:13" ht="18" customHeight="1" x14ac:dyDescent="0.25">
      <c r="A111" s="5" t="s">
        <v>75</v>
      </c>
      <c r="B111" s="11" t="s">
        <v>168</v>
      </c>
      <c r="C111" s="3" t="s">
        <v>20</v>
      </c>
      <c r="D111" s="69">
        <f>D110*1.02</f>
        <v>2.0400000000000001E-2</v>
      </c>
      <c r="E111" s="2"/>
      <c r="F111" s="54"/>
      <c r="G111" s="54"/>
      <c r="H111" s="1">
        <v>5768</v>
      </c>
      <c r="I111" s="54">
        <f>ROUND(H111*D111,2)</f>
        <v>117.67</v>
      </c>
      <c r="J111" s="54">
        <f>ROUND(I111*1.2,2)</f>
        <v>141.19999999999999</v>
      </c>
      <c r="K111" s="55">
        <f t="shared" si="57"/>
        <v>117.67</v>
      </c>
      <c r="L111" s="54">
        <f t="shared" si="57"/>
        <v>141.19999999999999</v>
      </c>
      <c r="M111" s="16"/>
    </row>
    <row r="112" spans="1:13" ht="18" customHeight="1" x14ac:dyDescent="0.25">
      <c r="A112" s="9">
        <f>A110+1</f>
        <v>52</v>
      </c>
      <c r="B112" s="52" t="s">
        <v>165</v>
      </c>
      <c r="C112" s="21" t="s">
        <v>20</v>
      </c>
      <c r="D112" s="65">
        <v>4.3890000000000002</v>
      </c>
      <c r="E112" s="7">
        <v>13359.31</v>
      </c>
      <c r="F112" s="33">
        <f t="shared" si="59"/>
        <v>58634.01</v>
      </c>
      <c r="G112" s="33">
        <f t="shared" si="58"/>
        <v>70360.81</v>
      </c>
      <c r="H112" s="8"/>
      <c r="I112" s="6"/>
      <c r="J112" s="6"/>
      <c r="K112" s="7">
        <f t="shared" si="57"/>
        <v>58634.01</v>
      </c>
      <c r="L112" s="6">
        <f t="shared" si="57"/>
        <v>70360.81</v>
      </c>
      <c r="M112" s="16"/>
    </row>
    <row r="113" spans="1:13" ht="18" customHeight="1" x14ac:dyDescent="0.25">
      <c r="A113" s="5" t="s">
        <v>78</v>
      </c>
      <c r="B113" s="11" t="s">
        <v>167</v>
      </c>
      <c r="C113" s="3" t="s">
        <v>1</v>
      </c>
      <c r="D113" s="70">
        <v>1</v>
      </c>
      <c r="E113" s="2"/>
      <c r="F113" s="14"/>
      <c r="G113" s="14"/>
      <c r="H113" s="1">
        <v>14212</v>
      </c>
      <c r="I113" s="54">
        <f>ROUND(H113*D113,2)</f>
        <v>14212</v>
      </c>
      <c r="J113" s="54">
        <f>ROUND(I113*1.2,2)</f>
        <v>17054.400000000001</v>
      </c>
      <c r="K113" s="55">
        <f t="shared" si="57"/>
        <v>14212</v>
      </c>
      <c r="L113" s="54">
        <f t="shared" si="57"/>
        <v>17054.400000000001</v>
      </c>
      <c r="M113" s="16"/>
    </row>
    <row r="114" spans="1:13" ht="20.25" customHeight="1" x14ac:dyDescent="0.25">
      <c r="A114" s="9">
        <f>A112+1</f>
        <v>53</v>
      </c>
      <c r="B114" s="18" t="s">
        <v>80</v>
      </c>
      <c r="C114" s="9" t="s">
        <v>29</v>
      </c>
      <c r="D114" s="35">
        <v>8.99</v>
      </c>
      <c r="E114" s="7">
        <v>144.4</v>
      </c>
      <c r="F114" s="6">
        <f>ROUND(E114*D114,2)</f>
        <v>1298.1600000000001</v>
      </c>
      <c r="G114" s="6">
        <f t="shared" si="58"/>
        <v>1557.79</v>
      </c>
      <c r="H114" s="7"/>
      <c r="I114" s="6"/>
      <c r="J114" s="6"/>
      <c r="K114" s="7">
        <f t="shared" si="57"/>
        <v>1298.1600000000001</v>
      </c>
      <c r="L114" s="6">
        <f t="shared" si="57"/>
        <v>1557.79</v>
      </c>
      <c r="M114" s="16"/>
    </row>
    <row r="115" spans="1:13" ht="17.25" customHeight="1" x14ac:dyDescent="0.25">
      <c r="A115" s="5" t="s">
        <v>79</v>
      </c>
      <c r="B115" s="4" t="s">
        <v>76</v>
      </c>
      <c r="C115" s="3" t="s">
        <v>30</v>
      </c>
      <c r="D115" s="36">
        <f>D114*0.3*20/16</f>
        <v>3.3712499999999999</v>
      </c>
      <c r="E115" s="1"/>
      <c r="F115" s="14"/>
      <c r="G115" s="14"/>
      <c r="H115" s="43">
        <v>237.5</v>
      </c>
      <c r="I115" s="14">
        <f>ROUND(H115*D115,2)</f>
        <v>800.67</v>
      </c>
      <c r="J115" s="14">
        <f t="shared" ref="J115" si="60">ROUND(I115*1.2,2)</f>
        <v>960.8</v>
      </c>
      <c r="K115" s="1">
        <f t="shared" si="57"/>
        <v>800.67</v>
      </c>
      <c r="L115" s="14">
        <f t="shared" si="57"/>
        <v>960.8</v>
      </c>
      <c r="M115" s="16"/>
    </row>
    <row r="116" spans="1:13" ht="21.75" customHeight="1" x14ac:dyDescent="0.25">
      <c r="A116" s="9">
        <f>A114+1</f>
        <v>54</v>
      </c>
      <c r="B116" s="18" t="s">
        <v>81</v>
      </c>
      <c r="C116" s="9" t="s">
        <v>29</v>
      </c>
      <c r="D116" s="35">
        <v>8.99</v>
      </c>
      <c r="E116" s="7">
        <v>299.76</v>
      </c>
      <c r="F116" s="6">
        <f>ROUND(E116*D116,2)</f>
        <v>2694.84</v>
      </c>
      <c r="G116" s="6">
        <f t="shared" ref="G116" si="61">ROUND(F116*1.2,2)</f>
        <v>3233.81</v>
      </c>
      <c r="H116" s="7"/>
      <c r="I116" s="6"/>
      <c r="J116" s="6"/>
      <c r="K116" s="7">
        <f t="shared" si="57"/>
        <v>2694.84</v>
      </c>
      <c r="L116" s="6">
        <f t="shared" si="57"/>
        <v>3233.81</v>
      </c>
      <c r="M116" s="16"/>
    </row>
    <row r="117" spans="1:13" x14ac:dyDescent="0.25">
      <c r="A117" s="5" t="s">
        <v>82</v>
      </c>
      <c r="B117" s="4" t="s">
        <v>77</v>
      </c>
      <c r="C117" s="3" t="s">
        <v>27</v>
      </c>
      <c r="D117" s="23">
        <f>D116*0.7*2</f>
        <v>12.586</v>
      </c>
      <c r="E117" s="1"/>
      <c r="F117" s="14"/>
      <c r="G117" s="14"/>
      <c r="H117" s="43">
        <v>296.39999999999998</v>
      </c>
      <c r="I117" s="14">
        <f t="shared" ref="I117" si="62">ROUND(H117*D117,2)</f>
        <v>3730.49</v>
      </c>
      <c r="J117" s="14">
        <f t="shared" ref="J117" si="63">ROUND(I117*1.2,2)</f>
        <v>4476.59</v>
      </c>
      <c r="K117" s="1">
        <f t="shared" si="57"/>
        <v>3730.49</v>
      </c>
      <c r="L117" s="14">
        <f t="shared" si="57"/>
        <v>4476.59</v>
      </c>
      <c r="M117" s="16"/>
    </row>
    <row r="118" spans="1:13" ht="18" customHeight="1" x14ac:dyDescent="0.25">
      <c r="A118" s="9"/>
      <c r="B118" s="56" t="s">
        <v>16</v>
      </c>
      <c r="C118" s="21"/>
      <c r="D118" s="22"/>
      <c r="E118" s="8"/>
      <c r="F118" s="33"/>
      <c r="G118" s="33"/>
      <c r="H118" s="8"/>
      <c r="I118" s="6"/>
      <c r="J118" s="6"/>
      <c r="K118" s="7"/>
      <c r="L118" s="6"/>
      <c r="M118" s="16"/>
    </row>
    <row r="119" spans="1:13" ht="18" customHeight="1" x14ac:dyDescent="0.25">
      <c r="A119" s="9">
        <f>A116+1</f>
        <v>55</v>
      </c>
      <c r="B119" s="52" t="s">
        <v>181</v>
      </c>
      <c r="C119" s="21" t="s">
        <v>14</v>
      </c>
      <c r="D119" s="22">
        <v>10.5</v>
      </c>
      <c r="E119" s="7">
        <v>2888.95</v>
      </c>
      <c r="F119" s="6">
        <f>ROUND(E119*D119,2)</f>
        <v>30333.98</v>
      </c>
      <c r="G119" s="6">
        <f t="shared" ref="G119" si="64">ROUND(F119*1.2,2)</f>
        <v>36400.78</v>
      </c>
      <c r="H119" s="7"/>
      <c r="I119" s="6"/>
      <c r="J119" s="6"/>
      <c r="K119" s="7">
        <f t="shared" ref="K119:L134" si="65">F119+I119</f>
        <v>30333.98</v>
      </c>
      <c r="L119" s="6">
        <f t="shared" si="65"/>
        <v>36400.78</v>
      </c>
      <c r="M119" s="16"/>
    </row>
    <row r="120" spans="1:13" ht="18" customHeight="1" x14ac:dyDescent="0.25">
      <c r="A120" s="5" t="s">
        <v>83</v>
      </c>
      <c r="B120" s="4" t="s">
        <v>182</v>
      </c>
      <c r="C120" s="3" t="s">
        <v>14</v>
      </c>
      <c r="D120" s="14">
        <f>ROUND(1.02*D119,2)</f>
        <v>10.71</v>
      </c>
      <c r="E120" s="2"/>
      <c r="F120" s="14"/>
      <c r="G120" s="14"/>
      <c r="H120" s="1">
        <v>7500</v>
      </c>
      <c r="I120" s="14">
        <f>ROUND(H120*D120,2)</f>
        <v>80325</v>
      </c>
      <c r="J120" s="14">
        <f>ROUND(I120*1.2,2)</f>
        <v>96390</v>
      </c>
      <c r="K120" s="1">
        <f t="shared" si="65"/>
        <v>80325</v>
      </c>
      <c r="L120" s="14">
        <f t="shared" si="65"/>
        <v>96390</v>
      </c>
    </row>
    <row r="121" spans="1:13" ht="18" customHeight="1" x14ac:dyDescent="0.25">
      <c r="A121" s="9">
        <f>A119+1</f>
        <v>56</v>
      </c>
      <c r="B121" s="52" t="s">
        <v>183</v>
      </c>
      <c r="C121" s="21" t="s">
        <v>14</v>
      </c>
      <c r="D121" s="22">
        <v>115</v>
      </c>
      <c r="E121" s="7">
        <v>2175.65</v>
      </c>
      <c r="F121" s="6">
        <f>ROUND(E121*D121,2)</f>
        <v>250199.75</v>
      </c>
      <c r="G121" s="6">
        <f t="shared" ref="G121" si="66">ROUND(F121*1.2,2)</f>
        <v>300239.7</v>
      </c>
      <c r="H121" s="7"/>
      <c r="I121" s="6"/>
      <c r="J121" s="6"/>
      <c r="K121" s="7">
        <f t="shared" si="65"/>
        <v>250199.75</v>
      </c>
      <c r="L121" s="6">
        <f t="shared" si="65"/>
        <v>300239.7</v>
      </c>
      <c r="M121" s="16"/>
    </row>
    <row r="122" spans="1:13" ht="18" customHeight="1" x14ac:dyDescent="0.25">
      <c r="A122" s="5" t="s">
        <v>84</v>
      </c>
      <c r="B122" s="4" t="s">
        <v>184</v>
      </c>
      <c r="C122" s="3" t="s">
        <v>14</v>
      </c>
      <c r="D122" s="14">
        <f>ROUND(1.02*D121,2)</f>
        <v>117.3</v>
      </c>
      <c r="E122" s="2"/>
      <c r="F122" s="14"/>
      <c r="G122" s="14"/>
      <c r="H122" s="1">
        <v>3644.2</v>
      </c>
      <c r="I122" s="14">
        <f>ROUND(H122*D122,2)</f>
        <v>427464.66</v>
      </c>
      <c r="J122" s="14">
        <f>ROUND(I122*1.2,2)</f>
        <v>512957.59</v>
      </c>
      <c r="K122" s="1">
        <f t="shared" si="65"/>
        <v>427464.66</v>
      </c>
      <c r="L122" s="14">
        <f t="shared" si="65"/>
        <v>512957.59</v>
      </c>
    </row>
    <row r="123" spans="1:13" ht="18" customHeight="1" x14ac:dyDescent="0.25">
      <c r="A123" s="5" t="s">
        <v>87</v>
      </c>
      <c r="B123" s="4" t="s">
        <v>190</v>
      </c>
      <c r="C123" s="3" t="s">
        <v>189</v>
      </c>
      <c r="D123" s="45">
        <v>24</v>
      </c>
      <c r="E123" s="2"/>
      <c r="F123" s="14"/>
      <c r="G123" s="14"/>
      <c r="H123" s="1">
        <v>5348.5</v>
      </c>
      <c r="I123" s="14">
        <f>ROUND(H123*D123,2)</f>
        <v>128364</v>
      </c>
      <c r="J123" s="14">
        <f>ROUND(I123*1.2,2)</f>
        <v>154036.79999999999</v>
      </c>
      <c r="K123" s="1">
        <f t="shared" si="65"/>
        <v>128364</v>
      </c>
      <c r="L123" s="14">
        <f t="shared" si="65"/>
        <v>154036.79999999999</v>
      </c>
    </row>
    <row r="124" spans="1:13" ht="18" customHeight="1" x14ac:dyDescent="0.25">
      <c r="A124" s="9">
        <f>A121+1</f>
        <v>57</v>
      </c>
      <c r="B124" s="52" t="s">
        <v>185</v>
      </c>
      <c r="C124" s="21" t="s">
        <v>14</v>
      </c>
      <c r="D124" s="22">
        <v>11</v>
      </c>
      <c r="E124" s="7">
        <v>932.21</v>
      </c>
      <c r="F124" s="6">
        <f>ROUND(E124*D124,2)</f>
        <v>10254.31</v>
      </c>
      <c r="G124" s="6">
        <f t="shared" ref="G124" si="67">ROUND(F124*1.2,2)</f>
        <v>12305.17</v>
      </c>
      <c r="H124" s="7"/>
      <c r="I124" s="6"/>
      <c r="J124" s="6"/>
      <c r="K124" s="7">
        <f t="shared" si="65"/>
        <v>10254.31</v>
      </c>
      <c r="L124" s="6">
        <f t="shared" si="65"/>
        <v>12305.17</v>
      </c>
      <c r="M124" s="16"/>
    </row>
    <row r="125" spans="1:13" ht="18" customHeight="1" x14ac:dyDescent="0.25">
      <c r="A125" s="5" t="s">
        <v>85</v>
      </c>
      <c r="B125" s="4" t="s">
        <v>186</v>
      </c>
      <c r="C125" s="3" t="s">
        <v>14</v>
      </c>
      <c r="D125" s="14">
        <f>ROUND(1.02*D124,2)</f>
        <v>11.22</v>
      </c>
      <c r="E125" s="1"/>
      <c r="F125" s="14"/>
      <c r="G125" s="14"/>
      <c r="H125" s="1">
        <v>741</v>
      </c>
      <c r="I125" s="14">
        <f>ROUND(H125*D125,2)</f>
        <v>8314.02</v>
      </c>
      <c r="J125" s="14">
        <f>ROUND(I125*1.2,2)</f>
        <v>9976.82</v>
      </c>
      <c r="K125" s="1">
        <f t="shared" si="65"/>
        <v>8314.02</v>
      </c>
      <c r="L125" s="14">
        <f t="shared" si="65"/>
        <v>9976.82</v>
      </c>
    </row>
    <row r="126" spans="1:13" ht="18" customHeight="1" x14ac:dyDescent="0.25">
      <c r="A126" s="5" t="s">
        <v>88</v>
      </c>
      <c r="B126" s="4" t="s">
        <v>191</v>
      </c>
      <c r="C126" s="3" t="s">
        <v>189</v>
      </c>
      <c r="D126" s="45">
        <v>2</v>
      </c>
      <c r="E126" s="1"/>
      <c r="F126" s="14"/>
      <c r="G126" s="14"/>
      <c r="H126" s="1">
        <v>1795.5</v>
      </c>
      <c r="I126" s="14">
        <f>ROUND(H126*D126,2)</f>
        <v>3591</v>
      </c>
      <c r="J126" s="14">
        <f>ROUND(I126*1.2,2)</f>
        <v>4309.2</v>
      </c>
      <c r="K126" s="1">
        <f t="shared" si="65"/>
        <v>3591</v>
      </c>
      <c r="L126" s="14">
        <f t="shared" si="65"/>
        <v>4309.2</v>
      </c>
    </row>
    <row r="127" spans="1:13" ht="18" customHeight="1" x14ac:dyDescent="0.25">
      <c r="A127" s="9">
        <f>A124+1</f>
        <v>58</v>
      </c>
      <c r="B127" s="52" t="s">
        <v>187</v>
      </c>
      <c r="C127" s="21" t="s">
        <v>14</v>
      </c>
      <c r="D127" s="22">
        <v>10.5</v>
      </c>
      <c r="E127" s="7">
        <v>872.2</v>
      </c>
      <c r="F127" s="6">
        <f>ROUND(E127*D127,2)</f>
        <v>9158.1</v>
      </c>
      <c r="G127" s="6">
        <f t="shared" ref="G127" si="68">ROUND(F127*1.2,2)</f>
        <v>10989.72</v>
      </c>
      <c r="H127" s="7"/>
      <c r="I127" s="6"/>
      <c r="J127" s="6"/>
      <c r="K127" s="7">
        <f t="shared" si="65"/>
        <v>9158.1</v>
      </c>
      <c r="L127" s="6">
        <f t="shared" si="65"/>
        <v>10989.72</v>
      </c>
      <c r="M127" s="16"/>
    </row>
    <row r="128" spans="1:13" ht="18" customHeight="1" x14ac:dyDescent="0.25">
      <c r="A128" s="5" t="s">
        <v>86</v>
      </c>
      <c r="B128" s="4" t="s">
        <v>188</v>
      </c>
      <c r="C128" s="3" t="s">
        <v>14</v>
      </c>
      <c r="D128" s="14">
        <f>ROUND(1.02*D127,2)</f>
        <v>10.71</v>
      </c>
      <c r="E128" s="1"/>
      <c r="F128" s="14"/>
      <c r="G128" s="14"/>
      <c r="H128" s="1">
        <v>492.1</v>
      </c>
      <c r="I128" s="14">
        <f>ROUND(H128*D128,2)</f>
        <v>5270.39</v>
      </c>
      <c r="J128" s="14">
        <f>ROUND(I128*1.2,2)</f>
        <v>6324.47</v>
      </c>
      <c r="K128" s="1">
        <f t="shared" si="65"/>
        <v>5270.39</v>
      </c>
      <c r="L128" s="14">
        <f t="shared" si="65"/>
        <v>6324.47</v>
      </c>
    </row>
    <row r="129" spans="1:13" ht="18" customHeight="1" x14ac:dyDescent="0.25">
      <c r="A129" s="9">
        <f>A127+1</f>
        <v>59</v>
      </c>
      <c r="B129" s="52" t="s">
        <v>192</v>
      </c>
      <c r="C129" s="21" t="s">
        <v>1</v>
      </c>
      <c r="D129" s="37">
        <v>14</v>
      </c>
      <c r="E129" s="7">
        <v>4446</v>
      </c>
      <c r="F129" s="6">
        <f>ROUND(E129*D129,2)</f>
        <v>62244</v>
      </c>
      <c r="G129" s="6">
        <f t="shared" ref="G129" si="69">ROUND(F129*1.2,2)</f>
        <v>74692.800000000003</v>
      </c>
      <c r="H129" s="7"/>
      <c r="I129" s="6"/>
      <c r="J129" s="6"/>
      <c r="K129" s="7">
        <f t="shared" si="65"/>
        <v>62244</v>
      </c>
      <c r="L129" s="6">
        <f t="shared" si="65"/>
        <v>74692.800000000003</v>
      </c>
      <c r="M129" s="16"/>
    </row>
    <row r="130" spans="1:13" ht="18" customHeight="1" x14ac:dyDescent="0.25">
      <c r="A130" s="5" t="s">
        <v>87</v>
      </c>
      <c r="B130" s="4" t="s">
        <v>195</v>
      </c>
      <c r="C130" s="3" t="s">
        <v>1</v>
      </c>
      <c r="D130" s="45">
        <v>14</v>
      </c>
      <c r="E130" s="1"/>
      <c r="F130" s="14"/>
      <c r="G130" s="14"/>
      <c r="H130" s="1">
        <v>3705</v>
      </c>
      <c r="I130" s="14">
        <f>ROUND(H130*D130,2)</f>
        <v>51870</v>
      </c>
      <c r="J130" s="14">
        <f>ROUND(I130*1.2,2)</f>
        <v>62244</v>
      </c>
      <c r="K130" s="1">
        <f t="shared" si="65"/>
        <v>51870</v>
      </c>
      <c r="L130" s="14">
        <f t="shared" si="65"/>
        <v>62244</v>
      </c>
    </row>
    <row r="131" spans="1:13" ht="18" customHeight="1" x14ac:dyDescent="0.25">
      <c r="A131" s="9">
        <f>A129+1</f>
        <v>60</v>
      </c>
      <c r="B131" s="52" t="s">
        <v>193</v>
      </c>
      <c r="C131" s="21" t="s">
        <v>1</v>
      </c>
      <c r="D131" s="37">
        <v>6</v>
      </c>
      <c r="E131" s="7">
        <v>1279.96</v>
      </c>
      <c r="F131" s="6">
        <f>ROUND(E131*D131,2)</f>
        <v>7679.76</v>
      </c>
      <c r="G131" s="6">
        <f t="shared" ref="G131" si="70">ROUND(F131*1.2,2)</f>
        <v>9215.7099999999991</v>
      </c>
      <c r="H131" s="7"/>
      <c r="I131" s="6"/>
      <c r="J131" s="6"/>
      <c r="K131" s="7">
        <f t="shared" si="65"/>
        <v>7679.76</v>
      </c>
      <c r="L131" s="6">
        <f t="shared" si="65"/>
        <v>9215.7099999999991</v>
      </c>
      <c r="M131" s="16"/>
    </row>
    <row r="132" spans="1:13" ht="18" customHeight="1" x14ac:dyDescent="0.25">
      <c r="A132" s="5" t="s">
        <v>88</v>
      </c>
      <c r="B132" s="4" t="s">
        <v>196</v>
      </c>
      <c r="C132" s="3" t="s">
        <v>1</v>
      </c>
      <c r="D132" s="45">
        <v>6</v>
      </c>
      <c r="E132" s="1"/>
      <c r="F132" s="14"/>
      <c r="G132" s="14"/>
      <c r="H132" s="1">
        <v>570</v>
      </c>
      <c r="I132" s="14">
        <f>ROUND(H132*D132,2)</f>
        <v>3420</v>
      </c>
      <c r="J132" s="14">
        <f>ROUND(I132*1.2,2)</f>
        <v>4104</v>
      </c>
      <c r="K132" s="1">
        <f t="shared" si="65"/>
        <v>3420</v>
      </c>
      <c r="L132" s="14">
        <f t="shared" si="65"/>
        <v>4104</v>
      </c>
    </row>
    <row r="133" spans="1:13" ht="18" customHeight="1" x14ac:dyDescent="0.25">
      <c r="A133" s="9">
        <f>A131+1</f>
        <v>61</v>
      </c>
      <c r="B133" s="52" t="s">
        <v>194</v>
      </c>
      <c r="C133" s="21" t="s">
        <v>1</v>
      </c>
      <c r="D133" s="37">
        <v>8</v>
      </c>
      <c r="E133" s="7">
        <v>261.61</v>
      </c>
      <c r="F133" s="6">
        <f>ROUND(E133*D133,2)</f>
        <v>2092.88</v>
      </c>
      <c r="G133" s="6">
        <f t="shared" ref="G133" si="71">ROUND(F133*1.2,2)</f>
        <v>2511.46</v>
      </c>
      <c r="H133" s="7"/>
      <c r="I133" s="6"/>
      <c r="J133" s="6"/>
      <c r="K133" s="7">
        <f t="shared" si="65"/>
        <v>2092.88</v>
      </c>
      <c r="L133" s="6">
        <f t="shared" si="65"/>
        <v>2511.46</v>
      </c>
      <c r="M133" s="16"/>
    </row>
    <row r="134" spans="1:13" ht="18" customHeight="1" x14ac:dyDescent="0.25">
      <c r="A134" s="5" t="s">
        <v>89</v>
      </c>
      <c r="B134" s="4" t="s">
        <v>197</v>
      </c>
      <c r="C134" s="3" t="s">
        <v>1</v>
      </c>
      <c r="D134" s="45">
        <v>8</v>
      </c>
      <c r="E134" s="1"/>
      <c r="F134" s="14"/>
      <c r="G134" s="14"/>
      <c r="H134" s="1">
        <v>156.75</v>
      </c>
      <c r="I134" s="14">
        <f>ROUND(H134*D134,2)</f>
        <v>1254</v>
      </c>
      <c r="J134" s="14">
        <f>ROUND(I134*1.2,2)</f>
        <v>1504.8</v>
      </c>
      <c r="K134" s="1">
        <f t="shared" si="65"/>
        <v>1254</v>
      </c>
      <c r="L134" s="14">
        <f t="shared" si="65"/>
        <v>1504.8</v>
      </c>
    </row>
    <row r="135" spans="1:13" ht="18" customHeight="1" x14ac:dyDescent="0.25">
      <c r="A135" s="9">
        <f>A133+1</f>
        <v>62</v>
      </c>
      <c r="B135" s="52" t="s">
        <v>199</v>
      </c>
      <c r="C135" s="21" t="s">
        <v>1</v>
      </c>
      <c r="D135" s="37">
        <v>1</v>
      </c>
      <c r="E135" s="7">
        <v>24925.119999999999</v>
      </c>
      <c r="F135" s="6">
        <f>ROUND(E135*D135,2)</f>
        <v>24925.119999999999</v>
      </c>
      <c r="G135" s="6">
        <f t="shared" ref="G135" si="72">ROUND(F135*1.2,2)</f>
        <v>29910.14</v>
      </c>
      <c r="H135" s="7"/>
      <c r="I135" s="6"/>
      <c r="J135" s="6"/>
      <c r="K135" s="7">
        <f t="shared" ref="K135:L147" si="73">F135+I135</f>
        <v>24925.119999999999</v>
      </c>
      <c r="L135" s="6">
        <f t="shared" si="73"/>
        <v>29910.14</v>
      </c>
      <c r="M135" s="16"/>
    </row>
    <row r="136" spans="1:13" ht="18" customHeight="1" x14ac:dyDescent="0.25">
      <c r="A136" s="5" t="s">
        <v>90</v>
      </c>
      <c r="B136" s="4" t="s">
        <v>200</v>
      </c>
      <c r="C136" s="3" t="s">
        <v>1</v>
      </c>
      <c r="D136" s="45">
        <v>1</v>
      </c>
      <c r="E136" s="1"/>
      <c r="F136" s="14"/>
      <c r="G136" s="14"/>
      <c r="H136" s="1">
        <v>16748.5</v>
      </c>
      <c r="I136" s="14">
        <f>ROUND(H136*D136,2)</f>
        <v>16748.5</v>
      </c>
      <c r="J136" s="14">
        <f>ROUND(I136*1.2,2)</f>
        <v>20098.2</v>
      </c>
      <c r="K136" s="1">
        <f t="shared" si="73"/>
        <v>16748.5</v>
      </c>
      <c r="L136" s="14">
        <f t="shared" si="73"/>
        <v>20098.2</v>
      </c>
    </row>
    <row r="137" spans="1:13" ht="18" customHeight="1" x14ac:dyDescent="0.25">
      <c r="A137" s="9">
        <f>A135+1</f>
        <v>63</v>
      </c>
      <c r="B137" s="52" t="s">
        <v>201</v>
      </c>
      <c r="C137" s="21" t="s">
        <v>189</v>
      </c>
      <c r="D137" s="37">
        <v>6</v>
      </c>
      <c r="E137" s="7">
        <v>2358.65</v>
      </c>
      <c r="F137" s="6">
        <f>ROUND(E137*D137,2)</f>
        <v>14151.9</v>
      </c>
      <c r="G137" s="6">
        <f t="shared" ref="G137" si="74">ROUND(F137*1.2,2)</f>
        <v>16982.28</v>
      </c>
      <c r="H137" s="7"/>
      <c r="I137" s="6"/>
      <c r="J137" s="6"/>
      <c r="K137" s="7">
        <f t="shared" si="73"/>
        <v>14151.9</v>
      </c>
      <c r="L137" s="6">
        <f t="shared" si="73"/>
        <v>16982.28</v>
      </c>
      <c r="M137" s="16"/>
    </row>
    <row r="138" spans="1:13" ht="18" customHeight="1" x14ac:dyDescent="0.25">
      <c r="A138" s="5" t="s">
        <v>198</v>
      </c>
      <c r="B138" s="4" t="s">
        <v>202</v>
      </c>
      <c r="C138" s="3" t="s">
        <v>189</v>
      </c>
      <c r="D138" s="45">
        <v>6</v>
      </c>
      <c r="E138" s="1"/>
      <c r="F138" s="14"/>
      <c r="G138" s="14"/>
      <c r="H138" s="1">
        <v>1721.4</v>
      </c>
      <c r="I138" s="14">
        <f>ROUND(H138*D138,2)</f>
        <v>10328.4</v>
      </c>
      <c r="J138" s="14">
        <f>ROUND(I138*1.2,2)</f>
        <v>12394.08</v>
      </c>
      <c r="K138" s="1">
        <f t="shared" si="73"/>
        <v>10328.4</v>
      </c>
      <c r="L138" s="14">
        <f t="shared" si="73"/>
        <v>12394.08</v>
      </c>
    </row>
    <row r="139" spans="1:13" ht="28.5" customHeight="1" x14ac:dyDescent="0.25">
      <c r="A139" s="9">
        <f>A137+1</f>
        <v>64</v>
      </c>
      <c r="B139" s="52" t="s">
        <v>203</v>
      </c>
      <c r="C139" s="21" t="s">
        <v>14</v>
      </c>
      <c r="D139" s="22">
        <v>12</v>
      </c>
      <c r="E139" s="7">
        <v>2175.65</v>
      </c>
      <c r="F139" s="6">
        <f>ROUND(E139*D139,2)</f>
        <v>26107.8</v>
      </c>
      <c r="G139" s="6">
        <f t="shared" ref="G139:G140" si="75">ROUND(F139*1.2,2)</f>
        <v>31329.360000000001</v>
      </c>
      <c r="H139" s="7"/>
      <c r="I139" s="6"/>
      <c r="J139" s="6"/>
      <c r="K139" s="7">
        <f t="shared" si="73"/>
        <v>26107.8</v>
      </c>
      <c r="L139" s="6">
        <f t="shared" si="73"/>
        <v>31329.360000000001</v>
      </c>
      <c r="M139" s="16"/>
    </row>
    <row r="140" spans="1:13" ht="30" customHeight="1" x14ac:dyDescent="0.25">
      <c r="A140" s="9">
        <f>A139+1</f>
        <v>65</v>
      </c>
      <c r="B140" s="10" t="s">
        <v>66</v>
      </c>
      <c r="C140" s="21" t="s">
        <v>20</v>
      </c>
      <c r="D140" s="22">
        <v>0.72</v>
      </c>
      <c r="E140" s="7">
        <v>80533.5</v>
      </c>
      <c r="F140" s="6">
        <f>ROUND(E140*D140,2)</f>
        <v>57984.12</v>
      </c>
      <c r="G140" s="6">
        <f t="shared" si="75"/>
        <v>69580.94</v>
      </c>
      <c r="H140" s="7"/>
      <c r="I140" s="6"/>
      <c r="J140" s="6"/>
      <c r="K140" s="7">
        <f t="shared" si="73"/>
        <v>57984.12</v>
      </c>
      <c r="L140" s="6">
        <f t="shared" si="73"/>
        <v>69580.94</v>
      </c>
      <c r="M140" s="16"/>
    </row>
    <row r="141" spans="1:13" ht="24" customHeight="1" x14ac:dyDescent="0.25">
      <c r="A141" s="5" t="s">
        <v>91</v>
      </c>
      <c r="B141" s="4" t="s">
        <v>64</v>
      </c>
      <c r="C141" s="3" t="s">
        <v>20</v>
      </c>
      <c r="D141" s="46">
        <v>0.72</v>
      </c>
      <c r="E141" s="2"/>
      <c r="F141" s="14"/>
      <c r="G141" s="14"/>
      <c r="H141" s="1">
        <f>ROUND(4616/1.2*1.15,2)</f>
        <v>4423.67</v>
      </c>
      <c r="I141" s="14">
        <f>ROUND(H141*D141,2)</f>
        <v>3185.04</v>
      </c>
      <c r="J141" s="14">
        <f>ROUND(I141*1.2,2)</f>
        <v>3822.05</v>
      </c>
      <c r="K141" s="1">
        <f t="shared" si="73"/>
        <v>3185.04</v>
      </c>
      <c r="L141" s="14">
        <f t="shared" si="73"/>
        <v>3822.05</v>
      </c>
      <c r="M141" s="16" t="s">
        <v>18</v>
      </c>
    </row>
    <row r="142" spans="1:13" ht="26.25" customHeight="1" x14ac:dyDescent="0.25">
      <c r="A142" s="5" t="s">
        <v>216</v>
      </c>
      <c r="B142" s="4" t="s">
        <v>65</v>
      </c>
      <c r="C142" s="3" t="s">
        <v>37</v>
      </c>
      <c r="D142" s="46">
        <f>14.4*78.5/1000</f>
        <v>1.1304000000000001</v>
      </c>
      <c r="E142" s="2"/>
      <c r="F142" s="14"/>
      <c r="G142" s="14"/>
      <c r="H142" s="1">
        <f>ROUND(105190/1.2*1.15,2)</f>
        <v>100807.08</v>
      </c>
      <c r="I142" s="14">
        <f>ROUND(H142*D142,2)</f>
        <v>113952.32000000001</v>
      </c>
      <c r="J142" s="14">
        <f>ROUND(I142*1.2,2)</f>
        <v>136742.78</v>
      </c>
      <c r="K142" s="1">
        <f t="shared" si="73"/>
        <v>113952.32000000001</v>
      </c>
      <c r="L142" s="14">
        <f t="shared" si="73"/>
        <v>136742.78</v>
      </c>
    </row>
    <row r="143" spans="1:13" ht="18" customHeight="1" x14ac:dyDescent="0.25">
      <c r="A143" s="9">
        <f>A140+1</f>
        <v>66</v>
      </c>
      <c r="B143" s="52" t="s">
        <v>204</v>
      </c>
      <c r="C143" s="21" t="s">
        <v>1</v>
      </c>
      <c r="D143" s="37">
        <v>42</v>
      </c>
      <c r="E143" s="7">
        <v>10239.1</v>
      </c>
      <c r="F143" s="6">
        <f>ROUND(E143*D143,2)</f>
        <v>430042.2</v>
      </c>
      <c r="G143" s="6">
        <f t="shared" ref="G143:G144" si="76">ROUND(F143*1.2,2)</f>
        <v>516050.64</v>
      </c>
      <c r="H143" s="7"/>
      <c r="I143" s="6"/>
      <c r="J143" s="6"/>
      <c r="K143" s="7">
        <f t="shared" si="73"/>
        <v>430042.2</v>
      </c>
      <c r="L143" s="6">
        <f t="shared" si="73"/>
        <v>516050.64</v>
      </c>
      <c r="M143" s="16"/>
    </row>
    <row r="144" spans="1:13" ht="18" customHeight="1" x14ac:dyDescent="0.25">
      <c r="A144" s="9">
        <f>A143+1</f>
        <v>67</v>
      </c>
      <c r="B144" s="52" t="s">
        <v>205</v>
      </c>
      <c r="C144" s="21" t="s">
        <v>14</v>
      </c>
      <c r="D144" s="63">
        <v>2.2999999999999998</v>
      </c>
      <c r="E144" s="7">
        <v>659.22</v>
      </c>
      <c r="F144" s="6">
        <f>ROUND(E144*D144,2)</f>
        <v>1516.21</v>
      </c>
      <c r="G144" s="6">
        <f t="shared" si="76"/>
        <v>1819.45</v>
      </c>
      <c r="H144" s="7"/>
      <c r="I144" s="6"/>
      <c r="J144" s="6"/>
      <c r="K144" s="7">
        <f t="shared" si="73"/>
        <v>1516.21</v>
      </c>
      <c r="L144" s="6">
        <f t="shared" si="73"/>
        <v>1819.45</v>
      </c>
      <c r="M144" s="16"/>
    </row>
    <row r="145" spans="1:13" ht="18" customHeight="1" x14ac:dyDescent="0.25">
      <c r="A145" s="5" t="s">
        <v>92</v>
      </c>
      <c r="B145" s="4" t="s">
        <v>207</v>
      </c>
      <c r="C145" s="3" t="s">
        <v>14</v>
      </c>
      <c r="D145" s="48">
        <v>2.2999999999999998</v>
      </c>
      <c r="E145" s="2"/>
      <c r="F145" s="14"/>
      <c r="G145" s="14"/>
      <c r="H145" s="1">
        <v>353.4</v>
      </c>
      <c r="I145" s="14">
        <f>ROUND(H145*D145,2)</f>
        <v>812.82</v>
      </c>
      <c r="J145" s="14">
        <f>ROUND(I145*1.2,2)</f>
        <v>975.38</v>
      </c>
      <c r="K145" s="1">
        <f t="shared" si="73"/>
        <v>812.82</v>
      </c>
      <c r="L145" s="14">
        <f t="shared" si="73"/>
        <v>975.38</v>
      </c>
    </row>
    <row r="146" spans="1:13" ht="18" customHeight="1" x14ac:dyDescent="0.25">
      <c r="A146" s="9">
        <f>A144+1</f>
        <v>68</v>
      </c>
      <c r="B146" s="59" t="s">
        <v>206</v>
      </c>
      <c r="C146" s="21" t="s">
        <v>14</v>
      </c>
      <c r="D146" s="63">
        <v>1.4</v>
      </c>
      <c r="E146" s="8"/>
      <c r="F146" s="6">
        <f>ROUND(E146*D146,2)</f>
        <v>0</v>
      </c>
      <c r="G146" s="6">
        <f t="shared" ref="G146" si="77">ROUND(F146*1.2,2)</f>
        <v>0</v>
      </c>
      <c r="H146" s="7"/>
      <c r="I146" s="6"/>
      <c r="J146" s="6"/>
      <c r="K146" s="7">
        <f t="shared" si="73"/>
        <v>0</v>
      </c>
      <c r="L146" s="6">
        <f t="shared" si="73"/>
        <v>0</v>
      </c>
      <c r="M146" s="16"/>
    </row>
    <row r="147" spans="1:13" ht="18" customHeight="1" x14ac:dyDescent="0.25">
      <c r="A147" s="5" t="s">
        <v>93</v>
      </c>
      <c r="B147" s="71" t="s">
        <v>208</v>
      </c>
      <c r="C147" s="3" t="s">
        <v>14</v>
      </c>
      <c r="D147" s="48">
        <v>1.4</v>
      </c>
      <c r="E147" s="2"/>
      <c r="F147" s="14"/>
      <c r="G147" s="14"/>
      <c r="H147" s="1"/>
      <c r="I147" s="14">
        <f>ROUND(H147*D147,2)</f>
        <v>0</v>
      </c>
      <c r="J147" s="14">
        <f>ROUND(I147*1.2,2)</f>
        <v>0</v>
      </c>
      <c r="K147" s="1">
        <f t="shared" si="73"/>
        <v>0</v>
      </c>
      <c r="L147" s="14">
        <f t="shared" si="73"/>
        <v>0</v>
      </c>
    </row>
    <row r="148" spans="1:13" ht="18" customHeight="1" x14ac:dyDescent="0.25">
      <c r="A148" s="9"/>
      <c r="B148" s="56" t="s">
        <v>209</v>
      </c>
      <c r="C148" s="21"/>
      <c r="D148" s="22"/>
      <c r="E148" s="8"/>
      <c r="F148" s="33"/>
      <c r="G148" s="33"/>
      <c r="H148" s="8"/>
      <c r="I148" s="6"/>
      <c r="J148" s="6"/>
      <c r="K148" s="7"/>
      <c r="L148" s="6"/>
      <c r="M148" s="16"/>
    </row>
    <row r="149" spans="1:13" ht="21" customHeight="1" x14ac:dyDescent="0.25">
      <c r="A149" s="9">
        <f>A146+1</f>
        <v>69</v>
      </c>
      <c r="B149" s="10" t="s">
        <v>210</v>
      </c>
      <c r="C149" s="9" t="s">
        <v>1</v>
      </c>
      <c r="D149" s="44">
        <v>4</v>
      </c>
      <c r="E149" s="66">
        <v>12639.75</v>
      </c>
      <c r="F149" s="6">
        <f>ROUND(E149*D149,2)</f>
        <v>50559</v>
      </c>
      <c r="G149" s="6">
        <f>ROUND(F149*1.2,2)</f>
        <v>60670.8</v>
      </c>
      <c r="H149" s="7"/>
      <c r="I149" s="6"/>
      <c r="J149" s="6"/>
      <c r="K149" s="7">
        <f t="shared" ref="K149:L156" si="78">F149+I149</f>
        <v>50559</v>
      </c>
      <c r="L149" s="6">
        <f t="shared" si="78"/>
        <v>60670.8</v>
      </c>
    </row>
    <row r="150" spans="1:13" ht="18" customHeight="1" x14ac:dyDescent="0.25">
      <c r="A150" s="5" t="s">
        <v>94</v>
      </c>
      <c r="B150" s="4" t="s">
        <v>211</v>
      </c>
      <c r="C150" s="3" t="s">
        <v>1</v>
      </c>
      <c r="D150" s="45">
        <v>4</v>
      </c>
      <c r="E150" s="1"/>
      <c r="F150" s="14"/>
      <c r="G150" s="14"/>
      <c r="H150" s="1">
        <v>45970</v>
      </c>
      <c r="I150" s="14">
        <f>ROUND(H150*D150,2)</f>
        <v>183880</v>
      </c>
      <c r="J150" s="14">
        <f>ROUND(I150*1.2,2)</f>
        <v>220656</v>
      </c>
      <c r="K150" s="1">
        <f t="shared" si="78"/>
        <v>183880</v>
      </c>
      <c r="L150" s="14">
        <f t="shared" si="78"/>
        <v>220656</v>
      </c>
    </row>
    <row r="151" spans="1:13" ht="21" customHeight="1" x14ac:dyDescent="0.25">
      <c r="A151" s="9">
        <f>A149+1</f>
        <v>70</v>
      </c>
      <c r="B151" s="10" t="s">
        <v>212</v>
      </c>
      <c r="C151" s="9" t="s">
        <v>1</v>
      </c>
      <c r="D151" s="44">
        <v>2</v>
      </c>
      <c r="E151" s="66">
        <v>7298.85</v>
      </c>
      <c r="F151" s="6">
        <f>ROUND(E151*D151,2)</f>
        <v>14597.7</v>
      </c>
      <c r="G151" s="6">
        <f>ROUND(F151*1.2,2)</f>
        <v>17517.240000000002</v>
      </c>
      <c r="H151" s="7"/>
      <c r="I151" s="6"/>
      <c r="J151" s="6"/>
      <c r="K151" s="7">
        <f t="shared" si="78"/>
        <v>14597.7</v>
      </c>
      <c r="L151" s="6">
        <f t="shared" si="78"/>
        <v>17517.240000000002</v>
      </c>
    </row>
    <row r="152" spans="1:13" ht="18" customHeight="1" x14ac:dyDescent="0.25">
      <c r="A152" s="5" t="s">
        <v>95</v>
      </c>
      <c r="B152" s="4" t="s">
        <v>213</v>
      </c>
      <c r="C152" s="3" t="s">
        <v>1</v>
      </c>
      <c r="D152" s="45">
        <v>2</v>
      </c>
      <c r="E152" s="1"/>
      <c r="F152" s="14"/>
      <c r="G152" s="14"/>
      <c r="H152" s="1">
        <v>8930</v>
      </c>
      <c r="I152" s="14">
        <f>ROUND(H152*D152,2)</f>
        <v>17860</v>
      </c>
      <c r="J152" s="14">
        <f>ROUND(I152*1.2,2)</f>
        <v>21432</v>
      </c>
      <c r="K152" s="1">
        <f t="shared" si="78"/>
        <v>17860</v>
      </c>
      <c r="L152" s="14">
        <f t="shared" si="78"/>
        <v>21432</v>
      </c>
    </row>
    <row r="153" spans="1:13" ht="21" customHeight="1" x14ac:dyDescent="0.25">
      <c r="A153" s="9">
        <f>A151+1</f>
        <v>71</v>
      </c>
      <c r="B153" s="10" t="s">
        <v>4</v>
      </c>
      <c r="C153" s="9" t="s">
        <v>1</v>
      </c>
      <c r="D153" s="44">
        <v>4</v>
      </c>
      <c r="E153" s="7">
        <v>14557.15</v>
      </c>
      <c r="F153" s="6">
        <f>ROUND(E153*D153,2)</f>
        <v>58228.6</v>
      </c>
      <c r="G153" s="6">
        <f>ROUND(F153*1.2,2)</f>
        <v>69874.320000000007</v>
      </c>
      <c r="H153" s="7"/>
      <c r="I153" s="6"/>
      <c r="J153" s="6"/>
      <c r="K153" s="7">
        <f t="shared" si="78"/>
        <v>58228.6</v>
      </c>
      <c r="L153" s="6">
        <f t="shared" si="78"/>
        <v>69874.320000000007</v>
      </c>
    </row>
    <row r="154" spans="1:13" ht="18" customHeight="1" x14ac:dyDescent="0.25">
      <c r="A154" s="5" t="s">
        <v>96</v>
      </c>
      <c r="B154" s="4" t="s">
        <v>2</v>
      </c>
      <c r="C154" s="3" t="s">
        <v>1</v>
      </c>
      <c r="D154" s="45">
        <v>4</v>
      </c>
      <c r="E154" s="2"/>
      <c r="F154" s="14"/>
      <c r="G154" s="14"/>
      <c r="H154" s="1">
        <v>3895</v>
      </c>
      <c r="I154" s="14">
        <f>ROUND(H154*D154,2)</f>
        <v>15580</v>
      </c>
      <c r="J154" s="14">
        <f>ROUND(I154*1.2,2)</f>
        <v>18696</v>
      </c>
      <c r="K154" s="1">
        <f t="shared" si="78"/>
        <v>15580</v>
      </c>
      <c r="L154" s="14">
        <f t="shared" si="78"/>
        <v>18696</v>
      </c>
    </row>
    <row r="155" spans="1:13" ht="18" customHeight="1" x14ac:dyDescent="0.25">
      <c r="A155" s="9">
        <f>A153+1</f>
        <v>72</v>
      </c>
      <c r="B155" s="52" t="s">
        <v>214</v>
      </c>
      <c r="C155" s="9" t="s">
        <v>1</v>
      </c>
      <c r="D155" s="44">
        <v>1</v>
      </c>
      <c r="E155" s="7">
        <v>3280.35</v>
      </c>
      <c r="F155" s="6">
        <f>ROUND(E155*D155,2)</f>
        <v>3280.35</v>
      </c>
      <c r="G155" s="6">
        <f>ROUND(F155*1.2,2)</f>
        <v>3936.42</v>
      </c>
      <c r="H155" s="7"/>
      <c r="I155" s="6"/>
      <c r="J155" s="6"/>
      <c r="K155" s="7">
        <f t="shared" si="78"/>
        <v>3280.35</v>
      </c>
      <c r="L155" s="6">
        <f t="shared" si="78"/>
        <v>3936.42</v>
      </c>
      <c r="M155" s="16"/>
    </row>
    <row r="156" spans="1:13" ht="18" customHeight="1" x14ac:dyDescent="0.25">
      <c r="A156" s="5" t="s">
        <v>97</v>
      </c>
      <c r="B156" s="4" t="s">
        <v>215</v>
      </c>
      <c r="C156" s="3" t="s">
        <v>1</v>
      </c>
      <c r="D156" s="45">
        <v>1</v>
      </c>
      <c r="E156" s="2"/>
      <c r="F156" s="14"/>
      <c r="G156" s="14"/>
      <c r="H156" s="1">
        <v>6175</v>
      </c>
      <c r="I156" s="14">
        <f>ROUND(H156*D156,2)</f>
        <v>6175</v>
      </c>
      <c r="J156" s="14">
        <f>ROUND(I156*1.2,2)</f>
        <v>7410</v>
      </c>
      <c r="K156" s="1">
        <f t="shared" si="78"/>
        <v>6175</v>
      </c>
      <c r="L156" s="14">
        <f t="shared" si="78"/>
        <v>7410</v>
      </c>
      <c r="M156" s="16"/>
    </row>
    <row r="157" spans="1:13" ht="15.75" x14ac:dyDescent="0.25">
      <c r="A157" s="153" t="s">
        <v>0</v>
      </c>
      <c r="B157" s="154"/>
      <c r="C157" s="154"/>
      <c r="D157" s="154"/>
      <c r="E157" s="155"/>
      <c r="F157" s="49">
        <f>SUM(F7:F156)</f>
        <v>2432139.46</v>
      </c>
      <c r="G157" s="50">
        <f>ROUND(F157*1.2,2)</f>
        <v>2918567.35</v>
      </c>
      <c r="I157" s="49">
        <f>SUM(I7:I156)</f>
        <v>2429683.8099999996</v>
      </c>
      <c r="J157" s="50">
        <f>ROUND(I157*1.2,2)</f>
        <v>2915620.57</v>
      </c>
      <c r="K157" s="49">
        <f>SUM(K7:K156)</f>
        <v>4861823.2699999986</v>
      </c>
      <c r="L157" s="50">
        <f>ROUND(K157*1.2,2)</f>
        <v>5834187.9199999999</v>
      </c>
    </row>
  </sheetData>
  <mergeCells count="10">
    <mergeCell ref="B6:D6"/>
    <mergeCell ref="A157:E15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ТС1</vt:lpstr>
      <vt:lpstr>ТС1 (2)</vt:lpstr>
      <vt:lpstr>ТС1!Область_печати</vt:lpstr>
      <vt:lpstr>'ТС1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2024-06-06T11:16:19Z</dcterms:created>
  <dcterms:modified xsi:type="dcterms:W3CDTF">2024-10-22T13:45:34Z</dcterms:modified>
</cp:coreProperties>
</file>