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C7B2DEA6-B852-4190-9CCB-5AB76F09AEB0}" xr6:coauthVersionLast="45" xr6:coauthVersionMax="45" xr10:uidLastSave="{00000000-0000-0000-0000-000000000000}"/>
  <bookViews>
    <workbookView xWindow="-120" yWindow="-120" windowWidth="29040" windowHeight="15840" xr2:uid="{28CE9479-6801-410A-8DB4-B4AD99C31BA5}"/>
  </bookViews>
  <sheets>
    <sheet name="ТС2" sheetId="1" r:id="rId1"/>
  </sheets>
  <definedNames>
    <definedName name="_xlnm.Print_Area" localSheetId="0">ТС2!$A$1:$L$183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1" i="1" l="1"/>
  <c r="G151" i="1" s="1"/>
  <c r="L151" i="1" s="1"/>
  <c r="F114" i="1"/>
  <c r="K114" i="1" s="1"/>
  <c r="F76" i="1"/>
  <c r="G76" i="1" s="1"/>
  <c r="L76" i="1" s="1"/>
  <c r="K151" i="1" l="1"/>
  <c r="G114" i="1"/>
  <c r="L114" i="1" s="1"/>
  <c r="K76" i="1"/>
  <c r="H157" i="1" l="1"/>
  <c r="D157" i="1"/>
  <c r="H156" i="1"/>
  <c r="I156" i="1" s="1"/>
  <c r="F155" i="1"/>
  <c r="K155" i="1" s="1"/>
  <c r="D174" i="1"/>
  <c r="D149" i="1"/>
  <c r="H120" i="1"/>
  <c r="D120" i="1"/>
  <c r="H119" i="1"/>
  <c r="I119" i="1" s="1"/>
  <c r="F118" i="1"/>
  <c r="K118" i="1" s="1"/>
  <c r="D137" i="1"/>
  <c r="D104" i="1"/>
  <c r="D112" i="1"/>
  <c r="I88" i="1"/>
  <c r="F87" i="1"/>
  <c r="K87" i="1" s="1"/>
  <c r="D43" i="1"/>
  <c r="I157" i="1" l="1"/>
  <c r="I120" i="1"/>
  <c r="K156" i="1"/>
  <c r="J156" i="1"/>
  <c r="L156" i="1" s="1"/>
  <c r="K157" i="1"/>
  <c r="J157" i="1"/>
  <c r="L157" i="1" s="1"/>
  <c r="G155" i="1"/>
  <c r="L155" i="1" s="1"/>
  <c r="K119" i="1"/>
  <c r="J119" i="1"/>
  <c r="L119" i="1" s="1"/>
  <c r="K120" i="1"/>
  <c r="J120" i="1"/>
  <c r="L120" i="1" s="1"/>
  <c r="G118" i="1"/>
  <c r="L118" i="1" s="1"/>
  <c r="K88" i="1"/>
  <c r="J88" i="1"/>
  <c r="L88" i="1" s="1"/>
  <c r="G87" i="1"/>
  <c r="L87" i="1" s="1"/>
  <c r="F175" i="1"/>
  <c r="G175" i="1" s="1"/>
  <c r="L175" i="1" s="1"/>
  <c r="K175" i="1" l="1"/>
  <c r="F138" i="1"/>
  <c r="K138" i="1" s="1"/>
  <c r="I178" i="1"/>
  <c r="J178" i="1" s="1"/>
  <c r="L178" i="1" s="1"/>
  <c r="F177" i="1"/>
  <c r="G177" i="1" s="1"/>
  <c r="L177" i="1" s="1"/>
  <c r="I176" i="1"/>
  <c r="K176" i="1" s="1"/>
  <c r="F174" i="1"/>
  <c r="K174" i="1" s="1"/>
  <c r="D173" i="1"/>
  <c r="I173" i="1" s="1"/>
  <c r="D172" i="1"/>
  <c r="I172" i="1" s="1"/>
  <c r="D171" i="1"/>
  <c r="I171" i="1" s="1"/>
  <c r="D170" i="1"/>
  <c r="I170" i="1" s="1"/>
  <c r="D169" i="1"/>
  <c r="I169" i="1" s="1"/>
  <c r="I168" i="1"/>
  <c r="K168" i="1" s="1"/>
  <c r="I167" i="1"/>
  <c r="J167" i="1" s="1"/>
  <c r="L167" i="1" s="1"/>
  <c r="I166" i="1"/>
  <c r="J166" i="1" s="1"/>
  <c r="L166" i="1" s="1"/>
  <c r="I165" i="1"/>
  <c r="K165" i="1" s="1"/>
  <c r="F164" i="1"/>
  <c r="G164" i="1" s="1"/>
  <c r="L164" i="1" s="1"/>
  <c r="I163" i="1"/>
  <c r="K163" i="1" s="1"/>
  <c r="F162" i="1"/>
  <c r="K162" i="1" s="1"/>
  <c r="I161" i="1"/>
  <c r="K161" i="1" s="1"/>
  <c r="F160" i="1"/>
  <c r="G160" i="1" s="1"/>
  <c r="L160" i="1" s="1"/>
  <c r="I159" i="1"/>
  <c r="K159" i="1" s="1"/>
  <c r="F158" i="1"/>
  <c r="K158" i="1" s="1"/>
  <c r="D154" i="1"/>
  <c r="I154" i="1" s="1"/>
  <c r="K154" i="1" s="1"/>
  <c r="F153" i="1"/>
  <c r="D152" i="1"/>
  <c r="I152" i="1" s="1"/>
  <c r="I149" i="1"/>
  <c r="F148" i="1"/>
  <c r="K148" i="1" s="1"/>
  <c r="D147" i="1"/>
  <c r="I147" i="1" s="1"/>
  <c r="F146" i="1"/>
  <c r="K146" i="1" s="1"/>
  <c r="I145" i="1"/>
  <c r="K145" i="1" s="1"/>
  <c r="I144" i="1"/>
  <c r="K144" i="1" s="1"/>
  <c r="F143" i="1"/>
  <c r="G143" i="1" s="1"/>
  <c r="L143" i="1" s="1"/>
  <c r="I139" i="1"/>
  <c r="K139" i="1" s="1"/>
  <c r="I141" i="1"/>
  <c r="K141" i="1" s="1"/>
  <c r="F140" i="1"/>
  <c r="G140" i="1" s="1"/>
  <c r="L140" i="1" s="1"/>
  <c r="F137" i="1"/>
  <c r="K137" i="1" s="1"/>
  <c r="D136" i="1"/>
  <c r="I136" i="1" s="1"/>
  <c r="K136" i="1" s="1"/>
  <c r="D135" i="1"/>
  <c r="I135" i="1" s="1"/>
  <c r="D134" i="1"/>
  <c r="I134" i="1" s="1"/>
  <c r="K134" i="1" s="1"/>
  <c r="D133" i="1"/>
  <c r="I133" i="1" s="1"/>
  <c r="K133" i="1" s="1"/>
  <c r="D132" i="1"/>
  <c r="I132" i="1" s="1"/>
  <c r="J132" i="1" s="1"/>
  <c r="L132" i="1" s="1"/>
  <c r="I131" i="1"/>
  <c r="K131" i="1" s="1"/>
  <c r="I130" i="1"/>
  <c r="K130" i="1" s="1"/>
  <c r="I129" i="1"/>
  <c r="J129" i="1" s="1"/>
  <c r="L129" i="1" s="1"/>
  <c r="I128" i="1"/>
  <c r="K128" i="1" s="1"/>
  <c r="F127" i="1"/>
  <c r="K127" i="1" s="1"/>
  <c r="K178" i="1" l="1"/>
  <c r="J163" i="1"/>
  <c r="L163" i="1" s="1"/>
  <c r="G138" i="1"/>
  <c r="L138" i="1" s="1"/>
  <c r="J170" i="1"/>
  <c r="L170" i="1" s="1"/>
  <c r="K170" i="1"/>
  <c r="J172" i="1"/>
  <c r="L172" i="1" s="1"/>
  <c r="K172" i="1"/>
  <c r="K160" i="1"/>
  <c r="K166" i="1"/>
  <c r="K167" i="1"/>
  <c r="G158" i="1"/>
  <c r="L158" i="1" s="1"/>
  <c r="G162" i="1"/>
  <c r="L162" i="1" s="1"/>
  <c r="K164" i="1"/>
  <c r="K177" i="1"/>
  <c r="J159" i="1"/>
  <c r="L159" i="1" s="1"/>
  <c r="K152" i="1"/>
  <c r="J152" i="1"/>
  <c r="L152" i="1" s="1"/>
  <c r="K153" i="1"/>
  <c r="G153" i="1"/>
  <c r="L153" i="1" s="1"/>
  <c r="K171" i="1"/>
  <c r="J171" i="1"/>
  <c r="L171" i="1" s="1"/>
  <c r="K173" i="1"/>
  <c r="J173" i="1"/>
  <c r="L173" i="1" s="1"/>
  <c r="J169" i="1"/>
  <c r="L169" i="1" s="1"/>
  <c r="K169" i="1"/>
  <c r="J154" i="1"/>
  <c r="L154" i="1" s="1"/>
  <c r="J161" i="1"/>
  <c r="L161" i="1" s="1"/>
  <c r="J165" i="1"/>
  <c r="L165" i="1" s="1"/>
  <c r="J168" i="1"/>
  <c r="L168" i="1" s="1"/>
  <c r="G174" i="1"/>
  <c r="L174" i="1" s="1"/>
  <c r="J176" i="1"/>
  <c r="L176" i="1" s="1"/>
  <c r="G146" i="1"/>
  <c r="L146" i="1" s="1"/>
  <c r="J144" i="1"/>
  <c r="L144" i="1" s="1"/>
  <c r="K143" i="1"/>
  <c r="J147" i="1"/>
  <c r="L147" i="1" s="1"/>
  <c r="K147" i="1"/>
  <c r="K149" i="1"/>
  <c r="J149" i="1"/>
  <c r="L149" i="1" s="1"/>
  <c r="J145" i="1"/>
  <c r="L145" i="1" s="1"/>
  <c r="G148" i="1"/>
  <c r="L148" i="1" s="1"/>
  <c r="J139" i="1"/>
  <c r="L139" i="1" s="1"/>
  <c r="J141" i="1"/>
  <c r="L141" i="1" s="1"/>
  <c r="K140" i="1"/>
  <c r="G137" i="1"/>
  <c r="L137" i="1" s="1"/>
  <c r="J135" i="1"/>
  <c r="L135" i="1" s="1"/>
  <c r="K135" i="1"/>
  <c r="K132" i="1"/>
  <c r="K129" i="1"/>
  <c r="J128" i="1"/>
  <c r="L128" i="1" s="1"/>
  <c r="J131" i="1"/>
  <c r="L131" i="1" s="1"/>
  <c r="J134" i="1"/>
  <c r="L134" i="1" s="1"/>
  <c r="J130" i="1"/>
  <c r="L130" i="1" s="1"/>
  <c r="J133" i="1"/>
  <c r="L133" i="1" s="1"/>
  <c r="J136" i="1"/>
  <c r="L136" i="1" s="1"/>
  <c r="G127" i="1"/>
  <c r="L127" i="1" s="1"/>
  <c r="I126" i="1"/>
  <c r="K126" i="1" s="1"/>
  <c r="F125" i="1"/>
  <c r="G125" i="1" s="1"/>
  <c r="L125" i="1" s="1"/>
  <c r="I124" i="1"/>
  <c r="J124" i="1" s="1"/>
  <c r="L124" i="1" s="1"/>
  <c r="F123" i="1"/>
  <c r="G123" i="1" s="1"/>
  <c r="L123" i="1" s="1"/>
  <c r="I122" i="1"/>
  <c r="K122" i="1" s="1"/>
  <c r="F121" i="1"/>
  <c r="G121" i="1" s="1"/>
  <c r="L121" i="1" s="1"/>
  <c r="D117" i="1"/>
  <c r="I117" i="1" s="1"/>
  <c r="F116" i="1"/>
  <c r="D115" i="1"/>
  <c r="I115" i="1" s="1"/>
  <c r="K115" i="1" s="1"/>
  <c r="I112" i="1"/>
  <c r="F111" i="1"/>
  <c r="K111" i="1" s="1"/>
  <c r="D110" i="1"/>
  <c r="I110" i="1" s="1"/>
  <c r="F109" i="1"/>
  <c r="G109" i="1" s="1"/>
  <c r="L109" i="1" s="1"/>
  <c r="I108" i="1"/>
  <c r="K108" i="1" s="1"/>
  <c r="I107" i="1"/>
  <c r="K107" i="1" s="1"/>
  <c r="F106" i="1"/>
  <c r="K106" i="1" s="1"/>
  <c r="I104" i="1"/>
  <c r="F103" i="1"/>
  <c r="K103" i="1" s="1"/>
  <c r="D102" i="1"/>
  <c r="I102" i="1" s="1"/>
  <c r="F101" i="1"/>
  <c r="K101" i="1" s="1"/>
  <c r="D100" i="1"/>
  <c r="I100" i="1" s="1"/>
  <c r="E99" i="1"/>
  <c r="F99" i="1" s="1"/>
  <c r="D98" i="1"/>
  <c r="I98" i="1" s="1"/>
  <c r="F97" i="1"/>
  <c r="G97" i="1" s="1"/>
  <c r="L97" i="1" s="1"/>
  <c r="F96" i="1"/>
  <c r="K96" i="1" s="1"/>
  <c r="I95" i="1"/>
  <c r="J95" i="1" s="1"/>
  <c r="F94" i="1"/>
  <c r="K94" i="1" s="1"/>
  <c r="I93" i="1"/>
  <c r="J93" i="1" s="1"/>
  <c r="F92" i="1"/>
  <c r="K92" i="1" s="1"/>
  <c r="D56" i="1"/>
  <c r="D91" i="1"/>
  <c r="H91" i="1"/>
  <c r="H90" i="1"/>
  <c r="I90" i="1" s="1"/>
  <c r="F89" i="1"/>
  <c r="K89" i="1" s="1"/>
  <c r="F84" i="1"/>
  <c r="K84" i="1" s="1"/>
  <c r="D83" i="1"/>
  <c r="I83" i="1" s="1"/>
  <c r="F82" i="1"/>
  <c r="I81" i="1"/>
  <c r="K81" i="1" s="1"/>
  <c r="F80" i="1"/>
  <c r="G80" i="1" s="1"/>
  <c r="L80" i="1" s="1"/>
  <c r="I79" i="1"/>
  <c r="K79" i="1" s="1"/>
  <c r="F78" i="1"/>
  <c r="G78" i="1" s="1"/>
  <c r="L78" i="1" s="1"/>
  <c r="I77" i="1"/>
  <c r="K77" i="1" s="1"/>
  <c r="I71" i="1"/>
  <c r="K71" i="1" s="1"/>
  <c r="F37" i="1"/>
  <c r="G37" i="1" s="1"/>
  <c r="L37" i="1" s="1"/>
  <c r="D38" i="1"/>
  <c r="I38" i="1" s="1"/>
  <c r="I75" i="1"/>
  <c r="K75" i="1" s="1"/>
  <c r="F74" i="1"/>
  <c r="K74" i="1" s="1"/>
  <c r="I73" i="1"/>
  <c r="K73" i="1" s="1"/>
  <c r="F72" i="1"/>
  <c r="K72" i="1" s="1"/>
  <c r="F70" i="1"/>
  <c r="G70" i="1" s="1"/>
  <c r="L70" i="1" s="1"/>
  <c r="I69" i="1"/>
  <c r="K69" i="1" s="1"/>
  <c r="F68" i="1"/>
  <c r="G68" i="1" s="1"/>
  <c r="L68" i="1" s="1"/>
  <c r="I67" i="1"/>
  <c r="K67" i="1" s="1"/>
  <c r="F66" i="1"/>
  <c r="G66" i="1" s="1"/>
  <c r="L66" i="1" s="1"/>
  <c r="H65" i="1"/>
  <c r="I65" i="1" s="1"/>
  <c r="F64" i="1"/>
  <c r="K64" i="1" s="1"/>
  <c r="H63" i="1"/>
  <c r="I63" i="1" s="1"/>
  <c r="K63" i="1" s="1"/>
  <c r="F62" i="1"/>
  <c r="K62" i="1" s="1"/>
  <c r="I61" i="1"/>
  <c r="K61" i="1" s="1"/>
  <c r="F60" i="1"/>
  <c r="G60" i="1" s="1"/>
  <c r="L60" i="1" s="1"/>
  <c r="H56" i="1"/>
  <c r="H55" i="1"/>
  <c r="I55" i="1" s="1"/>
  <c r="F54" i="1"/>
  <c r="K54" i="1" s="1"/>
  <c r="I58" i="1"/>
  <c r="K58" i="1" s="1"/>
  <c r="F57" i="1"/>
  <c r="G57" i="1" s="1"/>
  <c r="L57" i="1" s="1"/>
  <c r="F53" i="1"/>
  <c r="K53" i="1" s="1"/>
  <c r="I52" i="1"/>
  <c r="K52" i="1" s="1"/>
  <c r="F51" i="1"/>
  <c r="G51" i="1" s="1"/>
  <c r="L51" i="1" s="1"/>
  <c r="F50" i="1"/>
  <c r="K50" i="1" s="1"/>
  <c r="D49" i="1"/>
  <c r="I49" i="1" s="1"/>
  <c r="K49" i="1" s="1"/>
  <c r="D46" i="1"/>
  <c r="I46" i="1" s="1"/>
  <c r="F48" i="1"/>
  <c r="I47" i="1"/>
  <c r="K47" i="1" s="1"/>
  <c r="F45" i="1"/>
  <c r="D41" i="1"/>
  <c r="I31" i="1"/>
  <c r="K31" i="1" s="1"/>
  <c r="F30" i="1"/>
  <c r="D24" i="1"/>
  <c r="I24" i="1" s="1"/>
  <c r="F23" i="1"/>
  <c r="K23" i="1" s="1"/>
  <c r="D20" i="1"/>
  <c r="D18" i="1"/>
  <c r="F13" i="1"/>
  <c r="K13" i="1" s="1"/>
  <c r="F11" i="1"/>
  <c r="K11" i="1" s="1"/>
  <c r="E10" i="1"/>
  <c r="F10" i="1" s="1"/>
  <c r="G10" i="1" s="1"/>
  <c r="L10" i="1" s="1"/>
  <c r="F9" i="1"/>
  <c r="G9" i="1" s="1"/>
  <c r="L9" i="1" s="1"/>
  <c r="A9" i="1"/>
  <c r="A10" i="1" s="1"/>
  <c r="A11" i="1" s="1"/>
  <c r="A13" i="1" s="1"/>
  <c r="A15" i="1" s="1"/>
  <c r="F8" i="1"/>
  <c r="G8" i="1" s="1"/>
  <c r="L8" i="1" s="1"/>
  <c r="K109" i="1" l="1"/>
  <c r="K93" i="1"/>
  <c r="K38" i="1"/>
  <c r="J126" i="1"/>
  <c r="L126" i="1" s="1"/>
  <c r="K80" i="1"/>
  <c r="K68" i="1"/>
  <c r="I91" i="1"/>
  <c r="K124" i="1"/>
  <c r="K125" i="1"/>
  <c r="K123" i="1"/>
  <c r="K121" i="1"/>
  <c r="J122" i="1"/>
  <c r="L122" i="1" s="1"/>
  <c r="K116" i="1"/>
  <c r="G116" i="1"/>
  <c r="L116" i="1" s="1"/>
  <c r="K117" i="1"/>
  <c r="J117" i="1"/>
  <c r="L117" i="1" s="1"/>
  <c r="J115" i="1"/>
  <c r="L115" i="1" s="1"/>
  <c r="J110" i="1"/>
  <c r="L110" i="1" s="1"/>
  <c r="K110" i="1"/>
  <c r="K112" i="1"/>
  <c r="J112" i="1"/>
  <c r="L112" i="1" s="1"/>
  <c r="G111" i="1"/>
  <c r="L111" i="1" s="1"/>
  <c r="J108" i="1"/>
  <c r="L108" i="1" s="1"/>
  <c r="J107" i="1"/>
  <c r="L107" i="1" s="1"/>
  <c r="G106" i="1"/>
  <c r="L106" i="1" s="1"/>
  <c r="G101" i="1"/>
  <c r="L101" i="1" s="1"/>
  <c r="J102" i="1"/>
  <c r="L102" i="1" s="1"/>
  <c r="K102" i="1"/>
  <c r="K104" i="1"/>
  <c r="J104" i="1"/>
  <c r="L104" i="1" s="1"/>
  <c r="G103" i="1"/>
  <c r="L103" i="1" s="1"/>
  <c r="K97" i="1"/>
  <c r="K98" i="1"/>
  <c r="J98" i="1"/>
  <c r="L98" i="1" s="1"/>
  <c r="K99" i="1"/>
  <c r="G99" i="1"/>
  <c r="L99" i="1" s="1"/>
  <c r="K100" i="1"/>
  <c r="J100" i="1"/>
  <c r="L100" i="1" s="1"/>
  <c r="G96" i="1"/>
  <c r="L96" i="1" s="1"/>
  <c r="K95" i="1"/>
  <c r="L95" i="1"/>
  <c r="G94" i="1"/>
  <c r="L94" i="1" s="1"/>
  <c r="L93" i="1"/>
  <c r="G92" i="1"/>
  <c r="L92" i="1" s="1"/>
  <c r="K90" i="1"/>
  <c r="J90" i="1"/>
  <c r="L90" i="1" s="1"/>
  <c r="K91" i="1"/>
  <c r="J91" i="1"/>
  <c r="L91" i="1" s="1"/>
  <c r="G89" i="1"/>
  <c r="L89" i="1" s="1"/>
  <c r="K37" i="1"/>
  <c r="K66" i="1"/>
  <c r="I56" i="1"/>
  <c r="K56" i="1" s="1"/>
  <c r="G84" i="1"/>
  <c r="L84" i="1" s="1"/>
  <c r="K82" i="1"/>
  <c r="G82" i="1"/>
  <c r="L82" i="1" s="1"/>
  <c r="K83" i="1"/>
  <c r="J83" i="1"/>
  <c r="L83" i="1" s="1"/>
  <c r="J81" i="1"/>
  <c r="L81" i="1" s="1"/>
  <c r="K78" i="1"/>
  <c r="J79" i="1"/>
  <c r="L79" i="1" s="1"/>
  <c r="J77" i="1"/>
  <c r="L77" i="1" s="1"/>
  <c r="J38" i="1"/>
  <c r="L38" i="1" s="1"/>
  <c r="J75" i="1"/>
  <c r="L75" i="1" s="1"/>
  <c r="G74" i="1"/>
  <c r="L74" i="1" s="1"/>
  <c r="G72" i="1"/>
  <c r="L72" i="1" s="1"/>
  <c r="J73" i="1"/>
  <c r="L73" i="1" s="1"/>
  <c r="K70" i="1"/>
  <c r="J71" i="1"/>
  <c r="L71" i="1" s="1"/>
  <c r="J69" i="1"/>
  <c r="L69" i="1" s="1"/>
  <c r="J67" i="1"/>
  <c r="L67" i="1" s="1"/>
  <c r="K65" i="1"/>
  <c r="J65" i="1"/>
  <c r="L65" i="1" s="1"/>
  <c r="G64" i="1"/>
  <c r="L64" i="1" s="1"/>
  <c r="J63" i="1"/>
  <c r="L63" i="1" s="1"/>
  <c r="G62" i="1"/>
  <c r="L62" i="1" s="1"/>
  <c r="K60" i="1"/>
  <c r="J61" i="1"/>
  <c r="L61" i="1" s="1"/>
  <c r="J47" i="1"/>
  <c r="L47" i="1" s="1"/>
  <c r="K55" i="1"/>
  <c r="J55" i="1"/>
  <c r="L55" i="1" s="1"/>
  <c r="G54" i="1"/>
  <c r="L54" i="1" s="1"/>
  <c r="K57" i="1"/>
  <c r="J58" i="1"/>
  <c r="L58" i="1" s="1"/>
  <c r="G53" i="1"/>
  <c r="L53" i="1" s="1"/>
  <c r="K51" i="1"/>
  <c r="J52" i="1"/>
  <c r="L52" i="1" s="1"/>
  <c r="G50" i="1"/>
  <c r="L50" i="1" s="1"/>
  <c r="K48" i="1"/>
  <c r="G48" i="1"/>
  <c r="L48" i="1" s="1"/>
  <c r="K46" i="1"/>
  <c r="J46" i="1"/>
  <c r="L46" i="1" s="1"/>
  <c r="G45" i="1"/>
  <c r="L45" i="1" s="1"/>
  <c r="K45" i="1"/>
  <c r="J49" i="1"/>
  <c r="L49" i="1" s="1"/>
  <c r="G30" i="1"/>
  <c r="L30" i="1" s="1"/>
  <c r="K30" i="1"/>
  <c r="J31" i="1"/>
  <c r="L31" i="1" s="1"/>
  <c r="K24" i="1"/>
  <c r="J24" i="1"/>
  <c r="L24" i="1" s="1"/>
  <c r="G23" i="1"/>
  <c r="L23" i="1" s="1"/>
  <c r="G11" i="1"/>
  <c r="L11" i="1" s="1"/>
  <c r="K9" i="1"/>
  <c r="K10" i="1"/>
  <c r="K8" i="1"/>
  <c r="G13" i="1"/>
  <c r="L13" i="1" s="1"/>
  <c r="J56" i="1" l="1"/>
  <c r="L56" i="1" s="1"/>
  <c r="F15" i="1"/>
  <c r="A16" i="1"/>
  <c r="A17" i="1" s="1"/>
  <c r="A19" i="1" s="1"/>
  <c r="A21" i="1" s="1"/>
  <c r="A22" i="1" s="1"/>
  <c r="F16" i="1"/>
  <c r="G16" i="1" s="1"/>
  <c r="L16" i="1" s="1"/>
  <c r="F17" i="1"/>
  <c r="K17" i="1" s="1"/>
  <c r="I18" i="1"/>
  <c r="F19" i="1"/>
  <c r="I20" i="1"/>
  <c r="F21" i="1"/>
  <c r="G21" i="1" s="1"/>
  <c r="L21" i="1" s="1"/>
  <c r="F22" i="1"/>
  <c r="G22" i="1" s="1"/>
  <c r="L22" i="1" s="1"/>
  <c r="F25" i="1"/>
  <c r="G25" i="1" s="1"/>
  <c r="L25" i="1" s="1"/>
  <c r="F27" i="1"/>
  <c r="G27" i="1" s="1"/>
  <c r="L27" i="1" s="1"/>
  <c r="H28" i="1"/>
  <c r="I28" i="1" s="1"/>
  <c r="F32" i="1"/>
  <c r="G32" i="1" s="1"/>
  <c r="L32" i="1" s="1"/>
  <c r="I33" i="1"/>
  <c r="J33" i="1" s="1"/>
  <c r="L33" i="1" s="1"/>
  <c r="H34" i="1"/>
  <c r="I34" i="1" s="1"/>
  <c r="F35" i="1"/>
  <c r="K35" i="1" s="1"/>
  <c r="I36" i="1"/>
  <c r="J36" i="1" s="1"/>
  <c r="L36" i="1" s="1"/>
  <c r="F39" i="1"/>
  <c r="G39" i="1" s="1"/>
  <c r="L39" i="1" s="1"/>
  <c r="F40" i="1"/>
  <c r="G40" i="1" s="1"/>
  <c r="L40" i="1" s="1"/>
  <c r="I41" i="1"/>
  <c r="F42" i="1"/>
  <c r="K42" i="1" s="1"/>
  <c r="I43" i="1"/>
  <c r="J43" i="1" s="1"/>
  <c r="L43" i="1" s="1"/>
  <c r="F85" i="1"/>
  <c r="G85" i="1" s="1"/>
  <c r="L85" i="1" s="1"/>
  <c r="I86" i="1"/>
  <c r="K86" i="1" s="1"/>
  <c r="I179" i="1" l="1"/>
  <c r="J179" i="1" s="1"/>
  <c r="G15" i="1"/>
  <c r="L15" i="1" s="1"/>
  <c r="F179" i="1"/>
  <c r="G179" i="1" s="1"/>
  <c r="K85" i="1"/>
  <c r="K43" i="1"/>
  <c r="G35" i="1"/>
  <c r="L35" i="1" s="1"/>
  <c r="K39" i="1"/>
  <c r="A23" i="1"/>
  <c r="A25" i="1" s="1"/>
  <c r="A27" i="1" s="1"/>
  <c r="J86" i="1"/>
  <c r="L86" i="1" s="1"/>
  <c r="G42" i="1"/>
  <c r="L42" i="1" s="1"/>
  <c r="K36" i="1"/>
  <c r="K32" i="1"/>
  <c r="K21" i="1"/>
  <c r="K25" i="1"/>
  <c r="K41" i="1"/>
  <c r="J41" i="1"/>
  <c r="L41" i="1" s="1"/>
  <c r="K34" i="1"/>
  <c r="J34" i="1"/>
  <c r="L34" i="1" s="1"/>
  <c r="K15" i="1"/>
  <c r="G17" i="1"/>
  <c r="L17" i="1" s="1"/>
  <c r="J20" i="1"/>
  <c r="L20" i="1" s="1"/>
  <c r="K20" i="1"/>
  <c r="J28" i="1"/>
  <c r="L28" i="1" s="1"/>
  <c r="K28" i="1"/>
  <c r="J18" i="1"/>
  <c r="L18" i="1" s="1"/>
  <c r="K18" i="1"/>
  <c r="K27" i="1"/>
  <c r="K19" i="1"/>
  <c r="G19" i="1"/>
  <c r="L19" i="1" s="1"/>
  <c r="K40" i="1"/>
  <c r="K33" i="1"/>
  <c r="K22" i="1"/>
  <c r="K16" i="1"/>
  <c r="K179" i="1" l="1"/>
  <c r="L179" i="1" s="1"/>
  <c r="A30" i="1"/>
  <c r="A32" i="1" s="1"/>
  <c r="A35" i="1" s="1"/>
  <c r="A39" i="1" l="1"/>
  <c r="A40" i="1" s="1"/>
  <c r="A42" i="1" s="1"/>
  <c r="A45" i="1" s="1"/>
  <c r="A37" i="1"/>
  <c r="A48" i="1" l="1"/>
  <c r="A50" i="1" s="1"/>
  <c r="A51" i="1" s="1"/>
  <c r="A53" i="1" s="1"/>
  <c r="A54" i="1" s="1"/>
  <c r="A57" i="1" s="1"/>
  <c r="A60" i="1" s="1"/>
  <c r="A62" i="1" s="1"/>
  <c r="A64" i="1" s="1"/>
  <c r="A66" i="1" s="1"/>
  <c r="A68" i="1" s="1"/>
  <c r="A70" i="1" s="1"/>
  <c r="A72" i="1" s="1"/>
  <c r="A74" i="1" s="1"/>
  <c r="A76" i="1" s="1"/>
  <c r="A78" i="1" s="1"/>
  <c r="A80" i="1" s="1"/>
  <c r="A82" i="1" s="1"/>
  <c r="A84" i="1" s="1"/>
  <c r="A85" i="1" s="1"/>
  <c r="A87" i="1" l="1"/>
  <c r="A89" i="1" s="1"/>
  <c r="A92" i="1" s="1"/>
  <c r="A94" i="1" s="1"/>
  <c r="A96" i="1" s="1"/>
  <c r="A97" i="1" l="1"/>
  <c r="A99" i="1" s="1"/>
  <c r="A101" i="1" s="1"/>
  <c r="A103" i="1" s="1"/>
  <c r="A106" i="1" s="1"/>
  <c r="A109" i="1" s="1"/>
  <c r="A111" i="1" s="1"/>
  <c r="A114" i="1" s="1"/>
  <c r="A116" i="1" s="1"/>
  <c r="A118" i="1" l="1"/>
  <c r="A121" i="1" s="1"/>
  <c r="A123" i="1" s="1"/>
  <c r="A125" i="1" s="1"/>
  <c r="A127" i="1" s="1"/>
  <c r="A137" i="1" s="1"/>
  <c r="A138" i="1" s="1"/>
  <c r="A140" i="1" s="1"/>
  <c r="A143" i="1" l="1"/>
  <c r="A146" i="1" s="1"/>
  <c r="A148" i="1" s="1"/>
  <c r="A151" i="1" s="1"/>
  <c r="A153" i="1" s="1"/>
  <c r="A155" i="1" l="1"/>
  <c r="A158" i="1" s="1"/>
  <c r="A160" i="1" s="1"/>
  <c r="A162" i="1" s="1"/>
  <c r="A164" i="1" s="1"/>
  <c r="A174" i="1" s="1"/>
  <c r="A175" i="1" l="1"/>
  <c r="A177" i="1" s="1"/>
</calcChain>
</file>

<file path=xl/sharedStrings.xml><?xml version="1.0" encoding="utf-8"?>
<sst xmlns="http://schemas.openxmlformats.org/spreadsheetml/2006/main" count="463" uniqueCount="236">
  <si>
    <t xml:space="preserve">Итого </t>
  </si>
  <si>
    <t>шт.</t>
  </si>
  <si>
    <t>Кран шаровый сварка/сварка «BALLOMAX» DN40, PN40</t>
  </si>
  <si>
    <t>39.1</t>
  </si>
  <si>
    <t>Установка крана шарового сварка/сварка «BALLOMAX» DN40, PN40</t>
  </si>
  <si>
    <t xml:space="preserve">Кран шаровый сварка/сварка «BALLOMAX» DN100, PN25 </t>
  </si>
  <si>
    <t>38.1</t>
  </si>
  <si>
    <t xml:space="preserve">Установка крана шарового сварка/сварка «BALLOMAX» DN100, PN25 </t>
  </si>
  <si>
    <t>37.1</t>
  </si>
  <si>
    <t>Установка шарового крана «Балло макс» Д45, Ст45-1-ППУ-ПЭ, А=1950 мм (длина штока)</t>
  </si>
  <si>
    <t>35.1</t>
  </si>
  <si>
    <t>34.1</t>
  </si>
  <si>
    <t>33.1</t>
  </si>
  <si>
    <t>32.1</t>
  </si>
  <si>
    <t xml:space="preserve">Отводы 90° 45х5 </t>
  </si>
  <si>
    <t>31.1</t>
  </si>
  <si>
    <t xml:space="preserve">Установка отводов 90° 45х5 </t>
  </si>
  <si>
    <t>Отводы 90° 108х6 (ППУ ОЦ)</t>
  </si>
  <si>
    <t>30.1</t>
  </si>
  <si>
    <t>Установка отводов 90° 108х6 (ППУ ОЦ)</t>
  </si>
  <si>
    <t>29.1</t>
  </si>
  <si>
    <t>м</t>
  </si>
  <si>
    <t xml:space="preserve">Трубы ∅ 45х5,0 ППУ-ОЦ </t>
  </si>
  <si>
    <t>27.1</t>
  </si>
  <si>
    <t xml:space="preserve">Прокладка трубы ∅ 45х5,0 ППУ-ОЦ </t>
  </si>
  <si>
    <t>Опора скользящая ж/б С-225</t>
  </si>
  <si>
    <t xml:space="preserve">Труба Ст 108х5-1-ППУ-ОЦ оболочке </t>
  </si>
  <si>
    <t>Надземная прокладка трубы Ст 108х5-1-ППУ-ОЦ оболочке</t>
  </si>
  <si>
    <t>Прокладка трубопровода</t>
  </si>
  <si>
    <t>Люк чугунный</t>
  </si>
  <si>
    <t>Установка люка чугунного</t>
  </si>
  <si>
    <t>цена по счету</t>
  </si>
  <si>
    <t>м3</t>
  </si>
  <si>
    <t>Кольцо горловин колодцев К-7-10  (0,17м3/шт.)</t>
  </si>
  <si>
    <t>Установка колец горловин колодцев К-7-10</t>
  </si>
  <si>
    <t>Плита перекрытия КП-12 (0,168м3/шт.)</t>
  </si>
  <si>
    <t>22.1</t>
  </si>
  <si>
    <t>Установка плиты перекрытия КП-12</t>
  </si>
  <si>
    <t>Блок ФБС12.4.6</t>
  </si>
  <si>
    <t>21.1</t>
  </si>
  <si>
    <t>Установка блока ФБС12.4.6</t>
  </si>
  <si>
    <t>Плита перекрытия ОП1к</t>
  </si>
  <si>
    <t>20.1</t>
  </si>
  <si>
    <t>Установка плиты перекрытия ОП1к</t>
  </si>
  <si>
    <t>19.1</t>
  </si>
  <si>
    <t>18.1</t>
  </si>
  <si>
    <t>Кольцо с днищем КДЦ-10-9</t>
  </si>
  <si>
    <t>17.1</t>
  </si>
  <si>
    <t>Установка кольца с днищем КДЦ-10-9</t>
  </si>
  <si>
    <t>кг</t>
  </si>
  <si>
    <t>Мастика битумная Технониколь</t>
  </si>
  <si>
    <t>16.1</t>
  </si>
  <si>
    <t>м2</t>
  </si>
  <si>
    <t xml:space="preserve">Устройство гидроизоляции сборного канала мастикой битумной Технониколь </t>
  </si>
  <si>
    <t>л</t>
  </si>
  <si>
    <t xml:space="preserve">Праймер Технониколь </t>
  </si>
  <si>
    <t>15.1</t>
  </si>
  <si>
    <t>Устройство гидроизоляции сборного канала праймером Технониколь в один слой</t>
  </si>
  <si>
    <t>стоимость из эстакады</t>
  </si>
  <si>
    <t>Очистка поверхностей сборных ж/б лотков и плит от грязи перед обмазкой</t>
  </si>
  <si>
    <t>цена из тс трансбордер</t>
  </si>
  <si>
    <t>Плита П12д-15</t>
  </si>
  <si>
    <t xml:space="preserve">Устройство сборных железобетонных плит П12-15д </t>
  </si>
  <si>
    <t>Лоток Л11-д-8</t>
  </si>
  <si>
    <t xml:space="preserve">Лоток Л11-15/2 </t>
  </si>
  <si>
    <t>Плита дорожная (3000 х 1750 х 170) 2П -30.18-30</t>
  </si>
  <si>
    <t>9.1</t>
  </si>
  <si>
    <t>сметная стоимость</t>
  </si>
  <si>
    <t xml:space="preserve">Устройство дорожной плиты </t>
  </si>
  <si>
    <t>Устройство дорожной плиты</t>
  </si>
  <si>
    <t>т</t>
  </si>
  <si>
    <t>Погрузка лишнего грунта в автосамосвалы</t>
  </si>
  <si>
    <t>Уплотнение грунта пневматическими трамбовками</t>
  </si>
  <si>
    <t xml:space="preserve">Обратная засыпка грунта бульдозером </t>
  </si>
  <si>
    <t>Песок природный  средний</t>
  </si>
  <si>
    <t>Обратная засыпка песком вручную</t>
  </si>
  <si>
    <t>Устройство песчаного основания h=0,1м под трубы вручную</t>
  </si>
  <si>
    <t>Доработка грунта в траншее вручную</t>
  </si>
  <si>
    <t xml:space="preserve">Разработка сухого грунта механизированным способом </t>
  </si>
  <si>
    <t>Земляные работы. Устройство траншей</t>
  </si>
  <si>
    <t>131-23-ТС2. Переустройство трубопровода теплоснабжения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</si>
  <si>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</si>
  <si>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</si>
  <si>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</si>
  <si>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</si>
  <si>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</si>
  <si>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</si>
  <si>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</si>
  <si>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</si>
  <si>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</si>
  <si>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</si>
  <si>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</si>
  <si>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</si>
  <si>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</si>
  <si>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Разборка дорожных покрытий</t>
  </si>
  <si>
    <t>Демонтаж дорожного бордюра БР 100.30.15</t>
  </si>
  <si>
    <t>стоимость из ГП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</si>
  <si>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</si>
  <si>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</si>
  <si>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</si>
  <si>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стоимость из НВК5</t>
  </si>
  <si>
    <t>Прочие работы</t>
  </si>
  <si>
    <t>Погрузка строительного мусора в автосамосвалы</t>
  </si>
  <si>
    <t>м³</t>
  </si>
  <si>
    <t>Щебень</t>
  </si>
  <si>
    <t xml:space="preserve">Обратная засыпка щебнем </t>
  </si>
  <si>
    <t>Устройство сборного лотка</t>
  </si>
  <si>
    <t>Устройство опорной сборной ж/б подушки</t>
  </si>
  <si>
    <t>Сборная ж.б. опорная подушка ОП-5</t>
  </si>
  <si>
    <t>Заделка стыков и швов лотков и плит цементным раствором М100</t>
  </si>
  <si>
    <t xml:space="preserve">Окраска металлических поверхностей за два слоя </t>
  </si>
  <si>
    <t>Огрунтовка металлических поверхностей за один раз</t>
  </si>
  <si>
    <t>Грунтовка ГФ-021</t>
  </si>
  <si>
    <t>Эмаль ПФ-115, серая</t>
  </si>
  <si>
    <t>цена из  трансбордер</t>
  </si>
  <si>
    <t>Резка бетонного лотка</t>
  </si>
  <si>
    <t xml:space="preserve">Установка отводов 135° 45х5 </t>
  </si>
  <si>
    <t xml:space="preserve">Отводы 135° 45х5 </t>
  </si>
  <si>
    <t>Маты минераловатные t=50мм</t>
  </si>
  <si>
    <t>Кожухи из оц. стали</t>
  </si>
  <si>
    <t>Утепление трубы и закрытие кожухами из оц. стали (с изготовлением, комплектовкой и установкой конструкций на трубопровод)</t>
  </si>
  <si>
    <t>Устройство  колодца ВК1</t>
  </si>
  <si>
    <t>Установка кольца колодезного КС-7-9</t>
  </si>
  <si>
    <t>Кольцо колодезное КС-7-9</t>
  </si>
  <si>
    <t>36.1</t>
  </si>
  <si>
    <t>Установка плиты перекрытия ПП-10-1</t>
  </si>
  <si>
    <t>Плита перекрытия ПП-10-1</t>
  </si>
  <si>
    <t>Набивка лотка и заделка отверстий бетоном</t>
  </si>
  <si>
    <t>Бетон В25</t>
  </si>
  <si>
    <t>Цементный раствор М100</t>
  </si>
  <si>
    <t>Монтаж трубы стальной электросварной ф159х5,0 L=0,72м</t>
  </si>
  <si>
    <t>Труба стальная электросварная ф159х5,0 L=0,72м</t>
  </si>
  <si>
    <t>стоимость  трансбордер</t>
  </si>
  <si>
    <t>42.1</t>
  </si>
  <si>
    <t>44.1</t>
  </si>
  <si>
    <t>45.1</t>
  </si>
  <si>
    <t>Устройство лестницы</t>
  </si>
  <si>
    <t>Заделка прохода труб сквозь стену камеры «Вилатермом» диам. 50 мм</t>
  </si>
  <si>
    <t>Вилатерм, диаметр 50 мм</t>
  </si>
  <si>
    <t>Лестница С1</t>
  </si>
  <si>
    <t>50.1</t>
  </si>
  <si>
    <t>51.1</t>
  </si>
  <si>
    <t>Битумная грунтовка ТЕХНОНИКОЛЬ № 01  (20л=16кг)</t>
  </si>
  <si>
    <t>Битумная мастика Технониколь №24</t>
  </si>
  <si>
    <t>52.1</t>
  </si>
  <si>
    <t>53.1</t>
  </si>
  <si>
    <t>Армирование и бетонирование шахты опуска</t>
  </si>
  <si>
    <t>Обмазка праймером Технониколь ж/б конструкций в один слой</t>
  </si>
  <si>
    <t>Обмазка битумной мастикой ж/б конструкций в два слоя</t>
  </si>
  <si>
    <t>Устройство шахты опуска из монолитного бетона класса В25, F200, W6 Арматура ϕ8 А-III</t>
  </si>
  <si>
    <t>Бетон В25 W6 F200</t>
  </si>
  <si>
    <t>Арматура ∅8-А400</t>
  </si>
  <si>
    <t>54.1</t>
  </si>
  <si>
    <t>55.1</t>
  </si>
  <si>
    <t>56.1</t>
  </si>
  <si>
    <t>Подъем труб из траншеи до сущ. теплотрассы. Монтаж узла для спуска воздуха</t>
  </si>
  <si>
    <t>Прокладка трубы Ст 2д108х5-1-ППУ-ОЦ в непроходном канале</t>
  </si>
  <si>
    <t>57.1</t>
  </si>
  <si>
    <t>58.1</t>
  </si>
  <si>
    <t xml:space="preserve">Установка отводов 90° 108х6 </t>
  </si>
  <si>
    <t xml:space="preserve">Отводы 90° 108х6 </t>
  </si>
  <si>
    <t>59.1</t>
  </si>
  <si>
    <t>60.1</t>
  </si>
  <si>
    <t xml:space="preserve">Установка зонта трубопроводов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</si>
  <si>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</si>
  <si>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</si>
  <si>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</si>
  <si>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</si>
  <si>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</si>
  <si>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</si>
  <si>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</si>
  <si>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</si>
  <si>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 xml:space="preserve">Лист ОЦ 0,5 </t>
  </si>
  <si>
    <t xml:space="preserve">Ультразвуковой контроль сварных соединений </t>
  </si>
  <si>
    <t>64.1</t>
  </si>
  <si>
    <t>65.1</t>
  </si>
  <si>
    <t>Установка гильзы из трубы стальной D=325</t>
  </si>
  <si>
    <t>66.1</t>
  </si>
  <si>
    <t>67.1</t>
  </si>
  <si>
    <t>Труба стальная D=325 (Гильза)</t>
  </si>
  <si>
    <t>68.1</t>
  </si>
  <si>
    <t>Армирование и бетонирование шахты подъема</t>
  </si>
  <si>
    <t>69.1</t>
  </si>
  <si>
    <t>70.1</t>
  </si>
  <si>
    <t>71.1</t>
  </si>
  <si>
    <t>72.1</t>
  </si>
  <si>
    <t>73.1</t>
  </si>
  <si>
    <t>76.1</t>
  </si>
  <si>
    <t>аналогично асфальту</t>
  </si>
  <si>
    <t>Устройство ж/б лотков</t>
  </si>
  <si>
    <t>28.1</t>
  </si>
  <si>
    <t>Установка металлического листа ф1м</t>
  </si>
  <si>
    <t>Металлический лист ф1м</t>
  </si>
  <si>
    <t>Свепление отверстий ф200мм в колодце</t>
  </si>
  <si>
    <t>43.1</t>
  </si>
  <si>
    <t>48.1</t>
  </si>
  <si>
    <t>49.1</t>
  </si>
  <si>
    <t>63.1</t>
  </si>
  <si>
    <t>стоимость ФЕР</t>
  </si>
  <si>
    <t>Шаровый кран «Балломакс» Д45, Ст45-1-ППУ-ПЭ, А=1950 мм (длина штока)</t>
  </si>
  <si>
    <t>8.1</t>
  </si>
  <si>
    <t>12.1</t>
  </si>
  <si>
    <t>14.1</t>
  </si>
  <si>
    <t>16.2</t>
  </si>
  <si>
    <t>21.2</t>
  </si>
  <si>
    <t>24.1</t>
  </si>
  <si>
    <t>26.1</t>
  </si>
  <si>
    <t>26.2</t>
  </si>
  <si>
    <t>41.1</t>
  </si>
  <si>
    <t>43.2</t>
  </si>
  <si>
    <t>47.1</t>
  </si>
  <si>
    <t>51.2</t>
  </si>
  <si>
    <t>56.2</t>
  </si>
  <si>
    <t>60.2</t>
  </si>
  <si>
    <t>60.3</t>
  </si>
  <si>
    <t>60.4</t>
  </si>
  <si>
    <t>60.5</t>
  </si>
  <si>
    <t>60.6</t>
  </si>
  <si>
    <t>60.7</t>
  </si>
  <si>
    <t>60.8</t>
  </si>
  <si>
    <t>60.9</t>
  </si>
  <si>
    <t>62.1</t>
  </si>
  <si>
    <t>64.2</t>
  </si>
  <si>
    <t>69.2</t>
  </si>
  <si>
    <t>73.2</t>
  </si>
  <si>
    <t>73.3</t>
  </si>
  <si>
    <t>73.4</t>
  </si>
  <si>
    <t>73.5</t>
  </si>
  <si>
    <t>73.6</t>
  </si>
  <si>
    <t>73.7</t>
  </si>
  <si>
    <t>73.8</t>
  </si>
  <si>
    <t>73.9</t>
  </si>
  <si>
    <t>75.1</t>
  </si>
  <si>
    <t>КП с дисконтом</t>
  </si>
  <si>
    <t>новые работы</t>
  </si>
  <si>
    <t xml:space="preserve">стоимость из ВДЦ 8-го цеха (НВК)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</si>
</sst>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000"/>
    <numFmt numFmtId="169" formatCode="0.00000"/>
    <numFmt numFmtId="170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</cellStyleXfs>
  <cellXfs count="110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/>
    </xf>
    <xf numFmtId="164" fontId="4" fillId="3" borderId="1" xfId="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43" fontId="4" fillId="2" borderId="1" xfId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0" fontId="6" fillId="0" borderId="0" xfId="0" applyFont="1"/>
    <xf numFmtId="43" fontId="4" fillId="0" borderId="1" xfId="1" applyFont="1" applyBorder="1" applyAlignment="1">
      <alignment vertical="center"/>
    </xf>
    <xf numFmtId="0" fontId="7" fillId="3" borderId="4" xfId="2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8" fillId="3" borderId="4" xfId="2" applyFont="1" applyFill="1" applyBorder="1" applyAlignment="1">
      <alignment horizontal="left" vertical="center" wrapText="1"/>
    </xf>
    <xf numFmtId="168" fontId="4" fillId="2" borderId="1" xfId="0" applyNumberFormat="1" applyFont="1" applyFill="1" applyBorder="1" applyAlignment="1">
      <alignment vertical="center" wrapText="1"/>
    </xf>
    <xf numFmtId="169" fontId="4" fillId="2" borderId="1" xfId="0" applyNumberFormat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166" fontId="4" fillId="3" borderId="1" xfId="0" applyNumberFormat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/>
    </xf>
    <xf numFmtId="0" fontId="6" fillId="3" borderId="0" xfId="0" applyFont="1" applyFill="1"/>
    <xf numFmtId="43" fontId="4" fillId="2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43" fontId="4" fillId="2" borderId="1" xfId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0" borderId="1" xfId="1" applyFont="1" applyBorder="1"/>
    <xf numFmtId="43" fontId="8" fillId="0" borderId="1" xfId="1" applyFont="1" applyBorder="1"/>
    <xf numFmtId="164" fontId="6" fillId="0" borderId="0" xfId="1" applyNumberFormat="1" applyFont="1"/>
    <xf numFmtId="43" fontId="4" fillId="2" borderId="1" xfId="1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left" vertical="center" wrapText="1"/>
    </xf>
    <xf numFmtId="2" fontId="4" fillId="5" borderId="1" xfId="0" applyNumberFormat="1" applyFont="1" applyFill="1" applyBorder="1" applyAlignment="1">
      <alignment vertical="center" wrapText="1"/>
    </xf>
    <xf numFmtId="43" fontId="4" fillId="5" borderId="1" xfId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vertical="center" wrapText="1"/>
    </xf>
    <xf numFmtId="0" fontId="4" fillId="6" borderId="4" xfId="2" applyFont="1" applyFill="1" applyBorder="1" applyAlignment="1">
      <alignment horizontal="left" vertical="center" wrapText="1"/>
    </xf>
    <xf numFmtId="170" fontId="4" fillId="6" borderId="1" xfId="0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/>
    </xf>
    <xf numFmtId="0" fontId="4" fillId="5" borderId="4" xfId="2" applyFont="1" applyFill="1" applyBorder="1" applyAlignment="1">
      <alignment horizontal="left" vertical="center" wrapText="1"/>
    </xf>
    <xf numFmtId="164" fontId="4" fillId="5" borderId="1" xfId="1" applyNumberFormat="1" applyFont="1" applyFill="1" applyBorder="1" applyAlignment="1">
      <alignment vertical="center" wrapText="1"/>
    </xf>
    <xf numFmtId="164" fontId="4" fillId="6" borderId="1" xfId="1" applyNumberFormat="1" applyFont="1" applyFill="1" applyBorder="1" applyAlignment="1">
      <alignment horizontal="center" vertical="center" wrapText="1"/>
    </xf>
    <xf numFmtId="164" fontId="4" fillId="6" borderId="1" xfId="1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vertical="center" wrapText="1"/>
    </xf>
    <xf numFmtId="164" fontId="4" fillId="6" borderId="1" xfId="1" applyNumberFormat="1" applyFont="1" applyFill="1" applyBorder="1" applyAlignment="1">
      <alignment vertical="center"/>
    </xf>
    <xf numFmtId="167" fontId="4" fillId="6" borderId="1" xfId="1" applyNumberFormat="1" applyFont="1" applyFill="1" applyBorder="1" applyAlignment="1">
      <alignment vertical="center"/>
    </xf>
    <xf numFmtId="167" fontId="4" fillId="5" borderId="1" xfId="1" applyNumberFormat="1" applyFont="1" applyFill="1" applyBorder="1" applyAlignment="1">
      <alignment vertical="center"/>
    </xf>
    <xf numFmtId="165" fontId="4" fillId="5" borderId="1" xfId="1" applyNumberFormat="1" applyFont="1" applyFill="1" applyBorder="1" applyAlignment="1">
      <alignment vertical="center"/>
    </xf>
    <xf numFmtId="43" fontId="9" fillId="2" borderId="1" xfId="1" applyFont="1" applyFill="1" applyBorder="1" applyAlignment="1">
      <alignment horizontal="center" vertical="center" wrapText="1"/>
    </xf>
    <xf numFmtId="165" fontId="4" fillId="6" borderId="1" xfId="1" applyNumberFormat="1" applyFont="1" applyFill="1" applyBorder="1" applyAlignment="1">
      <alignment vertical="center" wrapText="1"/>
    </xf>
    <xf numFmtId="167" fontId="4" fillId="6" borderId="1" xfId="1" applyNumberFormat="1" applyFont="1" applyFill="1" applyBorder="1" applyAlignment="1">
      <alignment vertical="center" wrapText="1"/>
    </xf>
    <xf numFmtId="43" fontId="4" fillId="5" borderId="1" xfId="1" applyNumberFormat="1" applyFont="1" applyFill="1" applyBorder="1" applyAlignment="1">
      <alignment vertical="center"/>
    </xf>
    <xf numFmtId="1" fontId="4" fillId="6" borderId="1" xfId="0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right" vertical="center" wrapText="1"/>
    </xf>
    <xf numFmtId="43" fontId="4" fillId="5" borderId="1" xfId="1" applyFont="1" applyFill="1" applyBorder="1" applyAlignment="1">
      <alignment vertical="center" wrapText="1"/>
    </xf>
    <xf numFmtId="43" fontId="4" fillId="6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6" borderId="0" xfId="0" applyFont="1" applyFill="1"/>
    <xf numFmtId="0" fontId="6" fillId="5" borderId="0" xfId="0" applyFont="1" applyFill="1"/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right" vertical="center" wrapText="1"/>
    </xf>
    <xf numFmtId="0" fontId="3" fillId="0" borderId="3" xfId="2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43" fontId="10" fillId="2" borderId="1" xfId="1" applyFont="1" applyFill="1" applyBorder="1" applyAlignment="1">
      <alignment horizontal="center" vertical="center" wrapText="1"/>
    </xf>
  </cellXfs>
  <cellStyles count="4">
    <cellStyle name="ЛокСмМТСН" xfId="3" xr:uid="{673F83D6-462F-4105-A2DC-FB7268F32F4A}"/>
    <cellStyle name="Обычный" xfId="0" builtinId="0"/>
    <cellStyle name="Обычный 2" xfId="2" xr:uid="{D95CC324-FB8C-48B8-A367-74768F7BD40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2D5-50F0-4C06-9663-048715ABE77B}">
  <dimension ref="A1:M183"/>
  <sheetViews>
    <sheetView tabSelected="1" view="pageBreakPreview" topLeftCell="A151" zoomScaleNormal="100" zoomScaleSheetLayoutView="100" workbookViewId="0">
      <selection activeCell="G158" sqref="G158"/>
    </sheetView>
  </sheetViews>
  <sheetFormatPr defaultColWidth="8.85546875" defaultRowHeight="15" x14ac:dyDescent="0.25"/>
  <cols>
    <col min="1" max="1" width="8.85546875" style="27"/>
    <col min="2" max="2" width="65.140625" style="27" customWidth="1"/>
    <col min="3" max="3" width="9.28515625" style="27" customWidth="1"/>
    <col min="4" max="4" width="11" style="27" bestFit="1" customWidth="1"/>
    <col min="5" max="5" width="15.140625" style="27" customWidth="1"/>
    <col min="6" max="6" width="16" style="27" customWidth="1"/>
    <col min="7" max="7" width="17.140625" style="51" customWidth="1"/>
    <col min="8" max="8" width="16.140625" style="51" customWidth="1"/>
    <col min="9" max="12" width="16.140625" style="27" customWidth="1"/>
    <col min="13" max="13" width="55.42578125" style="27" customWidth="1"/>
    <col min="14" max="16384" width="8.85546875" style="27"/>
  </cols>
  <sheetData>
    <row r="1" spans="1:13" ht="14.45" customHeight="1" x14ac:dyDescent="0.25">
      <c r="A1" s="96" t="s">
        <v>93</v>
      </c>
      <c r="B1" s="99" t="s">
        <v>92</v>
      </c>
      <c r="C1" s="102" t="s">
        <v>91</v>
      </c>
      <c r="D1" s="102" t="s">
        <v>90</v>
      </c>
      <c r="E1" s="103" t="s">
        <v>89</v>
      </c>
      <c r="F1" s="104"/>
      <c r="G1" s="104"/>
      <c r="H1" s="104"/>
      <c r="I1" s="104"/>
      <c r="J1" s="104"/>
      <c r="K1" s="104"/>
      <c r="L1" s="104"/>
    </row>
    <row r="2" spans="1:13" ht="14.45" customHeight="1" x14ac:dyDescent="0.25">
      <c r="A2" s="97"/>
      <c r="B2" s="100"/>
      <c r="C2" s="102"/>
      <c r="D2" s="102"/>
      <c r="E2" s="105"/>
      <c r="F2" s="106"/>
      <c r="G2" s="106"/>
      <c r="H2" s="106"/>
      <c r="I2" s="106"/>
      <c r="J2" s="106"/>
      <c r="K2" s="106"/>
      <c r="L2" s="106"/>
    </row>
    <row r="3" spans="1:13" ht="27.75" customHeight="1" x14ac:dyDescent="0.25">
      <c r="A3" s="97"/>
      <c r="B3" s="100"/>
      <c r="C3" s="102"/>
      <c r="D3" s="102"/>
      <c r="E3" s="102" t="s">
        <v>88</v>
      </c>
      <c r="F3" s="102"/>
      <c r="G3" s="102"/>
      <c r="H3" s="102" t="s">
        <v>87</v>
      </c>
      <c r="I3" s="102"/>
      <c r="J3" s="102"/>
      <c r="K3" s="107" t="s">
        <v>86</v>
      </c>
      <c r="L3" s="107"/>
    </row>
    <row r="4" spans="1:13" ht="56.1" customHeight="1" x14ac:dyDescent="0.25">
      <c r="A4" s="98"/>
      <c r="B4" s="101"/>
      <c r="C4" s="102"/>
      <c r="D4" s="102"/>
      <c r="E4" s="35" t="s">
        <v>85</v>
      </c>
      <c r="F4" s="35" t="s">
        <v>84</v>
      </c>
      <c r="G4" s="36" t="s">
        <v>83</v>
      </c>
      <c r="H4" s="35" t="s">
        <v>85</v>
      </c>
      <c r="I4" s="35" t="s">
        <v>84</v>
      </c>
      <c r="J4" s="36" t="s">
        <v>83</v>
      </c>
      <c r="K4" s="35" t="s">
        <v>82</v>
      </c>
      <c r="L4" s="35" t="s">
        <v>81</v>
      </c>
    </row>
    <row r="5" spans="1:13" x14ac:dyDescent="0.25">
      <c r="A5" s="26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7"/>
    </row>
    <row r="6" spans="1:13" ht="20.25" customHeight="1" x14ac:dyDescent="0.25">
      <c r="A6" s="24"/>
      <c r="B6" s="91" t="s">
        <v>80</v>
      </c>
      <c r="C6" s="92"/>
      <c r="D6" s="92"/>
      <c r="E6" s="23"/>
      <c r="F6" s="22"/>
      <c r="G6" s="21"/>
      <c r="H6" s="21"/>
      <c r="I6" s="21"/>
      <c r="J6" s="21"/>
      <c r="K6" s="21"/>
      <c r="L6" s="21"/>
    </row>
    <row r="7" spans="1:13" ht="17.25" customHeight="1" x14ac:dyDescent="0.25">
      <c r="A7" s="8"/>
      <c r="B7" s="37" t="s">
        <v>94</v>
      </c>
      <c r="C7" s="38"/>
      <c r="D7" s="38"/>
      <c r="E7" s="6"/>
      <c r="F7" s="28"/>
      <c r="G7" s="28"/>
      <c r="H7" s="7"/>
      <c r="I7" s="5"/>
      <c r="J7" s="5"/>
      <c r="K7" s="6"/>
      <c r="L7" s="28"/>
    </row>
    <row r="8" spans="1:13" ht="17.25" customHeight="1" x14ac:dyDescent="0.25">
      <c r="A8" s="59">
        <v>1</v>
      </c>
      <c r="B8" s="60" t="s">
        <v>95</v>
      </c>
      <c r="C8" s="61" t="s">
        <v>1</v>
      </c>
      <c r="D8" s="62">
        <v>2</v>
      </c>
      <c r="E8" s="63">
        <v>1055.02</v>
      </c>
      <c r="F8" s="63">
        <f t="shared" ref="F8:F11" si="0">ROUND(E8*D8,2)</f>
        <v>2110.04</v>
      </c>
      <c r="G8" s="63">
        <f t="shared" ref="G8:G11" si="1">ROUND(F8*1.2,2)</f>
        <v>2532.0500000000002</v>
      </c>
      <c r="H8" s="64"/>
      <c r="I8" s="63"/>
      <c r="J8" s="63"/>
      <c r="K8" s="65">
        <f t="shared" ref="K8:L11" si="2">F8+I8</f>
        <v>2110.04</v>
      </c>
      <c r="L8" s="63">
        <f t="shared" si="2"/>
        <v>2532.0500000000002</v>
      </c>
      <c r="M8" s="15" t="s">
        <v>96</v>
      </c>
    </row>
    <row r="9" spans="1:13" ht="17.25" customHeight="1" x14ac:dyDescent="0.25">
      <c r="A9" s="53">
        <f>A8+1</f>
        <v>2</v>
      </c>
      <c r="B9" s="54" t="s">
        <v>97</v>
      </c>
      <c r="C9" s="53" t="s">
        <v>21</v>
      </c>
      <c r="D9" s="55">
        <v>45.24</v>
      </c>
      <c r="E9" s="56">
        <v>3500</v>
      </c>
      <c r="F9" s="56">
        <f t="shared" si="0"/>
        <v>158340</v>
      </c>
      <c r="G9" s="56">
        <f t="shared" si="1"/>
        <v>190008</v>
      </c>
      <c r="H9" s="57"/>
      <c r="I9" s="56"/>
      <c r="J9" s="56"/>
      <c r="K9" s="58">
        <f t="shared" si="2"/>
        <v>158340</v>
      </c>
      <c r="L9" s="56">
        <f t="shared" si="2"/>
        <v>190008</v>
      </c>
      <c r="M9" s="108" t="s">
        <v>235</v>
      </c>
    </row>
    <row r="10" spans="1:13" ht="17.25" customHeight="1" x14ac:dyDescent="0.25">
      <c r="A10" s="59">
        <f>A9+1</f>
        <v>3</v>
      </c>
      <c r="B10" s="60" t="s">
        <v>98</v>
      </c>
      <c r="C10" s="59" t="s">
        <v>32</v>
      </c>
      <c r="D10" s="66">
        <v>11.74</v>
      </c>
      <c r="E10" s="63">
        <f>ROUND(65055.24/(297.03*0.05),2)</f>
        <v>4380.38</v>
      </c>
      <c r="F10" s="63">
        <f t="shared" si="0"/>
        <v>51425.66</v>
      </c>
      <c r="G10" s="63">
        <f t="shared" si="1"/>
        <v>61710.79</v>
      </c>
      <c r="H10" s="64"/>
      <c r="I10" s="63"/>
      <c r="J10" s="63"/>
      <c r="K10" s="65">
        <f t="shared" si="2"/>
        <v>51425.66</v>
      </c>
      <c r="L10" s="63">
        <f t="shared" si="2"/>
        <v>61710.79</v>
      </c>
      <c r="M10" s="27" t="s">
        <v>96</v>
      </c>
    </row>
    <row r="11" spans="1:13" ht="17.25" customHeight="1" x14ac:dyDescent="0.25">
      <c r="A11" s="59">
        <f t="shared" ref="A11" si="3">A10+1</f>
        <v>4</v>
      </c>
      <c r="B11" s="60" t="s">
        <v>99</v>
      </c>
      <c r="C11" s="59" t="s">
        <v>32</v>
      </c>
      <c r="D11" s="66">
        <v>18.55</v>
      </c>
      <c r="E11" s="65">
        <v>304</v>
      </c>
      <c r="F11" s="63">
        <f t="shared" si="0"/>
        <v>5639.2</v>
      </c>
      <c r="G11" s="63">
        <f t="shared" si="1"/>
        <v>6767.04</v>
      </c>
      <c r="H11" s="63"/>
      <c r="I11" s="63"/>
      <c r="J11" s="63"/>
      <c r="K11" s="65">
        <f t="shared" si="2"/>
        <v>5639.2</v>
      </c>
      <c r="L11" s="63">
        <f t="shared" si="2"/>
        <v>6767.04</v>
      </c>
      <c r="M11" s="27" t="s">
        <v>96</v>
      </c>
    </row>
    <row r="12" spans="1:13" ht="17.25" customHeight="1" x14ac:dyDescent="0.25">
      <c r="A12" s="8"/>
      <c r="B12" s="29" t="s">
        <v>101</v>
      </c>
      <c r="C12" s="8"/>
      <c r="D12" s="17"/>
      <c r="E12" s="7"/>
      <c r="F12" s="5"/>
      <c r="G12" s="5"/>
      <c r="H12" s="5"/>
      <c r="I12" s="5"/>
      <c r="J12" s="5"/>
      <c r="K12" s="6"/>
      <c r="L12" s="5"/>
      <c r="M12" s="15"/>
    </row>
    <row r="13" spans="1:13" ht="17.25" customHeight="1" x14ac:dyDescent="0.25">
      <c r="A13" s="59">
        <f>A11+1</f>
        <v>5</v>
      </c>
      <c r="B13" s="67" t="s">
        <v>102</v>
      </c>
      <c r="C13" s="59" t="s">
        <v>70</v>
      </c>
      <c r="D13" s="68">
        <v>47.264000000000003</v>
      </c>
      <c r="E13" s="63">
        <v>431.37</v>
      </c>
      <c r="F13" s="63">
        <f t="shared" ref="F13" si="4">ROUND(E13*D13,2)</f>
        <v>20388.27</v>
      </c>
      <c r="G13" s="63">
        <f t="shared" ref="G13" si="5">ROUND(F13*1.2,2)</f>
        <v>24465.919999999998</v>
      </c>
      <c r="H13" s="64"/>
      <c r="I13" s="63"/>
      <c r="J13" s="63"/>
      <c r="K13" s="65">
        <f t="shared" ref="K13:L13" si="6">F13+I13</f>
        <v>20388.27</v>
      </c>
      <c r="L13" s="63">
        <f t="shared" si="6"/>
        <v>24465.919999999998</v>
      </c>
      <c r="M13" s="15" t="s">
        <v>100</v>
      </c>
    </row>
    <row r="14" spans="1:13" ht="17.25" customHeight="1" x14ac:dyDescent="0.25">
      <c r="A14" s="4"/>
      <c r="B14" s="12" t="s">
        <v>79</v>
      </c>
      <c r="C14" s="8"/>
      <c r="D14" s="20"/>
      <c r="E14" s="19"/>
      <c r="F14" s="19"/>
      <c r="G14" s="39"/>
      <c r="H14" s="40"/>
      <c r="I14" s="5"/>
      <c r="J14" s="5"/>
      <c r="K14" s="6"/>
      <c r="L14" s="5"/>
    </row>
    <row r="15" spans="1:13" ht="17.25" customHeight="1" x14ac:dyDescent="0.25">
      <c r="A15" s="59">
        <f>A13+1</f>
        <v>6</v>
      </c>
      <c r="B15" s="60" t="s">
        <v>78</v>
      </c>
      <c r="C15" s="59" t="s">
        <v>32</v>
      </c>
      <c r="D15" s="66">
        <v>137.46</v>
      </c>
      <c r="E15" s="65">
        <v>308.75</v>
      </c>
      <c r="F15" s="63">
        <f>ROUND(E15*D15,2)</f>
        <v>42440.78</v>
      </c>
      <c r="G15" s="63">
        <f>ROUND(F15*1.2,2)</f>
        <v>50928.94</v>
      </c>
      <c r="H15" s="69"/>
      <c r="I15" s="63"/>
      <c r="J15" s="63"/>
      <c r="K15" s="65">
        <f t="shared" ref="K15:L22" si="7">F15+I15</f>
        <v>42440.78</v>
      </c>
      <c r="L15" s="63">
        <f t="shared" si="7"/>
        <v>50928.94</v>
      </c>
    </row>
    <row r="16" spans="1:13" ht="17.25" customHeight="1" x14ac:dyDescent="0.25">
      <c r="A16" s="59">
        <f>A15+1</f>
        <v>7</v>
      </c>
      <c r="B16" s="60" t="s">
        <v>77</v>
      </c>
      <c r="C16" s="59" t="s">
        <v>32</v>
      </c>
      <c r="D16" s="66">
        <v>4.25</v>
      </c>
      <c r="E16" s="65">
        <v>1688.1499999999999</v>
      </c>
      <c r="F16" s="63">
        <f>ROUND(E16*D16,2)</f>
        <v>7174.64</v>
      </c>
      <c r="G16" s="63">
        <f>ROUND(F16*1.2,2)</f>
        <v>8609.57</v>
      </c>
      <c r="H16" s="69"/>
      <c r="I16" s="63"/>
      <c r="J16" s="63"/>
      <c r="K16" s="65">
        <f t="shared" si="7"/>
        <v>7174.64</v>
      </c>
      <c r="L16" s="63">
        <f t="shared" si="7"/>
        <v>8609.57</v>
      </c>
    </row>
    <row r="17" spans="1:13" ht="17.25" customHeight="1" x14ac:dyDescent="0.25">
      <c r="A17" s="59">
        <f>A16+1</f>
        <v>8</v>
      </c>
      <c r="B17" s="60" t="s">
        <v>76</v>
      </c>
      <c r="C17" s="59" t="s">
        <v>32</v>
      </c>
      <c r="D17" s="66">
        <v>6.25</v>
      </c>
      <c r="E17" s="65">
        <v>1310.05</v>
      </c>
      <c r="F17" s="63">
        <f>ROUND(E17*D17,2)</f>
        <v>8187.81</v>
      </c>
      <c r="G17" s="63">
        <f>ROUND(F17*1.2,2)</f>
        <v>9825.3700000000008</v>
      </c>
      <c r="H17" s="63"/>
      <c r="I17" s="63"/>
      <c r="J17" s="63"/>
      <c r="K17" s="65">
        <f t="shared" si="7"/>
        <v>8187.81</v>
      </c>
      <c r="L17" s="63">
        <f t="shared" si="7"/>
        <v>9825.3700000000008</v>
      </c>
    </row>
    <row r="18" spans="1:13" ht="17.25" customHeight="1" x14ac:dyDescent="0.25">
      <c r="A18" s="88" t="s">
        <v>200</v>
      </c>
      <c r="B18" s="10" t="s">
        <v>74</v>
      </c>
      <c r="C18" s="2" t="s">
        <v>32</v>
      </c>
      <c r="D18" s="18">
        <f>ROUND(D17*1.1,2)</f>
        <v>6.88</v>
      </c>
      <c r="E18" s="1"/>
      <c r="F18" s="13"/>
      <c r="G18" s="13"/>
      <c r="H18" s="13">
        <v>1191.3</v>
      </c>
      <c r="I18" s="13">
        <f>ROUND(H18*D18,2)</f>
        <v>8196.14</v>
      </c>
      <c r="J18" s="13">
        <f>ROUND(I18*1.2,2)</f>
        <v>9835.3700000000008</v>
      </c>
      <c r="K18" s="1">
        <f t="shared" si="7"/>
        <v>8196.14</v>
      </c>
      <c r="L18" s="13">
        <f t="shared" si="7"/>
        <v>9835.3700000000008</v>
      </c>
    </row>
    <row r="19" spans="1:13" ht="17.25" customHeight="1" x14ac:dyDescent="0.25">
      <c r="A19" s="59">
        <f>A17+1</f>
        <v>9</v>
      </c>
      <c r="B19" s="60" t="s">
        <v>75</v>
      </c>
      <c r="C19" s="59" t="s">
        <v>32</v>
      </c>
      <c r="D19" s="66">
        <v>51.14</v>
      </c>
      <c r="E19" s="65">
        <v>1310.05</v>
      </c>
      <c r="F19" s="63">
        <f>ROUND(E19*D19,2)</f>
        <v>66995.960000000006</v>
      </c>
      <c r="G19" s="63">
        <f>ROUND(F19*1.2,2)</f>
        <v>80395.149999999994</v>
      </c>
      <c r="H19" s="63"/>
      <c r="I19" s="63"/>
      <c r="J19" s="63"/>
      <c r="K19" s="65">
        <f t="shared" si="7"/>
        <v>66995.960000000006</v>
      </c>
      <c r="L19" s="63">
        <f t="shared" si="7"/>
        <v>80395.149999999994</v>
      </c>
    </row>
    <row r="20" spans="1:13" ht="17.25" customHeight="1" x14ac:dyDescent="0.25">
      <c r="A20" s="88" t="s">
        <v>66</v>
      </c>
      <c r="B20" s="10" t="s">
        <v>74</v>
      </c>
      <c r="C20" s="2" t="s">
        <v>32</v>
      </c>
      <c r="D20" s="18">
        <f>ROUND(D19*1.1,2)</f>
        <v>56.25</v>
      </c>
      <c r="E20" s="1"/>
      <c r="F20" s="13"/>
      <c r="G20" s="13"/>
      <c r="H20" s="13">
        <v>1191.3</v>
      </c>
      <c r="I20" s="13">
        <f>ROUND(H20*D20,2)</f>
        <v>67010.63</v>
      </c>
      <c r="J20" s="13">
        <f>ROUND(I20*1.2,2)</f>
        <v>80412.759999999995</v>
      </c>
      <c r="K20" s="1">
        <f t="shared" si="7"/>
        <v>67010.63</v>
      </c>
      <c r="L20" s="13">
        <f t="shared" si="7"/>
        <v>80412.759999999995</v>
      </c>
    </row>
    <row r="21" spans="1:13" s="41" customFormat="1" ht="17.25" customHeight="1" x14ac:dyDescent="0.25">
      <c r="A21" s="59">
        <f>A19+1</f>
        <v>10</v>
      </c>
      <c r="B21" s="60" t="s">
        <v>73</v>
      </c>
      <c r="C21" s="59" t="s">
        <v>32</v>
      </c>
      <c r="D21" s="66">
        <v>35.159999999999997</v>
      </c>
      <c r="E21" s="65">
        <v>118.75</v>
      </c>
      <c r="F21" s="63">
        <f>ROUND(E21*D21,2)</f>
        <v>4175.25</v>
      </c>
      <c r="G21" s="63">
        <f>ROUND(F21*1.2,2)</f>
        <v>5010.3</v>
      </c>
      <c r="H21" s="69"/>
      <c r="I21" s="63"/>
      <c r="J21" s="63"/>
      <c r="K21" s="65">
        <f t="shared" si="7"/>
        <v>4175.25</v>
      </c>
      <c r="L21" s="63">
        <f t="shared" si="7"/>
        <v>5010.3</v>
      </c>
    </row>
    <row r="22" spans="1:13" ht="17.25" customHeight="1" x14ac:dyDescent="0.25">
      <c r="A22" s="59">
        <f>A21+1</f>
        <v>11</v>
      </c>
      <c r="B22" s="60" t="s">
        <v>72</v>
      </c>
      <c r="C22" s="59" t="s">
        <v>32</v>
      </c>
      <c r="D22" s="66">
        <v>86.3</v>
      </c>
      <c r="E22" s="65">
        <v>188.1</v>
      </c>
      <c r="F22" s="63">
        <f>ROUND(E22*D22,2)</f>
        <v>16233.03</v>
      </c>
      <c r="G22" s="63">
        <f>ROUND(F22*1.2,2)</f>
        <v>19479.64</v>
      </c>
      <c r="H22" s="65"/>
      <c r="I22" s="63"/>
      <c r="J22" s="63"/>
      <c r="K22" s="65">
        <f t="shared" si="7"/>
        <v>16233.03</v>
      </c>
      <c r="L22" s="63">
        <f t="shared" si="7"/>
        <v>19479.64</v>
      </c>
    </row>
    <row r="23" spans="1:13" ht="17.25" customHeight="1" x14ac:dyDescent="0.25">
      <c r="A23" s="59">
        <f>A22+1</f>
        <v>12</v>
      </c>
      <c r="B23" s="60" t="s">
        <v>105</v>
      </c>
      <c r="C23" s="59" t="s">
        <v>103</v>
      </c>
      <c r="D23" s="66">
        <v>17.97</v>
      </c>
      <c r="E23" s="65">
        <v>1350.9</v>
      </c>
      <c r="F23" s="63">
        <f>ROUND(E23*D23,2)</f>
        <v>24275.67</v>
      </c>
      <c r="G23" s="63">
        <f t="shared" ref="G23" si="8">ROUND(F23*1.2,2)</f>
        <v>29130.799999999999</v>
      </c>
      <c r="H23" s="64"/>
      <c r="I23" s="63"/>
      <c r="J23" s="63"/>
      <c r="K23" s="65">
        <f t="shared" ref="K23:L24" si="9">F23+I23</f>
        <v>24275.67</v>
      </c>
      <c r="L23" s="63">
        <f t="shared" si="9"/>
        <v>29130.799999999999</v>
      </c>
      <c r="M23" s="15"/>
    </row>
    <row r="24" spans="1:13" ht="17.25" customHeight="1" x14ac:dyDescent="0.25">
      <c r="A24" s="88" t="s">
        <v>201</v>
      </c>
      <c r="B24" s="10" t="s">
        <v>104</v>
      </c>
      <c r="C24" s="2" t="s">
        <v>32</v>
      </c>
      <c r="D24" s="18">
        <f>D23*1.26</f>
        <v>22.642199999999999</v>
      </c>
      <c r="E24" s="1"/>
      <c r="F24" s="13"/>
      <c r="G24" s="13"/>
      <c r="H24" s="1">
        <v>1299.5999999999999</v>
      </c>
      <c r="I24" s="13">
        <f>ROUND(H24*D24,2)</f>
        <v>29425.8</v>
      </c>
      <c r="J24" s="13">
        <f>ROUND(I24*1.2,2)</f>
        <v>35310.959999999999</v>
      </c>
      <c r="K24" s="1">
        <f t="shared" si="9"/>
        <v>29425.8</v>
      </c>
      <c r="L24" s="13">
        <f t="shared" si="9"/>
        <v>35310.959999999999</v>
      </c>
      <c r="M24" s="15"/>
    </row>
    <row r="25" spans="1:13" ht="17.25" customHeight="1" x14ac:dyDescent="0.25">
      <c r="A25" s="59">
        <f>A23+1</f>
        <v>13</v>
      </c>
      <c r="B25" s="60" t="s">
        <v>71</v>
      </c>
      <c r="C25" s="59" t="s">
        <v>70</v>
      </c>
      <c r="D25" s="66">
        <v>202.45</v>
      </c>
      <c r="E25" s="65">
        <v>308.75</v>
      </c>
      <c r="F25" s="63">
        <f>ROUND(E25*D25,2)</f>
        <v>62506.44</v>
      </c>
      <c r="G25" s="63">
        <f>ROUND(F25*1.2,2)</f>
        <v>75007.73</v>
      </c>
      <c r="H25" s="64"/>
      <c r="I25" s="63"/>
      <c r="J25" s="63"/>
      <c r="K25" s="65">
        <f>F25+I25</f>
        <v>62506.44</v>
      </c>
      <c r="L25" s="63">
        <f>G25+J25</f>
        <v>75007.73</v>
      </c>
      <c r="M25" s="15"/>
    </row>
    <row r="26" spans="1:13" ht="17.25" customHeight="1" x14ac:dyDescent="0.25">
      <c r="A26" s="8"/>
      <c r="B26" s="9" t="s">
        <v>69</v>
      </c>
      <c r="C26" s="8"/>
      <c r="D26" s="17"/>
      <c r="E26" s="6"/>
      <c r="F26" s="5"/>
      <c r="G26" s="5"/>
      <c r="H26" s="7"/>
      <c r="I26" s="5"/>
      <c r="J26" s="5"/>
      <c r="K26" s="6"/>
      <c r="L26" s="5"/>
      <c r="M26" s="15"/>
    </row>
    <row r="27" spans="1:13" ht="17.25" customHeight="1" x14ac:dyDescent="0.25">
      <c r="A27" s="53">
        <f>A25+1</f>
        <v>14</v>
      </c>
      <c r="B27" s="70" t="s">
        <v>68</v>
      </c>
      <c r="C27" s="53" t="s">
        <v>1</v>
      </c>
      <c r="D27" s="71">
        <v>6</v>
      </c>
      <c r="E27" s="58">
        <v>4797.75</v>
      </c>
      <c r="F27" s="56">
        <f>ROUND(E27*D27,2)</f>
        <v>28786.5</v>
      </c>
      <c r="G27" s="56">
        <f>ROUND(F27*1.2,2)</f>
        <v>34543.800000000003</v>
      </c>
      <c r="H27" s="58"/>
      <c r="I27" s="56"/>
      <c r="J27" s="56"/>
      <c r="K27" s="58">
        <f>F27+I27</f>
        <v>28786.5</v>
      </c>
      <c r="L27" s="56">
        <f>G27+J27</f>
        <v>34543.800000000003</v>
      </c>
      <c r="M27" s="15" t="s">
        <v>67</v>
      </c>
    </row>
    <row r="28" spans="1:13" ht="17.25" customHeight="1" x14ac:dyDescent="0.25">
      <c r="A28" s="88" t="s">
        <v>202</v>
      </c>
      <c r="B28" s="3" t="s">
        <v>65</v>
      </c>
      <c r="C28" s="2" t="s">
        <v>1</v>
      </c>
      <c r="D28" s="11">
        <v>6</v>
      </c>
      <c r="E28" s="1"/>
      <c r="F28" s="13"/>
      <c r="G28" s="13"/>
      <c r="H28" s="42">
        <f>ROUND(19300/1.2*1.15,2)</f>
        <v>18495.830000000002</v>
      </c>
      <c r="I28" s="13">
        <f>ROUND(H28*D28,2)</f>
        <v>110974.98</v>
      </c>
      <c r="J28" s="13">
        <f>ROUND(I28*1.2,2)</f>
        <v>133169.98000000001</v>
      </c>
      <c r="K28" s="1">
        <f>F28+I28</f>
        <v>110974.98</v>
      </c>
      <c r="L28" s="13">
        <f>G28+J28</f>
        <v>133169.98000000001</v>
      </c>
      <c r="M28" s="27" t="s">
        <v>31</v>
      </c>
    </row>
    <row r="29" spans="1:13" ht="17.25" customHeight="1" x14ac:dyDescent="0.25">
      <c r="A29" s="4"/>
      <c r="B29" s="12" t="s">
        <v>106</v>
      </c>
      <c r="C29" s="8"/>
      <c r="D29" s="14"/>
      <c r="E29" s="6"/>
      <c r="F29" s="5"/>
      <c r="G29" s="5"/>
      <c r="H29" s="40"/>
      <c r="I29" s="5"/>
      <c r="J29" s="5"/>
      <c r="K29" s="6"/>
      <c r="L29" s="5"/>
    </row>
    <row r="30" spans="1:13" ht="17.25" customHeight="1" x14ac:dyDescent="0.25">
      <c r="A30" s="59">
        <f>A27+1</f>
        <v>15</v>
      </c>
      <c r="B30" s="67" t="s">
        <v>107</v>
      </c>
      <c r="C30" s="59" t="s">
        <v>1</v>
      </c>
      <c r="D30" s="72">
        <v>8</v>
      </c>
      <c r="E30" s="65">
        <v>1004</v>
      </c>
      <c r="F30" s="63">
        <f>ROUND(E30*D30,2)</f>
        <v>8032</v>
      </c>
      <c r="G30" s="63">
        <f>ROUND(F30*1.2,2)</f>
        <v>9638.4</v>
      </c>
      <c r="H30" s="65"/>
      <c r="I30" s="63"/>
      <c r="J30" s="63"/>
      <c r="K30" s="65">
        <f t="shared" ref="K30:K43" si="10">F30+I30</f>
        <v>8032</v>
      </c>
      <c r="L30" s="63">
        <f t="shared" ref="L30:L43" si="11">G30+J30</f>
        <v>9638.4</v>
      </c>
      <c r="M30" s="15" t="s">
        <v>60</v>
      </c>
    </row>
    <row r="31" spans="1:13" ht="17.25" customHeight="1" x14ac:dyDescent="0.25">
      <c r="A31" s="88" t="s">
        <v>56</v>
      </c>
      <c r="B31" s="3" t="s">
        <v>108</v>
      </c>
      <c r="C31" s="2" t="s">
        <v>1</v>
      </c>
      <c r="D31" s="11">
        <v>8</v>
      </c>
      <c r="E31" s="1"/>
      <c r="F31" s="13"/>
      <c r="G31" s="13"/>
      <c r="H31" s="42">
        <v>2737.9</v>
      </c>
      <c r="I31" s="13">
        <f>ROUND(H31*D31,2)</f>
        <v>21903.200000000001</v>
      </c>
      <c r="J31" s="13">
        <f>ROUND(I31*1.2,2)</f>
        <v>26283.84</v>
      </c>
      <c r="K31" s="1">
        <f t="shared" si="10"/>
        <v>21903.200000000001</v>
      </c>
      <c r="L31" s="13">
        <f t="shared" si="11"/>
        <v>26283.84</v>
      </c>
      <c r="M31" s="15" t="s">
        <v>60</v>
      </c>
    </row>
    <row r="32" spans="1:13" ht="17.25" customHeight="1" x14ac:dyDescent="0.25">
      <c r="A32" s="59">
        <f>A30+1</f>
        <v>16</v>
      </c>
      <c r="B32" s="67" t="s">
        <v>189</v>
      </c>
      <c r="C32" s="59" t="s">
        <v>1</v>
      </c>
      <c r="D32" s="72">
        <v>6</v>
      </c>
      <c r="E32" s="65">
        <v>5928</v>
      </c>
      <c r="F32" s="63">
        <f>ROUND(E32*D32,2)</f>
        <v>35568</v>
      </c>
      <c r="G32" s="63">
        <f>ROUND(F32*1.2,2)</f>
        <v>42681.599999999999</v>
      </c>
      <c r="H32" s="65"/>
      <c r="I32" s="63"/>
      <c r="J32" s="63"/>
      <c r="K32" s="65">
        <f t="shared" si="10"/>
        <v>35568</v>
      </c>
      <c r="L32" s="63">
        <f t="shared" si="11"/>
        <v>42681.599999999999</v>
      </c>
      <c r="M32" s="15" t="s">
        <v>60</v>
      </c>
    </row>
    <row r="33" spans="1:13" ht="17.25" customHeight="1" x14ac:dyDescent="0.25">
      <c r="A33" s="88" t="s">
        <v>51</v>
      </c>
      <c r="B33" s="3" t="s">
        <v>64</v>
      </c>
      <c r="C33" s="2" t="s">
        <v>1</v>
      </c>
      <c r="D33" s="11">
        <v>5</v>
      </c>
      <c r="E33" s="1"/>
      <c r="F33" s="13"/>
      <c r="G33" s="13"/>
      <c r="H33" s="42">
        <v>16810.25</v>
      </c>
      <c r="I33" s="13">
        <f>ROUND(H33*D33,2)</f>
        <v>84051.25</v>
      </c>
      <c r="J33" s="13">
        <f>ROUND(I33*1.2,2)</f>
        <v>100861.5</v>
      </c>
      <c r="K33" s="1">
        <f t="shared" si="10"/>
        <v>84051.25</v>
      </c>
      <c r="L33" s="13">
        <f t="shared" si="11"/>
        <v>100861.5</v>
      </c>
      <c r="M33" s="15" t="s">
        <v>60</v>
      </c>
    </row>
    <row r="34" spans="1:13" ht="17.25" customHeight="1" x14ac:dyDescent="0.25">
      <c r="A34" s="88" t="s">
        <v>203</v>
      </c>
      <c r="B34" s="3" t="s">
        <v>63</v>
      </c>
      <c r="C34" s="2" t="s">
        <v>1</v>
      </c>
      <c r="D34" s="11">
        <v>1</v>
      </c>
      <c r="E34" s="1"/>
      <c r="F34" s="13"/>
      <c r="G34" s="13"/>
      <c r="H34" s="42">
        <f>ROUND(5375*1.15,2)</f>
        <v>6181.25</v>
      </c>
      <c r="I34" s="13">
        <f>ROUND(H34*D34,2)</f>
        <v>6181.25</v>
      </c>
      <c r="J34" s="13">
        <f>ROUND(I34*1.2,2)</f>
        <v>7417.5</v>
      </c>
      <c r="K34" s="1">
        <f t="shared" si="10"/>
        <v>6181.25</v>
      </c>
      <c r="L34" s="13">
        <f t="shared" si="11"/>
        <v>7417.5</v>
      </c>
      <c r="M34" s="27" t="s">
        <v>31</v>
      </c>
    </row>
    <row r="35" spans="1:13" ht="17.25" customHeight="1" x14ac:dyDescent="0.25">
      <c r="A35" s="59">
        <f>A32+1</f>
        <v>17</v>
      </c>
      <c r="B35" s="67" t="s">
        <v>62</v>
      </c>
      <c r="C35" s="59" t="s">
        <v>1</v>
      </c>
      <c r="D35" s="73">
        <v>23</v>
      </c>
      <c r="E35" s="65">
        <v>1482</v>
      </c>
      <c r="F35" s="63">
        <f>ROUND(E35*D35,2)</f>
        <v>34086</v>
      </c>
      <c r="G35" s="63">
        <f>ROUND(F35*1.2,2)</f>
        <v>40903.199999999997</v>
      </c>
      <c r="H35" s="65"/>
      <c r="I35" s="63"/>
      <c r="J35" s="63"/>
      <c r="K35" s="65">
        <f t="shared" si="10"/>
        <v>34086</v>
      </c>
      <c r="L35" s="63">
        <f t="shared" si="11"/>
        <v>40903.199999999997</v>
      </c>
      <c r="M35" s="15" t="s">
        <v>60</v>
      </c>
    </row>
    <row r="36" spans="1:13" ht="17.25" customHeight="1" x14ac:dyDescent="0.25">
      <c r="A36" s="88" t="s">
        <v>47</v>
      </c>
      <c r="B36" s="3" t="s">
        <v>61</v>
      </c>
      <c r="C36" s="2" t="s">
        <v>1</v>
      </c>
      <c r="D36" s="11">
        <v>23</v>
      </c>
      <c r="E36" s="1"/>
      <c r="F36" s="13"/>
      <c r="G36" s="13"/>
      <c r="H36" s="42">
        <v>4891.55</v>
      </c>
      <c r="I36" s="13">
        <f>ROUND(H36*D36,2)</f>
        <v>112505.65</v>
      </c>
      <c r="J36" s="13">
        <f>ROUND(I36*1.2,2)</f>
        <v>135006.78</v>
      </c>
      <c r="K36" s="1">
        <f t="shared" si="10"/>
        <v>112505.65</v>
      </c>
      <c r="L36" s="13">
        <f t="shared" si="11"/>
        <v>135006.78</v>
      </c>
      <c r="M36" s="15" t="s">
        <v>60</v>
      </c>
    </row>
    <row r="37" spans="1:13" ht="17.25" customHeight="1" x14ac:dyDescent="0.25">
      <c r="A37" s="59">
        <f>A35+1</f>
        <v>18</v>
      </c>
      <c r="B37" s="67" t="s">
        <v>109</v>
      </c>
      <c r="C37" s="59" t="s">
        <v>32</v>
      </c>
      <c r="D37" s="74">
        <v>0.12</v>
      </c>
      <c r="E37" s="65">
        <v>6266.06</v>
      </c>
      <c r="F37" s="63">
        <f>ROUND(E37*D37,2)</f>
        <v>751.93</v>
      </c>
      <c r="G37" s="63">
        <f>ROUND(F37*1.2,2)</f>
        <v>902.32</v>
      </c>
      <c r="H37" s="65"/>
      <c r="I37" s="63"/>
      <c r="J37" s="63"/>
      <c r="K37" s="65">
        <f t="shared" si="10"/>
        <v>751.93</v>
      </c>
      <c r="L37" s="63">
        <f t="shared" si="11"/>
        <v>902.32</v>
      </c>
      <c r="M37" s="15"/>
    </row>
    <row r="38" spans="1:13" ht="17.25" customHeight="1" x14ac:dyDescent="0.25">
      <c r="A38" s="88" t="s">
        <v>45</v>
      </c>
      <c r="B38" s="3" t="s">
        <v>129</v>
      </c>
      <c r="C38" s="2" t="s">
        <v>32</v>
      </c>
      <c r="D38" s="30">
        <f>D37*1.02</f>
        <v>0.12239999999999999</v>
      </c>
      <c r="E38" s="1"/>
      <c r="F38" s="13"/>
      <c r="G38" s="13"/>
      <c r="H38" s="13">
        <v>3895</v>
      </c>
      <c r="I38" s="13">
        <f>ROUND(H38*D38,2)</f>
        <v>476.75</v>
      </c>
      <c r="J38" s="13">
        <f>ROUND(I38*1.2,2)</f>
        <v>572.1</v>
      </c>
      <c r="K38" s="1">
        <f t="shared" si="10"/>
        <v>476.75</v>
      </c>
      <c r="L38" s="13">
        <f t="shared" si="11"/>
        <v>572.1</v>
      </c>
      <c r="M38" s="15"/>
    </row>
    <row r="39" spans="1:13" ht="31.5" customHeight="1" x14ac:dyDescent="0.25">
      <c r="A39" s="59">
        <f>A35+1</f>
        <v>18</v>
      </c>
      <c r="B39" s="67" t="s">
        <v>59</v>
      </c>
      <c r="C39" s="59" t="s">
        <v>52</v>
      </c>
      <c r="D39" s="74">
        <v>21.8</v>
      </c>
      <c r="E39" s="65">
        <v>909.45</v>
      </c>
      <c r="F39" s="63">
        <f>ROUND(E39*D39,2)</f>
        <v>19826.009999999998</v>
      </c>
      <c r="G39" s="63">
        <f>ROUND(F39*1.2,2)</f>
        <v>23791.21</v>
      </c>
      <c r="H39" s="65"/>
      <c r="I39" s="63"/>
      <c r="J39" s="63"/>
      <c r="K39" s="65">
        <f t="shared" si="10"/>
        <v>19826.009999999998</v>
      </c>
      <c r="L39" s="63">
        <f t="shared" si="11"/>
        <v>23791.21</v>
      </c>
      <c r="M39" s="15" t="s">
        <v>58</v>
      </c>
    </row>
    <row r="40" spans="1:13" ht="27" customHeight="1" x14ac:dyDescent="0.25">
      <c r="A40" s="59">
        <f>A39+1</f>
        <v>19</v>
      </c>
      <c r="B40" s="67" t="s">
        <v>57</v>
      </c>
      <c r="C40" s="59" t="s">
        <v>52</v>
      </c>
      <c r="D40" s="74">
        <v>21.8</v>
      </c>
      <c r="E40" s="65">
        <v>144.4</v>
      </c>
      <c r="F40" s="63">
        <f>ROUND(E40*D40,2)</f>
        <v>3147.92</v>
      </c>
      <c r="G40" s="63">
        <f>ROUND(F40*1.2,2)</f>
        <v>3777.5</v>
      </c>
      <c r="H40" s="65"/>
      <c r="I40" s="63"/>
      <c r="J40" s="63"/>
      <c r="K40" s="65">
        <f t="shared" si="10"/>
        <v>3147.92</v>
      </c>
      <c r="L40" s="63">
        <f t="shared" si="11"/>
        <v>3777.5</v>
      </c>
      <c r="M40" s="15"/>
    </row>
    <row r="41" spans="1:13" ht="17.25" customHeight="1" x14ac:dyDescent="0.25">
      <c r="A41" s="88" t="s">
        <v>44</v>
      </c>
      <c r="B41" s="3" t="s">
        <v>55</v>
      </c>
      <c r="C41" s="2" t="s">
        <v>54</v>
      </c>
      <c r="D41" s="16">
        <f>ROUND(D40*0.3*20/16,2)</f>
        <v>8.18</v>
      </c>
      <c r="E41" s="1"/>
      <c r="F41" s="13"/>
      <c r="G41" s="13"/>
      <c r="H41" s="42">
        <v>237.5</v>
      </c>
      <c r="I41" s="13">
        <f>ROUND(H41*D41,2)</f>
        <v>1942.75</v>
      </c>
      <c r="J41" s="13">
        <f>ROUND(I41*1.2,2)</f>
        <v>2331.3000000000002</v>
      </c>
      <c r="K41" s="1">
        <f t="shared" si="10"/>
        <v>1942.75</v>
      </c>
      <c r="L41" s="13">
        <f t="shared" si="11"/>
        <v>2331.3000000000002</v>
      </c>
    </row>
    <row r="42" spans="1:13" ht="32.25" customHeight="1" x14ac:dyDescent="0.25">
      <c r="A42" s="59">
        <f>A40+1</f>
        <v>20</v>
      </c>
      <c r="B42" s="60" t="s">
        <v>53</v>
      </c>
      <c r="C42" s="59" t="s">
        <v>52</v>
      </c>
      <c r="D42" s="74">
        <v>21.8</v>
      </c>
      <c r="E42" s="65">
        <v>299.76</v>
      </c>
      <c r="F42" s="63">
        <f>ROUND(E42*D42,2)</f>
        <v>6534.77</v>
      </c>
      <c r="G42" s="63">
        <f>ROUND(F42*1.2,2)</f>
        <v>7841.72</v>
      </c>
      <c r="H42" s="65"/>
      <c r="I42" s="63"/>
      <c r="J42" s="63"/>
      <c r="K42" s="65">
        <f t="shared" si="10"/>
        <v>6534.77</v>
      </c>
      <c r="L42" s="63">
        <f t="shared" si="11"/>
        <v>7841.72</v>
      </c>
    </row>
    <row r="43" spans="1:13" ht="17.25" customHeight="1" x14ac:dyDescent="0.25">
      <c r="A43" s="88" t="s">
        <v>42</v>
      </c>
      <c r="B43" s="3" t="s">
        <v>50</v>
      </c>
      <c r="C43" s="2" t="s">
        <v>49</v>
      </c>
      <c r="D43" s="16">
        <f>D42*2.5*2</f>
        <v>109</v>
      </c>
      <c r="E43" s="1"/>
      <c r="F43" s="13"/>
      <c r="G43" s="13"/>
      <c r="H43" s="42">
        <v>296.39999999999998</v>
      </c>
      <c r="I43" s="13">
        <f>ROUND(H43*D43,2)</f>
        <v>32307.599999999999</v>
      </c>
      <c r="J43" s="13">
        <f>ROUND(I43*1.2,2)</f>
        <v>38769.120000000003</v>
      </c>
      <c r="K43" s="1">
        <f t="shared" si="10"/>
        <v>32307.599999999999</v>
      </c>
      <c r="L43" s="13">
        <f t="shared" si="11"/>
        <v>38769.120000000003</v>
      </c>
    </row>
    <row r="44" spans="1:13" ht="17.25" customHeight="1" x14ac:dyDescent="0.25">
      <c r="A44" s="4"/>
      <c r="B44" s="12" t="s">
        <v>28</v>
      </c>
      <c r="C44" s="8"/>
      <c r="D44" s="43"/>
      <c r="E44" s="6"/>
      <c r="F44" s="5"/>
      <c r="G44" s="5"/>
      <c r="H44" s="5"/>
      <c r="I44" s="5"/>
      <c r="J44" s="5"/>
      <c r="K44" s="6"/>
      <c r="L44" s="5"/>
    </row>
    <row r="45" spans="1:13" ht="17.25" customHeight="1" x14ac:dyDescent="0.25">
      <c r="A45" s="59">
        <f>A42+1</f>
        <v>21</v>
      </c>
      <c r="B45" s="67" t="s">
        <v>27</v>
      </c>
      <c r="C45" s="59" t="s">
        <v>21</v>
      </c>
      <c r="D45" s="63">
        <v>40.65</v>
      </c>
      <c r="E45" s="65">
        <v>1009.85</v>
      </c>
      <c r="F45" s="63">
        <f>ROUND(E45*D45,2)</f>
        <v>41050.400000000001</v>
      </c>
      <c r="G45" s="63">
        <f>ROUND(F45*1.2,2)</f>
        <v>49260.480000000003</v>
      </c>
      <c r="H45" s="65"/>
      <c r="I45" s="63"/>
      <c r="J45" s="63"/>
      <c r="K45" s="65">
        <f t="shared" ref="K45:K53" si="12">F45+I45</f>
        <v>41050.400000000001</v>
      </c>
      <c r="L45" s="63">
        <f t="shared" ref="L45:L53" si="13">G45+J45</f>
        <v>49260.480000000003</v>
      </c>
    </row>
    <row r="46" spans="1:13" ht="17.25" customHeight="1" x14ac:dyDescent="0.25">
      <c r="A46" s="88" t="s">
        <v>39</v>
      </c>
      <c r="B46" s="3" t="s">
        <v>26</v>
      </c>
      <c r="C46" s="2" t="s">
        <v>21</v>
      </c>
      <c r="D46" s="13">
        <f>ROUND(1.02*D45,2)</f>
        <v>41.46</v>
      </c>
      <c r="E46" s="1"/>
      <c r="F46" s="13"/>
      <c r="G46" s="13"/>
      <c r="H46" s="1">
        <v>2924.1</v>
      </c>
      <c r="I46" s="13">
        <f>ROUND(H46*D46,2)</f>
        <v>121233.19</v>
      </c>
      <c r="J46" s="13">
        <f>ROUND(I46*1.2,2)</f>
        <v>145479.82999999999</v>
      </c>
      <c r="K46" s="1">
        <f t="shared" si="12"/>
        <v>121233.19</v>
      </c>
      <c r="L46" s="13">
        <f t="shared" si="13"/>
        <v>145479.82999999999</v>
      </c>
    </row>
    <row r="47" spans="1:13" ht="17.25" customHeight="1" x14ac:dyDescent="0.25">
      <c r="A47" s="88" t="s">
        <v>204</v>
      </c>
      <c r="B47" s="3" t="s">
        <v>25</v>
      </c>
      <c r="C47" s="2" t="s">
        <v>1</v>
      </c>
      <c r="D47" s="11">
        <v>8</v>
      </c>
      <c r="E47" s="1"/>
      <c r="F47" s="13"/>
      <c r="G47" s="13"/>
      <c r="H47" s="1">
        <v>6384</v>
      </c>
      <c r="I47" s="13">
        <f>ROUND(H47*D47,2)</f>
        <v>51072</v>
      </c>
      <c r="J47" s="13">
        <f>ROUND(I47*1.2,2)</f>
        <v>61286.400000000001</v>
      </c>
      <c r="K47" s="1">
        <f t="shared" si="12"/>
        <v>51072</v>
      </c>
      <c r="L47" s="13">
        <f t="shared" si="13"/>
        <v>61286.400000000001</v>
      </c>
    </row>
    <row r="48" spans="1:13" ht="17.25" customHeight="1" x14ac:dyDescent="0.25">
      <c r="A48" s="59">
        <f>A45+1</f>
        <v>22</v>
      </c>
      <c r="B48" s="67" t="s">
        <v>24</v>
      </c>
      <c r="C48" s="59" t="s">
        <v>21</v>
      </c>
      <c r="D48" s="63">
        <v>2.36</v>
      </c>
      <c r="E48" s="65">
        <v>872.2</v>
      </c>
      <c r="F48" s="63">
        <f>ROUND(E48*D48,2)</f>
        <v>2058.39</v>
      </c>
      <c r="G48" s="63">
        <f>ROUND(F48*1.2,2)</f>
        <v>2470.0700000000002</v>
      </c>
      <c r="H48" s="65"/>
      <c r="I48" s="63"/>
      <c r="J48" s="63"/>
      <c r="K48" s="65">
        <f t="shared" si="12"/>
        <v>2058.39</v>
      </c>
      <c r="L48" s="63">
        <f t="shared" si="13"/>
        <v>2470.0700000000002</v>
      </c>
    </row>
    <row r="49" spans="1:13" ht="17.25" customHeight="1" x14ac:dyDescent="0.25">
      <c r="A49" s="88" t="s">
        <v>36</v>
      </c>
      <c r="B49" s="3" t="s">
        <v>22</v>
      </c>
      <c r="C49" s="2" t="s">
        <v>21</v>
      </c>
      <c r="D49" s="13">
        <f>ROUND(1.02*D48,2)</f>
        <v>2.41</v>
      </c>
      <c r="E49" s="1"/>
      <c r="F49" s="13"/>
      <c r="G49" s="13"/>
      <c r="H49" s="1">
        <v>1596</v>
      </c>
      <c r="I49" s="13">
        <f>ROUND(H49*D49,2)</f>
        <v>3846.36</v>
      </c>
      <c r="J49" s="13">
        <f>ROUND(I49*1.2,2)</f>
        <v>4615.63</v>
      </c>
      <c r="K49" s="1">
        <f t="shared" si="12"/>
        <v>3846.36</v>
      </c>
      <c r="L49" s="13">
        <f t="shared" si="13"/>
        <v>4615.63</v>
      </c>
    </row>
    <row r="50" spans="1:13" ht="17.25" customHeight="1" x14ac:dyDescent="0.25">
      <c r="A50" s="59">
        <f>A48+1</f>
        <v>23</v>
      </c>
      <c r="B50" s="67" t="s">
        <v>173</v>
      </c>
      <c r="C50" s="59" t="s">
        <v>1</v>
      </c>
      <c r="D50" s="75">
        <v>14</v>
      </c>
      <c r="E50" s="65">
        <v>10239.1</v>
      </c>
      <c r="F50" s="63">
        <f>ROUND(E50*D50,2)</f>
        <v>143347.4</v>
      </c>
      <c r="G50" s="63">
        <f>ROUND(F50*1.2,2)</f>
        <v>172016.88</v>
      </c>
      <c r="H50" s="65"/>
      <c r="I50" s="63"/>
      <c r="J50" s="63"/>
      <c r="K50" s="65">
        <f t="shared" si="12"/>
        <v>143347.4</v>
      </c>
      <c r="L50" s="63">
        <f t="shared" si="13"/>
        <v>172016.88</v>
      </c>
    </row>
    <row r="51" spans="1:13" ht="17.25" customHeight="1" x14ac:dyDescent="0.25">
      <c r="A51" s="59">
        <f>A50+1</f>
        <v>24</v>
      </c>
      <c r="B51" s="67" t="s">
        <v>19</v>
      </c>
      <c r="C51" s="59" t="s">
        <v>1</v>
      </c>
      <c r="D51" s="75">
        <v>4</v>
      </c>
      <c r="E51" s="65">
        <v>4129.6499999999996</v>
      </c>
      <c r="F51" s="63">
        <f>ROUND(E51*D51,2)</f>
        <v>16518.599999999999</v>
      </c>
      <c r="G51" s="63">
        <f>ROUND(F51*1.2,2)</f>
        <v>19822.32</v>
      </c>
      <c r="H51" s="65"/>
      <c r="I51" s="63"/>
      <c r="J51" s="63"/>
      <c r="K51" s="65">
        <f t="shared" si="12"/>
        <v>16518.599999999999</v>
      </c>
      <c r="L51" s="63">
        <f t="shared" si="13"/>
        <v>19822.32</v>
      </c>
    </row>
    <row r="52" spans="1:13" ht="17.25" customHeight="1" x14ac:dyDescent="0.25">
      <c r="A52" s="88" t="s">
        <v>205</v>
      </c>
      <c r="B52" s="3" t="s">
        <v>17</v>
      </c>
      <c r="C52" s="2" t="s">
        <v>1</v>
      </c>
      <c r="D52" s="44">
        <v>4</v>
      </c>
      <c r="E52" s="1"/>
      <c r="F52" s="13"/>
      <c r="G52" s="13"/>
      <c r="H52" s="13">
        <v>7210.5</v>
      </c>
      <c r="I52" s="13">
        <f>ROUND(H52*D52,2)</f>
        <v>28842</v>
      </c>
      <c r="J52" s="13">
        <f>ROUND(I52*1.2,2)</f>
        <v>34610.400000000001</v>
      </c>
      <c r="K52" s="1">
        <f t="shared" si="12"/>
        <v>28842</v>
      </c>
      <c r="L52" s="13">
        <f t="shared" si="13"/>
        <v>34610.400000000001</v>
      </c>
    </row>
    <row r="53" spans="1:13" ht="17.25" customHeight="1" x14ac:dyDescent="0.25">
      <c r="A53" s="53">
        <f>A51+1</f>
        <v>25</v>
      </c>
      <c r="B53" s="70" t="s">
        <v>115</v>
      </c>
      <c r="C53" s="53" t="s">
        <v>21</v>
      </c>
      <c r="D53" s="77">
        <v>2.1</v>
      </c>
      <c r="E53" s="56">
        <v>3500</v>
      </c>
      <c r="F53" s="56">
        <f>ROUND(E53*D53,2)</f>
        <v>7350</v>
      </c>
      <c r="G53" s="56">
        <f>ROUND(F53*1.2,2)</f>
        <v>8820</v>
      </c>
      <c r="H53" s="58"/>
      <c r="I53" s="56"/>
      <c r="J53" s="56"/>
      <c r="K53" s="58">
        <f t="shared" si="12"/>
        <v>7350</v>
      </c>
      <c r="L53" s="56">
        <f t="shared" si="13"/>
        <v>8820</v>
      </c>
      <c r="M53" s="27" t="s">
        <v>188</v>
      </c>
    </row>
    <row r="54" spans="1:13" ht="32.25" customHeight="1" x14ac:dyDescent="0.25">
      <c r="A54" s="53">
        <f>A53+1</f>
        <v>26</v>
      </c>
      <c r="B54" s="70" t="s">
        <v>120</v>
      </c>
      <c r="C54" s="53" t="s">
        <v>32</v>
      </c>
      <c r="D54" s="78">
        <v>0.04</v>
      </c>
      <c r="E54" s="58">
        <v>80533.5</v>
      </c>
      <c r="F54" s="56">
        <f>ROUND(E54*D54,2)</f>
        <v>3221.34</v>
      </c>
      <c r="G54" s="56">
        <f t="shared" ref="G54" si="14">ROUND(F54*1.2,2)</f>
        <v>3865.61</v>
      </c>
      <c r="H54" s="58"/>
      <c r="I54" s="56"/>
      <c r="J54" s="56"/>
      <c r="K54" s="58">
        <f t="shared" ref="K54:L56" si="15">F54+I54</f>
        <v>3221.34</v>
      </c>
      <c r="L54" s="56">
        <f t="shared" si="15"/>
        <v>3865.61</v>
      </c>
      <c r="M54" s="15"/>
    </row>
    <row r="55" spans="1:13" ht="17.25" customHeight="1" x14ac:dyDescent="0.25">
      <c r="A55" s="88" t="s">
        <v>206</v>
      </c>
      <c r="B55" s="3" t="s">
        <v>118</v>
      </c>
      <c r="C55" s="2" t="s">
        <v>32</v>
      </c>
      <c r="D55" s="45">
        <v>0.04</v>
      </c>
      <c r="E55" s="1"/>
      <c r="F55" s="13"/>
      <c r="G55" s="13"/>
      <c r="H55" s="1">
        <f>ROUND(4616/1.2*1.15,2)</f>
        <v>4423.67</v>
      </c>
      <c r="I55" s="13">
        <f>ROUND(H55*D55,2)</f>
        <v>176.95</v>
      </c>
      <c r="J55" s="13">
        <f>ROUND(I55*1.2,2)</f>
        <v>212.34</v>
      </c>
      <c r="K55" s="1">
        <f t="shared" si="15"/>
        <v>176.95</v>
      </c>
      <c r="L55" s="13">
        <f t="shared" si="15"/>
        <v>212.34</v>
      </c>
      <c r="M55" s="15" t="s">
        <v>31</v>
      </c>
    </row>
    <row r="56" spans="1:13" ht="17.25" customHeight="1" x14ac:dyDescent="0.25">
      <c r="A56" s="88" t="s">
        <v>207</v>
      </c>
      <c r="B56" s="3" t="s">
        <v>119</v>
      </c>
      <c r="C56" s="2" t="s">
        <v>70</v>
      </c>
      <c r="D56" s="45">
        <f>1.49*78.5/1000</f>
        <v>0.116965</v>
      </c>
      <c r="E56" s="1"/>
      <c r="F56" s="13"/>
      <c r="G56" s="13"/>
      <c r="H56" s="1">
        <f>ROUND(105190/1.2*1.15,2)</f>
        <v>100807.08</v>
      </c>
      <c r="I56" s="13">
        <f>ROUND(H56*D56,2)</f>
        <v>11790.9</v>
      </c>
      <c r="J56" s="13">
        <f>ROUND(I56*1.2,2)</f>
        <v>14149.08</v>
      </c>
      <c r="K56" s="1">
        <f t="shared" si="15"/>
        <v>11790.9</v>
      </c>
      <c r="L56" s="13">
        <f t="shared" si="15"/>
        <v>14149.08</v>
      </c>
    </row>
    <row r="57" spans="1:13" ht="17.25" customHeight="1" x14ac:dyDescent="0.25">
      <c r="A57" s="59">
        <f>A54+1</f>
        <v>27</v>
      </c>
      <c r="B57" s="67" t="s">
        <v>116</v>
      </c>
      <c r="C57" s="59" t="s">
        <v>1</v>
      </c>
      <c r="D57" s="75">
        <v>2</v>
      </c>
      <c r="E57" s="65">
        <v>261.61</v>
      </c>
      <c r="F57" s="63">
        <f>ROUND(E57*D57,2)</f>
        <v>523.22</v>
      </c>
      <c r="G57" s="63">
        <f>ROUND(F57*1.2,2)</f>
        <v>627.86</v>
      </c>
      <c r="H57" s="65"/>
      <c r="I57" s="63"/>
      <c r="J57" s="63"/>
      <c r="K57" s="65">
        <f>F57+I57</f>
        <v>523.22</v>
      </c>
      <c r="L57" s="63">
        <f>G57+J57</f>
        <v>627.86</v>
      </c>
    </row>
    <row r="58" spans="1:13" ht="17.25" customHeight="1" x14ac:dyDescent="0.25">
      <c r="A58" s="88" t="s">
        <v>23</v>
      </c>
      <c r="B58" s="3" t="s">
        <v>117</v>
      </c>
      <c r="C58" s="2" t="s">
        <v>1</v>
      </c>
      <c r="D58" s="44">
        <v>2</v>
      </c>
      <c r="E58" s="1"/>
      <c r="F58" s="13"/>
      <c r="G58" s="13"/>
      <c r="H58" s="13">
        <v>5185.5</v>
      </c>
      <c r="I58" s="13">
        <f>ROUND(H58*D58,2)</f>
        <v>10371</v>
      </c>
      <c r="J58" s="13">
        <f>ROUND(I58*1.2,2)</f>
        <v>12445.2</v>
      </c>
      <c r="K58" s="1">
        <f>F58+I58</f>
        <v>10371</v>
      </c>
      <c r="L58" s="13">
        <f>G58+J58</f>
        <v>12445.2</v>
      </c>
    </row>
    <row r="59" spans="1:13" ht="17.25" customHeight="1" x14ac:dyDescent="0.25">
      <c r="A59" s="4"/>
      <c r="B59" s="12" t="s">
        <v>121</v>
      </c>
      <c r="C59" s="8"/>
      <c r="D59" s="14"/>
      <c r="E59" s="6"/>
      <c r="F59" s="5"/>
      <c r="G59" s="5"/>
      <c r="H59" s="40"/>
      <c r="I59" s="5"/>
      <c r="J59" s="5"/>
      <c r="K59" s="6"/>
      <c r="L59" s="5"/>
    </row>
    <row r="60" spans="1:13" ht="17.25" customHeight="1" x14ac:dyDescent="0.25">
      <c r="A60" s="59">
        <f>A57+1</f>
        <v>28</v>
      </c>
      <c r="B60" s="67" t="s">
        <v>40</v>
      </c>
      <c r="C60" s="59" t="s">
        <v>1</v>
      </c>
      <c r="D60" s="73">
        <v>2</v>
      </c>
      <c r="E60" s="65">
        <v>1452.55</v>
      </c>
      <c r="F60" s="63">
        <f>ROUND(E60*D60,2)</f>
        <v>2905.1</v>
      </c>
      <c r="G60" s="63">
        <f>ROUND(F60*1.2,2)</f>
        <v>3486.12</v>
      </c>
      <c r="H60" s="65"/>
      <c r="I60" s="63"/>
      <c r="J60" s="63"/>
      <c r="K60" s="65">
        <f t="shared" ref="K60:K75" si="16">F60+I60</f>
        <v>2905.1</v>
      </c>
      <c r="L60" s="63">
        <f t="shared" ref="L60:L75" si="17">G60+J60</f>
        <v>3486.12</v>
      </c>
    </row>
    <row r="61" spans="1:13" ht="17.25" customHeight="1" x14ac:dyDescent="0.25">
      <c r="A61" s="88" t="s">
        <v>190</v>
      </c>
      <c r="B61" s="3" t="s">
        <v>38</v>
      </c>
      <c r="C61" s="2" t="s">
        <v>1</v>
      </c>
      <c r="D61" s="11">
        <v>2</v>
      </c>
      <c r="E61" s="1"/>
      <c r="F61" s="13"/>
      <c r="G61" s="13"/>
      <c r="H61" s="46">
        <v>1824</v>
      </c>
      <c r="I61" s="13">
        <f>ROUND(H61*D61,2)</f>
        <v>3648</v>
      </c>
      <c r="J61" s="13">
        <f>ROUND(I61*1.2,2)</f>
        <v>4377.6000000000004</v>
      </c>
      <c r="K61" s="1">
        <f t="shared" si="16"/>
        <v>3648</v>
      </c>
      <c r="L61" s="13">
        <f t="shared" si="17"/>
        <v>4377.6000000000004</v>
      </c>
    </row>
    <row r="62" spans="1:13" ht="17.25" customHeight="1" x14ac:dyDescent="0.25">
      <c r="A62" s="59">
        <f>A60+1</f>
        <v>29</v>
      </c>
      <c r="B62" s="67" t="s">
        <v>37</v>
      </c>
      <c r="C62" s="59" t="s">
        <v>32</v>
      </c>
      <c r="D62" s="74">
        <v>0.17</v>
      </c>
      <c r="E62" s="65">
        <v>17265.68</v>
      </c>
      <c r="F62" s="63">
        <f>ROUND(E62*D62,2)</f>
        <v>2935.17</v>
      </c>
      <c r="G62" s="63">
        <f>ROUND(F62*1.2,2)</f>
        <v>3522.2</v>
      </c>
      <c r="H62" s="65"/>
      <c r="I62" s="63"/>
      <c r="J62" s="63"/>
      <c r="K62" s="65">
        <f t="shared" si="16"/>
        <v>2935.17</v>
      </c>
      <c r="L62" s="63">
        <f t="shared" si="17"/>
        <v>3522.2</v>
      </c>
    </row>
    <row r="63" spans="1:13" ht="17.25" customHeight="1" x14ac:dyDescent="0.25">
      <c r="A63" s="88" t="s">
        <v>20</v>
      </c>
      <c r="B63" s="3" t="s">
        <v>35</v>
      </c>
      <c r="C63" s="2" t="s">
        <v>1</v>
      </c>
      <c r="D63" s="11">
        <v>1</v>
      </c>
      <c r="E63" s="1"/>
      <c r="F63" s="13"/>
      <c r="G63" s="13"/>
      <c r="H63" s="46">
        <f>ROUND(4900*1.15,2)</f>
        <v>5635</v>
      </c>
      <c r="I63" s="13">
        <f>ROUND(H63*D63,2)</f>
        <v>5635</v>
      </c>
      <c r="J63" s="13">
        <f>ROUND(I63*1.2,2)</f>
        <v>6762</v>
      </c>
      <c r="K63" s="1">
        <f t="shared" si="16"/>
        <v>5635</v>
      </c>
      <c r="L63" s="13">
        <f t="shared" si="17"/>
        <v>6762</v>
      </c>
      <c r="M63" s="15" t="s">
        <v>31</v>
      </c>
    </row>
    <row r="64" spans="1:13" ht="17.25" customHeight="1" x14ac:dyDescent="0.25">
      <c r="A64" s="59">
        <f>A62+1</f>
        <v>30</v>
      </c>
      <c r="B64" s="67" t="s">
        <v>34</v>
      </c>
      <c r="C64" s="59" t="s">
        <v>32</v>
      </c>
      <c r="D64" s="80">
        <v>0.16800000000000001</v>
      </c>
      <c r="E64" s="65">
        <v>17265.68</v>
      </c>
      <c r="F64" s="63">
        <f>ROUND(E64*D64,2)</f>
        <v>2900.63</v>
      </c>
      <c r="G64" s="63">
        <f>ROUND(F64*1.2,2)</f>
        <v>3480.76</v>
      </c>
      <c r="H64" s="65"/>
      <c r="I64" s="63"/>
      <c r="J64" s="63"/>
      <c r="K64" s="65">
        <f t="shared" si="16"/>
        <v>2900.63</v>
      </c>
      <c r="L64" s="63">
        <f t="shared" si="17"/>
        <v>3480.76</v>
      </c>
      <c r="M64" s="15"/>
    </row>
    <row r="65" spans="1:13" ht="17.25" customHeight="1" x14ac:dyDescent="0.25">
      <c r="A65" s="88" t="s">
        <v>18</v>
      </c>
      <c r="B65" s="3" t="s">
        <v>33</v>
      </c>
      <c r="C65" s="2" t="s">
        <v>1</v>
      </c>
      <c r="D65" s="11">
        <v>1</v>
      </c>
      <c r="E65" s="1"/>
      <c r="F65" s="13"/>
      <c r="G65" s="13"/>
      <c r="H65" s="46">
        <f>ROUND(4120.5*1.15,2)</f>
        <v>4738.58</v>
      </c>
      <c r="I65" s="13">
        <f>ROUND(H65*D65,2)</f>
        <v>4738.58</v>
      </c>
      <c r="J65" s="13">
        <f>ROUND(I65*1.2,2)</f>
        <v>5686.3</v>
      </c>
      <c r="K65" s="1">
        <f t="shared" si="16"/>
        <v>4738.58</v>
      </c>
      <c r="L65" s="13">
        <f t="shared" si="17"/>
        <v>5686.3</v>
      </c>
      <c r="M65" s="15" t="s">
        <v>31</v>
      </c>
    </row>
    <row r="66" spans="1:13" ht="17.25" customHeight="1" x14ac:dyDescent="0.25">
      <c r="A66" s="59">
        <f>A64+1</f>
        <v>31</v>
      </c>
      <c r="B66" s="60" t="s">
        <v>43</v>
      </c>
      <c r="C66" s="59" t="s">
        <v>1</v>
      </c>
      <c r="D66" s="73">
        <v>2</v>
      </c>
      <c r="E66" s="63">
        <v>5383.65</v>
      </c>
      <c r="F66" s="63">
        <f>ROUND(E66*D66,2)</f>
        <v>10767.3</v>
      </c>
      <c r="G66" s="63">
        <f>ROUND(F66*1.2,2)</f>
        <v>12920.76</v>
      </c>
      <c r="H66" s="65"/>
      <c r="I66" s="63"/>
      <c r="J66" s="63"/>
      <c r="K66" s="65">
        <f t="shared" si="16"/>
        <v>10767.3</v>
      </c>
      <c r="L66" s="63">
        <f t="shared" si="17"/>
        <v>12920.76</v>
      </c>
    </row>
    <row r="67" spans="1:13" ht="17.25" customHeight="1" x14ac:dyDescent="0.25">
      <c r="A67" s="88" t="s">
        <v>15</v>
      </c>
      <c r="B67" s="3" t="s">
        <v>41</v>
      </c>
      <c r="C67" s="2" t="s">
        <v>1</v>
      </c>
      <c r="D67" s="11">
        <v>2</v>
      </c>
      <c r="E67" s="1"/>
      <c r="F67" s="13"/>
      <c r="G67" s="13"/>
      <c r="H67" s="46">
        <v>5538.5</v>
      </c>
      <c r="I67" s="13">
        <f>ROUND(H67*D67,2)</f>
        <v>11077</v>
      </c>
      <c r="J67" s="13">
        <f>ROUND(I67*1.2,2)</f>
        <v>13292.4</v>
      </c>
      <c r="K67" s="1">
        <f t="shared" si="16"/>
        <v>11077</v>
      </c>
      <c r="L67" s="13">
        <f t="shared" si="17"/>
        <v>13292.4</v>
      </c>
    </row>
    <row r="68" spans="1:13" ht="17.25" customHeight="1" x14ac:dyDescent="0.25">
      <c r="A68" s="59">
        <f>A66+1</f>
        <v>32</v>
      </c>
      <c r="B68" s="67" t="s">
        <v>30</v>
      </c>
      <c r="C68" s="59" t="s">
        <v>1</v>
      </c>
      <c r="D68" s="73">
        <v>2</v>
      </c>
      <c r="E68" s="65">
        <v>1974</v>
      </c>
      <c r="F68" s="63">
        <f>ROUND(E68*D68,2)</f>
        <v>3948</v>
      </c>
      <c r="G68" s="63">
        <f>ROUND(F68*1.2,2)</f>
        <v>4737.6000000000004</v>
      </c>
      <c r="H68" s="65"/>
      <c r="I68" s="63"/>
      <c r="J68" s="63"/>
      <c r="K68" s="65">
        <f t="shared" si="16"/>
        <v>3948</v>
      </c>
      <c r="L68" s="63">
        <f t="shared" si="17"/>
        <v>4737.6000000000004</v>
      </c>
    </row>
    <row r="69" spans="1:13" ht="17.25" customHeight="1" x14ac:dyDescent="0.25">
      <c r="A69" s="88" t="s">
        <v>13</v>
      </c>
      <c r="B69" s="3" t="s">
        <v>29</v>
      </c>
      <c r="C69" s="2" t="s">
        <v>1</v>
      </c>
      <c r="D69" s="11">
        <v>2</v>
      </c>
      <c r="E69" s="1"/>
      <c r="F69" s="13"/>
      <c r="G69" s="13"/>
      <c r="H69" s="46">
        <v>8645</v>
      </c>
      <c r="I69" s="13">
        <f>ROUND(H69*D69,2)</f>
        <v>17290</v>
      </c>
      <c r="J69" s="13">
        <f>ROUND(I69*1.2,2)</f>
        <v>20748</v>
      </c>
      <c r="K69" s="1">
        <f t="shared" si="16"/>
        <v>17290</v>
      </c>
      <c r="L69" s="13">
        <f t="shared" si="17"/>
        <v>20748</v>
      </c>
    </row>
    <row r="70" spans="1:13" ht="17.25" customHeight="1" x14ac:dyDescent="0.25">
      <c r="A70" s="59">
        <f>A68+1</f>
        <v>33</v>
      </c>
      <c r="B70" s="60" t="s">
        <v>122</v>
      </c>
      <c r="C70" s="59" t="s">
        <v>1</v>
      </c>
      <c r="D70" s="73">
        <v>1</v>
      </c>
      <c r="E70" s="65">
        <v>4074.55</v>
      </c>
      <c r="F70" s="63">
        <f>ROUND(E70*D70,2)</f>
        <v>4074.55</v>
      </c>
      <c r="G70" s="63">
        <f>ROUND(F70*1.2,2)</f>
        <v>4889.46</v>
      </c>
      <c r="H70" s="65"/>
      <c r="I70" s="63"/>
      <c r="J70" s="63"/>
      <c r="K70" s="65">
        <f t="shared" si="16"/>
        <v>4074.55</v>
      </c>
      <c r="L70" s="63">
        <f t="shared" si="17"/>
        <v>4889.46</v>
      </c>
    </row>
    <row r="71" spans="1:13" ht="17.25" customHeight="1" x14ac:dyDescent="0.25">
      <c r="A71" s="88" t="s">
        <v>12</v>
      </c>
      <c r="B71" s="3" t="s">
        <v>123</v>
      </c>
      <c r="C71" s="2" t="s">
        <v>1</v>
      </c>
      <c r="D71" s="11">
        <v>1</v>
      </c>
      <c r="E71" s="1"/>
      <c r="F71" s="13"/>
      <c r="G71" s="13"/>
      <c r="H71" s="46">
        <v>2707.5</v>
      </c>
      <c r="I71" s="13">
        <f>ROUND(H71*D71,2)</f>
        <v>2707.5</v>
      </c>
      <c r="J71" s="13">
        <f>ROUND(I71*1.2,2)</f>
        <v>3249</v>
      </c>
      <c r="K71" s="1">
        <f t="shared" si="16"/>
        <v>2707.5</v>
      </c>
      <c r="L71" s="13">
        <f t="shared" si="17"/>
        <v>3249</v>
      </c>
      <c r="M71" s="15"/>
    </row>
    <row r="72" spans="1:13" ht="17.25" customHeight="1" x14ac:dyDescent="0.25">
      <c r="A72" s="59">
        <f>A70+1</f>
        <v>34</v>
      </c>
      <c r="B72" s="60" t="s">
        <v>125</v>
      </c>
      <c r="C72" s="59" t="s">
        <v>32</v>
      </c>
      <c r="D72" s="81">
        <v>0.1</v>
      </c>
      <c r="E72" s="65">
        <v>17265.68</v>
      </c>
      <c r="F72" s="63">
        <f>ROUND(E72*D72,2)</f>
        <v>1726.57</v>
      </c>
      <c r="G72" s="63">
        <f>ROUND(F72*1.2,2)</f>
        <v>2071.88</v>
      </c>
      <c r="H72" s="65"/>
      <c r="I72" s="63"/>
      <c r="J72" s="63"/>
      <c r="K72" s="65">
        <f t="shared" si="16"/>
        <v>1726.57</v>
      </c>
      <c r="L72" s="63">
        <f t="shared" si="17"/>
        <v>2071.88</v>
      </c>
    </row>
    <row r="73" spans="1:13" ht="17.25" customHeight="1" x14ac:dyDescent="0.25">
      <c r="A73" s="88" t="s">
        <v>11</v>
      </c>
      <c r="B73" s="3" t="s">
        <v>126</v>
      </c>
      <c r="C73" s="2" t="s">
        <v>1</v>
      </c>
      <c r="D73" s="11">
        <v>1</v>
      </c>
      <c r="E73" s="1"/>
      <c r="F73" s="13"/>
      <c r="G73" s="13"/>
      <c r="H73" s="42">
        <v>1427.85</v>
      </c>
      <c r="I73" s="13">
        <f>ROUND(H73*D73,2)</f>
        <v>1427.85</v>
      </c>
      <c r="J73" s="13">
        <f>ROUND(I73*1.2,2)</f>
        <v>1713.42</v>
      </c>
      <c r="K73" s="1">
        <f t="shared" si="16"/>
        <v>1427.85</v>
      </c>
      <c r="L73" s="13">
        <f t="shared" si="17"/>
        <v>1713.42</v>
      </c>
    </row>
    <row r="74" spans="1:13" ht="17.25" customHeight="1" x14ac:dyDescent="0.25">
      <c r="A74" s="59">
        <f>A72+1</f>
        <v>35</v>
      </c>
      <c r="B74" s="60" t="s">
        <v>127</v>
      </c>
      <c r="C74" s="59" t="s">
        <v>32</v>
      </c>
      <c r="D74" s="74">
        <v>0.32</v>
      </c>
      <c r="E74" s="65">
        <v>6594.12</v>
      </c>
      <c r="F74" s="63">
        <f>ROUND(E74*D74,2)</f>
        <v>2110.12</v>
      </c>
      <c r="G74" s="63">
        <f>ROUND(F74*1.2,2)</f>
        <v>2532.14</v>
      </c>
      <c r="H74" s="65"/>
      <c r="I74" s="63"/>
      <c r="J74" s="63"/>
      <c r="K74" s="65">
        <f t="shared" si="16"/>
        <v>2110.12</v>
      </c>
      <c r="L74" s="63">
        <f t="shared" si="17"/>
        <v>2532.14</v>
      </c>
    </row>
    <row r="75" spans="1:13" ht="17.25" customHeight="1" x14ac:dyDescent="0.25">
      <c r="A75" s="88" t="s">
        <v>10</v>
      </c>
      <c r="B75" s="3" t="s">
        <v>128</v>
      </c>
      <c r="C75" s="2" t="s">
        <v>1</v>
      </c>
      <c r="D75" s="11">
        <v>1</v>
      </c>
      <c r="E75" s="1"/>
      <c r="F75" s="13"/>
      <c r="G75" s="13"/>
      <c r="H75" s="42">
        <v>5196.5</v>
      </c>
      <c r="I75" s="13">
        <f>ROUND(H75*D75,2)</f>
        <v>5196.5</v>
      </c>
      <c r="J75" s="13">
        <f>ROUND(I75*1.2,2)</f>
        <v>6235.8</v>
      </c>
      <c r="K75" s="1">
        <f t="shared" si="16"/>
        <v>5196.5</v>
      </c>
      <c r="L75" s="13">
        <f t="shared" si="17"/>
        <v>6235.8</v>
      </c>
    </row>
    <row r="76" spans="1:13" ht="17.25" customHeight="1" x14ac:dyDescent="0.25">
      <c r="A76" s="59">
        <f>A74+1</f>
        <v>36</v>
      </c>
      <c r="B76" s="60" t="s">
        <v>130</v>
      </c>
      <c r="C76" s="59" t="s">
        <v>21</v>
      </c>
      <c r="D76" s="74">
        <v>1.44</v>
      </c>
      <c r="E76" s="65">
        <v>2175.65</v>
      </c>
      <c r="F76" s="63">
        <f>ROUND(E76*D76,2)</f>
        <v>3132.94</v>
      </c>
      <c r="G76" s="63">
        <f>ROUND(F76*1.2,2)</f>
        <v>3759.53</v>
      </c>
      <c r="H76" s="65"/>
      <c r="I76" s="63"/>
      <c r="J76" s="63"/>
      <c r="K76" s="65">
        <f t="shared" ref="K76" si="18">F76+I76</f>
        <v>3132.94</v>
      </c>
      <c r="L76" s="63">
        <f t="shared" ref="L76" si="19">G76+J76</f>
        <v>3759.53</v>
      </c>
      <c r="M76" s="27" t="s">
        <v>132</v>
      </c>
    </row>
    <row r="77" spans="1:13" ht="17.25" customHeight="1" x14ac:dyDescent="0.25">
      <c r="A77" s="88" t="s">
        <v>124</v>
      </c>
      <c r="B77" s="3" t="s">
        <v>131</v>
      </c>
      <c r="C77" s="2" t="s">
        <v>21</v>
      </c>
      <c r="D77" s="16">
        <v>1.44</v>
      </c>
      <c r="E77" s="1"/>
      <c r="F77" s="13"/>
      <c r="G77" s="13"/>
      <c r="H77" s="42">
        <v>1382.25</v>
      </c>
      <c r="I77" s="13">
        <f>ROUND(H77*D77,2)</f>
        <v>1990.44</v>
      </c>
      <c r="J77" s="13">
        <f>ROUND(I77*1.2,2)</f>
        <v>2388.5300000000002</v>
      </c>
      <c r="K77" s="1">
        <f t="shared" ref="K77:K86" si="20">F77+I77</f>
        <v>1990.44</v>
      </c>
      <c r="L77" s="13">
        <f t="shared" ref="L77:L86" si="21">G77+J77</f>
        <v>2388.5300000000002</v>
      </c>
    </row>
    <row r="78" spans="1:13" ht="17.25" customHeight="1" x14ac:dyDescent="0.25">
      <c r="A78" s="59">
        <f>A76+1</f>
        <v>37</v>
      </c>
      <c r="B78" s="67" t="s">
        <v>16</v>
      </c>
      <c r="C78" s="59" t="s">
        <v>1</v>
      </c>
      <c r="D78" s="75">
        <v>2</v>
      </c>
      <c r="E78" s="65">
        <v>261.61</v>
      </c>
      <c r="F78" s="63">
        <f>ROUND(E78*D78,2)</f>
        <v>523.22</v>
      </c>
      <c r="G78" s="63">
        <f>ROUND(F78*1.2,2)</f>
        <v>627.86</v>
      </c>
      <c r="H78" s="65"/>
      <c r="I78" s="63"/>
      <c r="J78" s="63"/>
      <c r="K78" s="65">
        <f t="shared" si="20"/>
        <v>523.22</v>
      </c>
      <c r="L78" s="63">
        <f t="shared" si="21"/>
        <v>627.86</v>
      </c>
    </row>
    <row r="79" spans="1:13" ht="17.25" customHeight="1" x14ac:dyDescent="0.25">
      <c r="A79" s="88" t="s">
        <v>8</v>
      </c>
      <c r="B79" s="3" t="s">
        <v>14</v>
      </c>
      <c r="C79" s="2" t="s">
        <v>1</v>
      </c>
      <c r="D79" s="44">
        <v>2</v>
      </c>
      <c r="E79" s="1"/>
      <c r="F79" s="13"/>
      <c r="G79" s="13"/>
      <c r="H79" s="13">
        <v>5185.5</v>
      </c>
      <c r="I79" s="13">
        <f>ROUND(H79*D79,2)</f>
        <v>10371</v>
      </c>
      <c r="J79" s="13">
        <f>ROUND(I79*1.2,2)</f>
        <v>12445.2</v>
      </c>
      <c r="K79" s="1">
        <f t="shared" si="20"/>
        <v>10371</v>
      </c>
      <c r="L79" s="13">
        <f t="shared" si="21"/>
        <v>12445.2</v>
      </c>
    </row>
    <row r="80" spans="1:13" ht="28.5" customHeight="1" x14ac:dyDescent="0.25">
      <c r="A80" s="59">
        <f>A78+1</f>
        <v>38</v>
      </c>
      <c r="B80" s="67" t="s">
        <v>9</v>
      </c>
      <c r="C80" s="59" t="s">
        <v>1</v>
      </c>
      <c r="D80" s="75">
        <v>2</v>
      </c>
      <c r="E80" s="65">
        <v>4557.1499999999996</v>
      </c>
      <c r="F80" s="63">
        <f>ROUND(E80*D80,2)</f>
        <v>9114.2999999999993</v>
      </c>
      <c r="G80" s="63">
        <f>ROUND(F80*1.2,2)</f>
        <v>10937.16</v>
      </c>
      <c r="H80" s="65"/>
      <c r="I80" s="63"/>
      <c r="J80" s="63"/>
      <c r="K80" s="65">
        <f t="shared" si="20"/>
        <v>9114.2999999999993</v>
      </c>
      <c r="L80" s="63">
        <f t="shared" si="21"/>
        <v>10937.16</v>
      </c>
    </row>
    <row r="81" spans="1:13" ht="31.5" customHeight="1" x14ac:dyDescent="0.25">
      <c r="A81" s="88" t="s">
        <v>6</v>
      </c>
      <c r="B81" s="3" t="s">
        <v>199</v>
      </c>
      <c r="C81" s="2" t="s">
        <v>1</v>
      </c>
      <c r="D81" s="44">
        <v>2</v>
      </c>
      <c r="E81" s="1"/>
      <c r="F81" s="13"/>
      <c r="G81" s="13"/>
      <c r="H81" s="1">
        <v>18525</v>
      </c>
      <c r="I81" s="13">
        <f>ROUND(H81*D81,2)</f>
        <v>37050</v>
      </c>
      <c r="J81" s="13">
        <f>ROUND(I81*1.2,2)</f>
        <v>44460</v>
      </c>
      <c r="K81" s="1">
        <f t="shared" si="20"/>
        <v>37050</v>
      </c>
      <c r="L81" s="13">
        <f t="shared" si="21"/>
        <v>44460</v>
      </c>
    </row>
    <row r="82" spans="1:13" ht="17.25" customHeight="1" x14ac:dyDescent="0.25">
      <c r="A82" s="59">
        <f>A80+1</f>
        <v>39</v>
      </c>
      <c r="B82" s="67" t="s">
        <v>24</v>
      </c>
      <c r="C82" s="59" t="s">
        <v>21</v>
      </c>
      <c r="D82" s="63">
        <v>8.6999999999999993</v>
      </c>
      <c r="E82" s="65">
        <v>872.2</v>
      </c>
      <c r="F82" s="63">
        <f>ROUND(E82*D82,2)</f>
        <v>7588.14</v>
      </c>
      <c r="G82" s="63">
        <f>ROUND(F82*1.2,2)</f>
        <v>9105.77</v>
      </c>
      <c r="H82" s="65"/>
      <c r="I82" s="63"/>
      <c r="J82" s="63"/>
      <c r="K82" s="65">
        <f t="shared" si="20"/>
        <v>7588.14</v>
      </c>
      <c r="L82" s="63">
        <f t="shared" si="21"/>
        <v>9105.77</v>
      </c>
    </row>
    <row r="83" spans="1:13" ht="17.25" customHeight="1" x14ac:dyDescent="0.25">
      <c r="A83" s="88" t="s">
        <v>3</v>
      </c>
      <c r="B83" s="3" t="s">
        <v>22</v>
      </c>
      <c r="C83" s="2" t="s">
        <v>21</v>
      </c>
      <c r="D83" s="13">
        <f>ROUND(1.02*D82,2)</f>
        <v>8.8699999999999992</v>
      </c>
      <c r="E83" s="1"/>
      <c r="F83" s="13"/>
      <c r="G83" s="13"/>
      <c r="H83" s="1">
        <v>1596</v>
      </c>
      <c r="I83" s="13">
        <f>ROUND(H83*D83,2)</f>
        <v>14156.52</v>
      </c>
      <c r="J83" s="13">
        <f>ROUND(I83*1.2,2)</f>
        <v>16987.82</v>
      </c>
      <c r="K83" s="1">
        <f t="shared" si="20"/>
        <v>14156.52</v>
      </c>
      <c r="L83" s="13">
        <f t="shared" si="21"/>
        <v>16987.82</v>
      </c>
    </row>
    <row r="84" spans="1:13" ht="17.25" customHeight="1" x14ac:dyDescent="0.25">
      <c r="A84" s="59">
        <f>A82+1</f>
        <v>40</v>
      </c>
      <c r="B84" s="67" t="s">
        <v>173</v>
      </c>
      <c r="C84" s="59" t="s">
        <v>1</v>
      </c>
      <c r="D84" s="75">
        <v>2</v>
      </c>
      <c r="E84" s="65">
        <v>10239.1</v>
      </c>
      <c r="F84" s="63">
        <f>ROUND(E84*D84,2)</f>
        <v>20478.2</v>
      </c>
      <c r="G84" s="63">
        <f>ROUND(F84*1.2,2)</f>
        <v>24573.84</v>
      </c>
      <c r="H84" s="65"/>
      <c r="I84" s="63"/>
      <c r="J84" s="63"/>
      <c r="K84" s="65">
        <f t="shared" si="20"/>
        <v>20478.2</v>
      </c>
      <c r="L84" s="63">
        <f t="shared" si="21"/>
        <v>24573.84</v>
      </c>
    </row>
    <row r="85" spans="1:13" ht="17.25" customHeight="1" x14ac:dyDescent="0.25">
      <c r="A85" s="59">
        <f>A84+1</f>
        <v>41</v>
      </c>
      <c r="B85" s="67" t="s">
        <v>48</v>
      </c>
      <c r="C85" s="59" t="s">
        <v>1</v>
      </c>
      <c r="D85" s="73">
        <v>1</v>
      </c>
      <c r="E85" s="65">
        <v>4408</v>
      </c>
      <c r="F85" s="63">
        <f>ROUND(E85*D85,2)</f>
        <v>4408</v>
      </c>
      <c r="G85" s="63">
        <f>ROUND(F85*1.2,2)</f>
        <v>5289.6</v>
      </c>
      <c r="H85" s="65"/>
      <c r="I85" s="63"/>
      <c r="J85" s="63"/>
      <c r="K85" s="65">
        <f t="shared" si="20"/>
        <v>4408</v>
      </c>
      <c r="L85" s="63">
        <f t="shared" si="21"/>
        <v>5289.6</v>
      </c>
      <c r="M85" s="15"/>
    </row>
    <row r="86" spans="1:13" ht="17.25" customHeight="1" x14ac:dyDescent="0.25">
      <c r="A86" s="88" t="s">
        <v>208</v>
      </c>
      <c r="B86" s="3" t="s">
        <v>46</v>
      </c>
      <c r="C86" s="2" t="s">
        <v>1</v>
      </c>
      <c r="D86" s="11">
        <v>1</v>
      </c>
      <c r="E86" s="1"/>
      <c r="F86" s="13"/>
      <c r="G86" s="13"/>
      <c r="H86" s="46">
        <v>3990</v>
      </c>
      <c r="I86" s="13">
        <f>ROUND(H86*D86,2)</f>
        <v>3990</v>
      </c>
      <c r="J86" s="13">
        <f>ROUND(I86*1.2,2)</f>
        <v>4788</v>
      </c>
      <c r="K86" s="1">
        <f t="shared" si="20"/>
        <v>3990</v>
      </c>
      <c r="L86" s="13">
        <f t="shared" si="21"/>
        <v>4788</v>
      </c>
      <c r="M86" s="15"/>
    </row>
    <row r="87" spans="1:13" ht="17.25" customHeight="1" x14ac:dyDescent="0.25">
      <c r="A87" s="53">
        <f>A85+1</f>
        <v>42</v>
      </c>
      <c r="B87" s="70" t="s">
        <v>191</v>
      </c>
      <c r="C87" s="53" t="s">
        <v>49</v>
      </c>
      <c r="D87" s="82">
        <v>78.5</v>
      </c>
      <c r="E87" s="58">
        <v>172.95</v>
      </c>
      <c r="F87" s="56">
        <f>ROUND(E87*D87,2)</f>
        <v>13576.58</v>
      </c>
      <c r="G87" s="56">
        <f>ROUND(F87*1.2,2)</f>
        <v>16291.9</v>
      </c>
      <c r="H87" s="58"/>
      <c r="I87" s="56"/>
      <c r="J87" s="56"/>
      <c r="K87" s="58">
        <f t="shared" ref="K87:K88" si="22">F87+I87</f>
        <v>13576.58</v>
      </c>
      <c r="L87" s="56">
        <f t="shared" ref="L87:L88" si="23">G87+J87</f>
        <v>16291.9</v>
      </c>
      <c r="M87" s="15" t="s">
        <v>198</v>
      </c>
    </row>
    <row r="88" spans="1:13" ht="17.25" customHeight="1" x14ac:dyDescent="0.25">
      <c r="A88" s="88" t="s">
        <v>133</v>
      </c>
      <c r="B88" s="3" t="s">
        <v>192</v>
      </c>
      <c r="C88" s="2" t="s">
        <v>49</v>
      </c>
      <c r="D88" s="52">
        <v>78.5</v>
      </c>
      <c r="E88" s="1"/>
      <c r="F88" s="13"/>
      <c r="G88" s="13"/>
      <c r="H88" s="79">
        <v>84.55</v>
      </c>
      <c r="I88" s="13">
        <f>ROUND(H88*D88,2)</f>
        <v>6637.18</v>
      </c>
      <c r="J88" s="13">
        <f>ROUND(I88*1.2,2)</f>
        <v>7964.62</v>
      </c>
      <c r="K88" s="1">
        <f t="shared" si="22"/>
        <v>6637.18</v>
      </c>
      <c r="L88" s="13">
        <f t="shared" si="23"/>
        <v>7964.62</v>
      </c>
      <c r="M88" s="15"/>
    </row>
    <row r="89" spans="1:13" ht="35.25" customHeight="1" x14ac:dyDescent="0.25">
      <c r="A89" s="53">
        <f>A87+1</f>
        <v>43</v>
      </c>
      <c r="B89" s="70" t="s">
        <v>120</v>
      </c>
      <c r="C89" s="53" t="s">
        <v>32</v>
      </c>
      <c r="D89" s="78">
        <v>0.05</v>
      </c>
      <c r="E89" s="58">
        <v>80533.5</v>
      </c>
      <c r="F89" s="56">
        <f>ROUND(E89*D89,2)</f>
        <v>4026.68</v>
      </c>
      <c r="G89" s="56">
        <f t="shared" ref="G89" si="24">ROUND(F89*1.2,2)</f>
        <v>4832.0200000000004</v>
      </c>
      <c r="H89" s="58"/>
      <c r="I89" s="56"/>
      <c r="J89" s="56"/>
      <c r="K89" s="58">
        <f t="shared" ref="K89:K91" si="25">F89+I89</f>
        <v>4026.68</v>
      </c>
      <c r="L89" s="56">
        <f t="shared" ref="L89:L91" si="26">G89+J89</f>
        <v>4832.0200000000004</v>
      </c>
      <c r="M89" s="15"/>
    </row>
    <row r="90" spans="1:13" ht="17.25" customHeight="1" x14ac:dyDescent="0.25">
      <c r="A90" s="88" t="s">
        <v>194</v>
      </c>
      <c r="B90" s="3" t="s">
        <v>118</v>
      </c>
      <c r="C90" s="2" t="s">
        <v>32</v>
      </c>
      <c r="D90" s="45">
        <v>0.05</v>
      </c>
      <c r="E90" s="1"/>
      <c r="F90" s="13"/>
      <c r="G90" s="13"/>
      <c r="H90" s="1">
        <f>ROUND(4616/1.2*1.15,2)</f>
        <v>4423.67</v>
      </c>
      <c r="I90" s="13">
        <f>ROUND(H90*D90,2)</f>
        <v>221.18</v>
      </c>
      <c r="J90" s="13">
        <f>ROUND(I90*1.2,2)</f>
        <v>265.42</v>
      </c>
      <c r="K90" s="1">
        <f t="shared" si="25"/>
        <v>221.18</v>
      </c>
      <c r="L90" s="13">
        <f t="shared" si="26"/>
        <v>265.42</v>
      </c>
      <c r="M90" s="15" t="s">
        <v>31</v>
      </c>
    </row>
    <row r="91" spans="1:13" ht="17.25" customHeight="1" x14ac:dyDescent="0.25">
      <c r="A91" s="88" t="s">
        <v>209</v>
      </c>
      <c r="B91" s="3" t="s">
        <v>119</v>
      </c>
      <c r="C91" s="2" t="s">
        <v>70</v>
      </c>
      <c r="D91" s="45">
        <f>0.17*78.5/1000</f>
        <v>1.3345000000000001E-2</v>
      </c>
      <c r="E91" s="1"/>
      <c r="F91" s="13"/>
      <c r="G91" s="13"/>
      <c r="H91" s="1">
        <f>ROUND(105190/1.2*1.15,2)</f>
        <v>100807.08</v>
      </c>
      <c r="I91" s="13">
        <f>ROUND(H91*D91,2)</f>
        <v>1345.27</v>
      </c>
      <c r="J91" s="13">
        <f>ROUND(I91*1.2,2)</f>
        <v>1614.32</v>
      </c>
      <c r="K91" s="1">
        <f t="shared" si="25"/>
        <v>1345.27</v>
      </c>
      <c r="L91" s="13">
        <f t="shared" si="26"/>
        <v>1614.32</v>
      </c>
    </row>
    <row r="92" spans="1:13" ht="17.25" customHeight="1" x14ac:dyDescent="0.25">
      <c r="A92" s="83">
        <f>A89+1</f>
        <v>44</v>
      </c>
      <c r="B92" s="67" t="s">
        <v>136</v>
      </c>
      <c r="C92" s="59" t="s">
        <v>1</v>
      </c>
      <c r="D92" s="73">
        <v>1</v>
      </c>
      <c r="E92" s="65">
        <v>3050.45</v>
      </c>
      <c r="F92" s="63">
        <f>ROUND(E92*D92,2)</f>
        <v>3050.45</v>
      </c>
      <c r="G92" s="63">
        <f t="shared" ref="G92" si="27">ROUND(F92*1.2,2)</f>
        <v>3660.54</v>
      </c>
      <c r="H92" s="65"/>
      <c r="I92" s="63"/>
      <c r="J92" s="63"/>
      <c r="K92" s="65">
        <f t="shared" ref="K92:K93" si="28">F92+I92</f>
        <v>3050.45</v>
      </c>
      <c r="L92" s="63">
        <f t="shared" ref="L92:L93" si="29">G92+J92</f>
        <v>3660.54</v>
      </c>
      <c r="M92" s="15"/>
    </row>
    <row r="93" spans="1:13" ht="17.25" customHeight="1" x14ac:dyDescent="0.25">
      <c r="A93" s="88" t="s">
        <v>134</v>
      </c>
      <c r="B93" s="3" t="s">
        <v>139</v>
      </c>
      <c r="C93" s="2" t="s">
        <v>1</v>
      </c>
      <c r="D93" s="47">
        <v>1</v>
      </c>
      <c r="E93" s="1"/>
      <c r="F93" s="13"/>
      <c r="G93" s="13"/>
      <c r="H93" s="46">
        <v>5415</v>
      </c>
      <c r="I93" s="13">
        <f>ROUND(H93*D93,2)</f>
        <v>5415</v>
      </c>
      <c r="J93" s="13">
        <f>ROUND(I93*1.2,2)</f>
        <v>6498</v>
      </c>
      <c r="K93" s="1">
        <f t="shared" si="28"/>
        <v>5415</v>
      </c>
      <c r="L93" s="13">
        <f t="shared" si="29"/>
        <v>6498</v>
      </c>
      <c r="M93" s="15"/>
    </row>
    <row r="94" spans="1:13" ht="17.25" customHeight="1" x14ac:dyDescent="0.25">
      <c r="A94" s="83">
        <f>A92+1</f>
        <v>45</v>
      </c>
      <c r="B94" s="67" t="s">
        <v>137</v>
      </c>
      <c r="C94" s="59" t="s">
        <v>21</v>
      </c>
      <c r="D94" s="74">
        <v>1.54</v>
      </c>
      <c r="E94" s="65">
        <v>594.77</v>
      </c>
      <c r="F94" s="63">
        <f>ROUND(E94*D94,2)</f>
        <v>915.95</v>
      </c>
      <c r="G94" s="63">
        <f t="shared" ref="G94" si="30">ROUND(F94*1.2,2)</f>
        <v>1099.1400000000001</v>
      </c>
      <c r="H94" s="65"/>
      <c r="I94" s="63"/>
      <c r="J94" s="63"/>
      <c r="K94" s="65">
        <f t="shared" ref="K94:K96" si="31">F94+I94</f>
        <v>915.95</v>
      </c>
      <c r="L94" s="63">
        <f t="shared" ref="L94:L96" si="32">G94+J94</f>
        <v>1099.1400000000001</v>
      </c>
      <c r="M94" s="15"/>
    </row>
    <row r="95" spans="1:13" ht="17.25" customHeight="1" x14ac:dyDescent="0.25">
      <c r="A95" s="88" t="s">
        <v>135</v>
      </c>
      <c r="B95" s="3" t="s">
        <v>138</v>
      </c>
      <c r="C95" s="2" t="s">
        <v>21</v>
      </c>
      <c r="D95" s="13">
        <v>1.54</v>
      </c>
      <c r="E95" s="1"/>
      <c r="F95" s="13"/>
      <c r="G95" s="13"/>
      <c r="H95" s="46">
        <v>24.7</v>
      </c>
      <c r="I95" s="13">
        <f>ROUND(H95*D95,2)</f>
        <v>38.04</v>
      </c>
      <c r="J95" s="13">
        <f>ROUND(I95*1.2,2)</f>
        <v>45.65</v>
      </c>
      <c r="K95" s="1">
        <f t="shared" si="31"/>
        <v>38.04</v>
      </c>
      <c r="L95" s="13">
        <f t="shared" si="32"/>
        <v>45.65</v>
      </c>
      <c r="M95" s="15"/>
    </row>
    <row r="96" spans="1:13" ht="17.25" customHeight="1" x14ac:dyDescent="0.25">
      <c r="A96" s="84">
        <f>A94+1</f>
        <v>46</v>
      </c>
      <c r="B96" s="70" t="s">
        <v>193</v>
      </c>
      <c r="C96" s="53" t="s">
        <v>1</v>
      </c>
      <c r="D96" s="71">
        <v>2</v>
      </c>
      <c r="E96" s="58">
        <v>2390.1999999999998</v>
      </c>
      <c r="F96" s="56">
        <f>ROUND(E96*D96,2)</f>
        <v>4780.3999999999996</v>
      </c>
      <c r="G96" s="56">
        <f t="shared" ref="G96" si="33">ROUND(F96*1.2,2)</f>
        <v>5736.48</v>
      </c>
      <c r="H96" s="58"/>
      <c r="I96" s="56"/>
      <c r="J96" s="56"/>
      <c r="K96" s="58">
        <f t="shared" si="31"/>
        <v>4780.3999999999996</v>
      </c>
      <c r="L96" s="56">
        <f t="shared" si="32"/>
        <v>5736.48</v>
      </c>
      <c r="M96" s="15"/>
    </row>
    <row r="97" spans="1:13" ht="17.25" customHeight="1" x14ac:dyDescent="0.25">
      <c r="A97" s="83">
        <f>A96+1</f>
        <v>47</v>
      </c>
      <c r="B97" s="60" t="s">
        <v>111</v>
      </c>
      <c r="C97" s="59" t="s">
        <v>52</v>
      </c>
      <c r="D97" s="66">
        <v>0.17</v>
      </c>
      <c r="E97" s="65">
        <v>144.4</v>
      </c>
      <c r="F97" s="63">
        <f>ROUND(E97*D97,2)</f>
        <v>24.55</v>
      </c>
      <c r="G97" s="63">
        <f>ROUND(F97*1.2,2)</f>
        <v>29.46</v>
      </c>
      <c r="H97" s="65"/>
      <c r="I97" s="63"/>
      <c r="J97" s="63"/>
      <c r="K97" s="65">
        <f t="shared" ref="K97:L100" si="34">F97+I97</f>
        <v>24.55</v>
      </c>
      <c r="L97" s="63">
        <f t="shared" si="34"/>
        <v>29.46</v>
      </c>
      <c r="M97" s="15" t="s">
        <v>114</v>
      </c>
    </row>
    <row r="98" spans="1:13" ht="17.25" customHeight="1" x14ac:dyDescent="0.25">
      <c r="A98" s="88" t="s">
        <v>210</v>
      </c>
      <c r="B98" s="3" t="s">
        <v>112</v>
      </c>
      <c r="C98" s="2" t="s">
        <v>49</v>
      </c>
      <c r="D98" s="16">
        <f>D97*0.15</f>
        <v>2.5500000000000002E-2</v>
      </c>
      <c r="E98" s="1"/>
      <c r="F98" s="13"/>
      <c r="G98" s="13"/>
      <c r="H98" s="1">
        <v>149.15</v>
      </c>
      <c r="I98" s="13">
        <f>ROUND(H98*D98,2)</f>
        <v>3.8</v>
      </c>
      <c r="J98" s="13">
        <f>ROUND(I98*1.2,2)</f>
        <v>4.5599999999999996</v>
      </c>
      <c r="K98" s="1">
        <f t="shared" si="34"/>
        <v>3.8</v>
      </c>
      <c r="L98" s="13">
        <f t="shared" si="34"/>
        <v>4.5599999999999996</v>
      </c>
    </row>
    <row r="99" spans="1:13" ht="17.25" customHeight="1" x14ac:dyDescent="0.25">
      <c r="A99" s="59">
        <f>A97+1</f>
        <v>48</v>
      </c>
      <c r="B99" s="60" t="s">
        <v>110</v>
      </c>
      <c r="C99" s="59" t="s">
        <v>52</v>
      </c>
      <c r="D99" s="66">
        <v>0.17</v>
      </c>
      <c r="E99" s="65">
        <f>144.4*2</f>
        <v>288.8</v>
      </c>
      <c r="F99" s="63">
        <f>ROUND(E99*D99,2)</f>
        <v>49.1</v>
      </c>
      <c r="G99" s="63">
        <f>ROUND(F99*1.2,2)</f>
        <v>58.92</v>
      </c>
      <c r="H99" s="65"/>
      <c r="I99" s="63"/>
      <c r="J99" s="63"/>
      <c r="K99" s="65">
        <f t="shared" si="34"/>
        <v>49.1</v>
      </c>
      <c r="L99" s="63">
        <f t="shared" si="34"/>
        <v>58.92</v>
      </c>
      <c r="M99" s="15" t="s">
        <v>114</v>
      </c>
    </row>
    <row r="100" spans="1:13" ht="17.25" customHeight="1" x14ac:dyDescent="0.25">
      <c r="A100" s="88" t="s">
        <v>195</v>
      </c>
      <c r="B100" s="3" t="s">
        <v>113</v>
      </c>
      <c r="C100" s="2" t="s">
        <v>49</v>
      </c>
      <c r="D100" s="16">
        <f>D99*0.32</f>
        <v>5.4400000000000004E-2</v>
      </c>
      <c r="E100" s="1"/>
      <c r="F100" s="13"/>
      <c r="G100" s="13"/>
      <c r="H100" s="1">
        <v>165.3</v>
      </c>
      <c r="I100" s="13">
        <f>ROUND(H100*D100,2)</f>
        <v>8.99</v>
      </c>
      <c r="J100" s="13">
        <f>ROUND(I100*1.2,2)</f>
        <v>10.79</v>
      </c>
      <c r="K100" s="1">
        <f t="shared" si="34"/>
        <v>8.99</v>
      </c>
      <c r="L100" s="13">
        <f t="shared" si="34"/>
        <v>10.79</v>
      </c>
    </row>
    <row r="101" spans="1:13" ht="17.25" customHeight="1" x14ac:dyDescent="0.25">
      <c r="A101" s="59">
        <f>A99+1</f>
        <v>49</v>
      </c>
      <c r="B101" s="60" t="s">
        <v>147</v>
      </c>
      <c r="C101" s="59" t="s">
        <v>52</v>
      </c>
      <c r="D101" s="85">
        <v>41.94</v>
      </c>
      <c r="E101" s="65">
        <v>144.4</v>
      </c>
      <c r="F101" s="63">
        <f>ROUND(E101*D101,2)</f>
        <v>6056.14</v>
      </c>
      <c r="G101" s="63">
        <f t="shared" ref="G101" si="35">ROUND(F101*1.2,2)</f>
        <v>7267.37</v>
      </c>
      <c r="H101" s="65"/>
      <c r="I101" s="63"/>
      <c r="J101" s="63"/>
      <c r="K101" s="65">
        <f t="shared" ref="K101:L104" si="36">F101+I101</f>
        <v>6056.14</v>
      </c>
      <c r="L101" s="63">
        <f t="shared" si="36"/>
        <v>7267.37</v>
      </c>
      <c r="M101" s="15"/>
    </row>
    <row r="102" spans="1:13" ht="17.25" customHeight="1" x14ac:dyDescent="0.25">
      <c r="A102" s="88" t="s">
        <v>196</v>
      </c>
      <c r="B102" s="3" t="s">
        <v>142</v>
      </c>
      <c r="C102" s="2" t="s">
        <v>54</v>
      </c>
      <c r="D102" s="31">
        <f>D101*0.3*20/16</f>
        <v>15.727499999999999</v>
      </c>
      <c r="E102" s="1"/>
      <c r="F102" s="13"/>
      <c r="G102" s="13"/>
      <c r="H102" s="42">
        <v>237.5</v>
      </c>
      <c r="I102" s="13">
        <f>ROUND(H102*D102,2)</f>
        <v>3735.28</v>
      </c>
      <c r="J102" s="13">
        <f t="shared" ref="J102" si="37">ROUND(I102*1.2,2)</f>
        <v>4482.34</v>
      </c>
      <c r="K102" s="1">
        <f t="shared" si="36"/>
        <v>3735.28</v>
      </c>
      <c r="L102" s="13">
        <f t="shared" si="36"/>
        <v>4482.34</v>
      </c>
      <c r="M102" s="15"/>
    </row>
    <row r="103" spans="1:13" ht="17.25" customHeight="1" x14ac:dyDescent="0.25">
      <c r="A103" s="59">
        <f>A101+1</f>
        <v>50</v>
      </c>
      <c r="B103" s="60" t="s">
        <v>148</v>
      </c>
      <c r="C103" s="59" t="s">
        <v>52</v>
      </c>
      <c r="D103" s="85">
        <v>41.94</v>
      </c>
      <c r="E103" s="65">
        <v>299.76</v>
      </c>
      <c r="F103" s="63">
        <f>ROUND(E103*D103,2)</f>
        <v>12571.93</v>
      </c>
      <c r="G103" s="63">
        <f t="shared" ref="G103" si="38">ROUND(F103*1.2,2)</f>
        <v>15086.32</v>
      </c>
      <c r="H103" s="65"/>
      <c r="I103" s="63"/>
      <c r="J103" s="63"/>
      <c r="K103" s="65">
        <f t="shared" si="36"/>
        <v>12571.93</v>
      </c>
      <c r="L103" s="63">
        <f t="shared" si="36"/>
        <v>15086.32</v>
      </c>
      <c r="M103" s="15"/>
    </row>
    <row r="104" spans="1:13" ht="17.25" customHeight="1" x14ac:dyDescent="0.25">
      <c r="A104" s="88" t="s">
        <v>140</v>
      </c>
      <c r="B104" s="3" t="s">
        <v>143</v>
      </c>
      <c r="C104" s="2" t="s">
        <v>49</v>
      </c>
      <c r="D104" s="18">
        <f>D103*2.5*2</f>
        <v>209.7</v>
      </c>
      <c r="E104" s="1"/>
      <c r="F104" s="13"/>
      <c r="G104" s="13"/>
      <c r="H104" s="42">
        <v>296.39999999999998</v>
      </c>
      <c r="I104" s="13">
        <f t="shared" ref="I104" si="39">ROUND(H104*D104,2)</f>
        <v>62155.08</v>
      </c>
      <c r="J104" s="13">
        <f t="shared" ref="J104" si="40">ROUND(I104*1.2,2)</f>
        <v>74586.100000000006</v>
      </c>
      <c r="K104" s="1">
        <f t="shared" si="36"/>
        <v>62155.08</v>
      </c>
      <c r="L104" s="13">
        <f t="shared" si="36"/>
        <v>74586.100000000006</v>
      </c>
      <c r="M104" s="15"/>
    </row>
    <row r="105" spans="1:13" ht="18.75" customHeight="1" x14ac:dyDescent="0.25">
      <c r="A105" s="4"/>
      <c r="B105" s="32" t="s">
        <v>146</v>
      </c>
      <c r="C105" s="8"/>
      <c r="D105" s="14"/>
      <c r="E105" s="6"/>
      <c r="F105" s="5"/>
      <c r="G105" s="5"/>
      <c r="H105" s="48"/>
      <c r="I105" s="5"/>
      <c r="J105" s="5"/>
      <c r="K105" s="6"/>
      <c r="L105" s="5"/>
      <c r="M105" s="15"/>
    </row>
    <row r="106" spans="1:13" ht="34.5" customHeight="1" x14ac:dyDescent="0.25">
      <c r="A106" s="59">
        <f>A103+1</f>
        <v>51</v>
      </c>
      <c r="B106" s="67" t="s">
        <v>149</v>
      </c>
      <c r="C106" s="59" t="s">
        <v>32</v>
      </c>
      <c r="D106" s="74">
        <v>0.43</v>
      </c>
      <c r="E106" s="65">
        <v>28835.292999999998</v>
      </c>
      <c r="F106" s="63">
        <f>ROUND(E106*D106,2)</f>
        <v>12399.18</v>
      </c>
      <c r="G106" s="63">
        <f t="shared" ref="G106" si="41">ROUND(F106*1.2,2)</f>
        <v>14879.02</v>
      </c>
      <c r="H106" s="65"/>
      <c r="I106" s="63"/>
      <c r="J106" s="63"/>
      <c r="K106" s="65">
        <f t="shared" ref="K106:K112" si="42">F106+I106</f>
        <v>12399.18</v>
      </c>
      <c r="L106" s="63">
        <f t="shared" ref="L106:L112" si="43">G106+J106</f>
        <v>14879.02</v>
      </c>
      <c r="M106" s="15"/>
    </row>
    <row r="107" spans="1:13" ht="18" customHeight="1" x14ac:dyDescent="0.25">
      <c r="A107" s="88" t="s">
        <v>141</v>
      </c>
      <c r="B107" s="10" t="s">
        <v>150</v>
      </c>
      <c r="C107" s="2" t="s">
        <v>32</v>
      </c>
      <c r="D107" s="18">
        <v>0.43</v>
      </c>
      <c r="E107" s="1"/>
      <c r="F107" s="13"/>
      <c r="G107" s="13"/>
      <c r="H107" s="1">
        <v>5196.5</v>
      </c>
      <c r="I107" s="13">
        <f t="shared" ref="I107:I108" si="44">ROUND(H107*D107,2)</f>
        <v>2234.5</v>
      </c>
      <c r="J107" s="13">
        <f t="shared" ref="J107:J108" si="45">ROUND(I107*1.2,2)</f>
        <v>2681.4</v>
      </c>
      <c r="K107" s="1">
        <f t="shared" si="42"/>
        <v>2234.5</v>
      </c>
      <c r="L107" s="13">
        <f t="shared" si="43"/>
        <v>2681.4</v>
      </c>
      <c r="M107" s="15"/>
    </row>
    <row r="108" spans="1:13" ht="18" customHeight="1" x14ac:dyDescent="0.25">
      <c r="A108" s="88" t="s">
        <v>211</v>
      </c>
      <c r="B108" s="10" t="s">
        <v>151</v>
      </c>
      <c r="C108" s="2" t="s">
        <v>70</v>
      </c>
      <c r="D108" s="33">
        <v>2.3699999999999999E-2</v>
      </c>
      <c r="E108" s="1"/>
      <c r="F108" s="13"/>
      <c r="G108" s="13"/>
      <c r="H108" s="1">
        <v>80750</v>
      </c>
      <c r="I108" s="13">
        <f t="shared" si="44"/>
        <v>1913.78</v>
      </c>
      <c r="J108" s="13">
        <f t="shared" si="45"/>
        <v>2296.54</v>
      </c>
      <c r="K108" s="1">
        <f t="shared" si="42"/>
        <v>1913.78</v>
      </c>
      <c r="L108" s="13">
        <f t="shared" si="43"/>
        <v>2296.54</v>
      </c>
      <c r="M108" s="15"/>
    </row>
    <row r="109" spans="1:13" ht="20.25" customHeight="1" x14ac:dyDescent="0.25">
      <c r="A109" s="59">
        <f>A106+1</f>
        <v>52</v>
      </c>
      <c r="B109" s="60" t="s">
        <v>147</v>
      </c>
      <c r="C109" s="59" t="s">
        <v>52</v>
      </c>
      <c r="D109" s="85">
        <v>3.37</v>
      </c>
      <c r="E109" s="65">
        <v>144.4</v>
      </c>
      <c r="F109" s="63">
        <f>ROUND(E109*D109,2)</f>
        <v>486.63</v>
      </c>
      <c r="G109" s="63">
        <f t="shared" ref="G109" si="46">ROUND(F109*1.2,2)</f>
        <v>583.96</v>
      </c>
      <c r="H109" s="65"/>
      <c r="I109" s="63"/>
      <c r="J109" s="63"/>
      <c r="K109" s="65">
        <f t="shared" si="42"/>
        <v>486.63</v>
      </c>
      <c r="L109" s="63">
        <f t="shared" si="43"/>
        <v>583.96</v>
      </c>
      <c r="M109" s="15"/>
    </row>
    <row r="110" spans="1:13" ht="17.25" customHeight="1" x14ac:dyDescent="0.25">
      <c r="A110" s="88" t="s">
        <v>144</v>
      </c>
      <c r="B110" s="3" t="s">
        <v>142</v>
      </c>
      <c r="C110" s="2" t="s">
        <v>54</v>
      </c>
      <c r="D110" s="31">
        <f>D109*0.3*20/16</f>
        <v>1.2637499999999999</v>
      </c>
      <c r="E110" s="1"/>
      <c r="F110" s="13"/>
      <c r="G110" s="13"/>
      <c r="H110" s="42">
        <v>237.5</v>
      </c>
      <c r="I110" s="13">
        <f>ROUND(H110*D110,2)</f>
        <v>300.14</v>
      </c>
      <c r="J110" s="13">
        <f t="shared" ref="J110" si="47">ROUND(I110*1.2,2)</f>
        <v>360.17</v>
      </c>
      <c r="K110" s="1">
        <f t="shared" si="42"/>
        <v>300.14</v>
      </c>
      <c r="L110" s="13">
        <f t="shared" si="43"/>
        <v>360.17</v>
      </c>
      <c r="M110" s="15"/>
    </row>
    <row r="111" spans="1:13" ht="21.75" customHeight="1" x14ac:dyDescent="0.25">
      <c r="A111" s="59">
        <f>A109+1</f>
        <v>53</v>
      </c>
      <c r="B111" s="60" t="s">
        <v>148</v>
      </c>
      <c r="C111" s="59" t="s">
        <v>52</v>
      </c>
      <c r="D111" s="85">
        <v>3.37</v>
      </c>
      <c r="E111" s="65">
        <v>299.76</v>
      </c>
      <c r="F111" s="63">
        <f>ROUND(E111*D111,2)</f>
        <v>1010.19</v>
      </c>
      <c r="G111" s="63">
        <f t="shared" ref="G111" si="48">ROUND(F111*1.2,2)</f>
        <v>1212.23</v>
      </c>
      <c r="H111" s="65"/>
      <c r="I111" s="63"/>
      <c r="J111" s="63"/>
      <c r="K111" s="65">
        <f t="shared" si="42"/>
        <v>1010.19</v>
      </c>
      <c r="L111" s="63">
        <f t="shared" si="43"/>
        <v>1212.23</v>
      </c>
      <c r="M111" s="15"/>
    </row>
    <row r="112" spans="1:13" x14ac:dyDescent="0.25">
      <c r="A112" s="88" t="s">
        <v>145</v>
      </c>
      <c r="B112" s="3" t="s">
        <v>143</v>
      </c>
      <c r="C112" s="2" t="s">
        <v>49</v>
      </c>
      <c r="D112" s="18">
        <f>D111*2.5*2</f>
        <v>16.850000000000001</v>
      </c>
      <c r="E112" s="1"/>
      <c r="F112" s="13"/>
      <c r="G112" s="13"/>
      <c r="H112" s="42">
        <v>296.39999999999998</v>
      </c>
      <c r="I112" s="13">
        <f t="shared" ref="I112" si="49">ROUND(H112*D112,2)</f>
        <v>4994.34</v>
      </c>
      <c r="J112" s="13">
        <f t="shared" ref="J112" si="50">ROUND(I112*1.2,2)</f>
        <v>5993.21</v>
      </c>
      <c r="K112" s="1">
        <f t="shared" si="42"/>
        <v>4994.34</v>
      </c>
      <c r="L112" s="13">
        <f t="shared" si="43"/>
        <v>5993.21</v>
      </c>
      <c r="M112" s="15"/>
    </row>
    <row r="113" spans="1:13" ht="33" customHeight="1" x14ac:dyDescent="0.25">
      <c r="A113" s="4"/>
      <c r="B113" s="32" t="s">
        <v>155</v>
      </c>
      <c r="C113" s="8"/>
      <c r="D113" s="14"/>
      <c r="E113" s="6"/>
      <c r="F113" s="5"/>
      <c r="G113" s="5"/>
      <c r="H113" s="48"/>
      <c r="I113" s="5"/>
      <c r="J113" s="5"/>
      <c r="K113" s="6"/>
      <c r="L113" s="5"/>
      <c r="M113" s="15"/>
    </row>
    <row r="114" spans="1:13" ht="17.25" customHeight="1" x14ac:dyDescent="0.25">
      <c r="A114" s="59">
        <f>A111+1</f>
        <v>54</v>
      </c>
      <c r="B114" s="67" t="s">
        <v>156</v>
      </c>
      <c r="C114" s="59" t="s">
        <v>21</v>
      </c>
      <c r="D114" s="81">
        <v>4.4000000000000004</v>
      </c>
      <c r="E114" s="65">
        <v>1047.8499999999999</v>
      </c>
      <c r="F114" s="63">
        <f>ROUND(E114*D114,2)</f>
        <v>4610.54</v>
      </c>
      <c r="G114" s="63">
        <f>ROUND(F114*1.2,2)</f>
        <v>5532.65</v>
      </c>
      <c r="H114" s="65"/>
      <c r="I114" s="63"/>
      <c r="J114" s="63"/>
      <c r="K114" s="65">
        <f t="shared" ref="K114" si="51">F114+I114</f>
        <v>4610.54</v>
      </c>
      <c r="L114" s="63">
        <f t="shared" ref="L114" si="52">G114+J114</f>
        <v>5532.65</v>
      </c>
      <c r="M114" s="15"/>
    </row>
    <row r="115" spans="1:13" ht="17.25" customHeight="1" x14ac:dyDescent="0.25">
      <c r="A115" s="88" t="s">
        <v>152</v>
      </c>
      <c r="B115" s="3" t="s">
        <v>26</v>
      </c>
      <c r="C115" s="2" t="s">
        <v>21</v>
      </c>
      <c r="D115" s="13">
        <f>ROUND(1.02*D114,2)</f>
        <v>4.49</v>
      </c>
      <c r="E115" s="1"/>
      <c r="F115" s="13"/>
      <c r="G115" s="13"/>
      <c r="H115" s="1">
        <v>2924.1</v>
      </c>
      <c r="I115" s="13">
        <f>ROUND(H115*D115,2)</f>
        <v>13129.21</v>
      </c>
      <c r="J115" s="13">
        <f>ROUND(I115*1.2,2)</f>
        <v>15755.05</v>
      </c>
      <c r="K115" s="1">
        <f t="shared" ref="K115:K127" si="53">F115+I115</f>
        <v>13129.21</v>
      </c>
      <c r="L115" s="13">
        <f t="shared" ref="L115:L127" si="54">G115+J115</f>
        <v>15755.05</v>
      </c>
    </row>
    <row r="116" spans="1:13" ht="17.25" customHeight="1" x14ac:dyDescent="0.25">
      <c r="A116" s="59">
        <f>A114+1</f>
        <v>55</v>
      </c>
      <c r="B116" s="67" t="s">
        <v>24</v>
      </c>
      <c r="C116" s="59" t="s">
        <v>21</v>
      </c>
      <c r="D116" s="76">
        <v>0.8</v>
      </c>
      <c r="E116" s="65">
        <v>872.2</v>
      </c>
      <c r="F116" s="63">
        <f>ROUND(E116*D116,2)</f>
        <v>697.76</v>
      </c>
      <c r="G116" s="63">
        <f>ROUND(F116*1.2,2)</f>
        <v>837.31</v>
      </c>
      <c r="H116" s="65"/>
      <c r="I116" s="63"/>
      <c r="J116" s="63"/>
      <c r="K116" s="65">
        <f t="shared" si="53"/>
        <v>697.76</v>
      </c>
      <c r="L116" s="63">
        <f t="shared" si="54"/>
        <v>837.31</v>
      </c>
    </row>
    <row r="117" spans="1:13" ht="17.25" customHeight="1" x14ac:dyDescent="0.25">
      <c r="A117" s="88" t="s">
        <v>153</v>
      </c>
      <c r="B117" s="3" t="s">
        <v>22</v>
      </c>
      <c r="C117" s="2" t="s">
        <v>21</v>
      </c>
      <c r="D117" s="13">
        <f>ROUND(1.02*D116,2)</f>
        <v>0.82</v>
      </c>
      <c r="E117" s="1"/>
      <c r="F117" s="13"/>
      <c r="G117" s="13"/>
      <c r="H117" s="1">
        <v>1596</v>
      </c>
      <c r="I117" s="13">
        <f>ROUND(H117*D117,2)</f>
        <v>1308.72</v>
      </c>
      <c r="J117" s="13">
        <f>ROUND(I117*1.2,2)</f>
        <v>1570.46</v>
      </c>
      <c r="K117" s="1">
        <f t="shared" si="53"/>
        <v>1308.72</v>
      </c>
      <c r="L117" s="13">
        <f t="shared" si="54"/>
        <v>1570.46</v>
      </c>
    </row>
    <row r="118" spans="1:13" ht="33.75" customHeight="1" x14ac:dyDescent="0.25">
      <c r="A118" s="53">
        <f>A116+1</f>
        <v>56</v>
      </c>
      <c r="B118" s="70" t="s">
        <v>120</v>
      </c>
      <c r="C118" s="53" t="s">
        <v>32</v>
      </c>
      <c r="D118" s="78">
        <v>0.06</v>
      </c>
      <c r="E118" s="58">
        <v>80533.5</v>
      </c>
      <c r="F118" s="56">
        <f>ROUND(E118*D118,2)</f>
        <v>4832.01</v>
      </c>
      <c r="G118" s="56">
        <f t="shared" ref="G118" si="55">ROUND(F118*1.2,2)</f>
        <v>5798.41</v>
      </c>
      <c r="H118" s="58"/>
      <c r="I118" s="56"/>
      <c r="J118" s="56"/>
      <c r="K118" s="58">
        <f t="shared" ref="K118:K120" si="56">F118+I118</f>
        <v>4832.01</v>
      </c>
      <c r="L118" s="56">
        <f t="shared" ref="L118:L120" si="57">G118+J118</f>
        <v>5798.41</v>
      </c>
      <c r="M118" s="15"/>
    </row>
    <row r="119" spans="1:13" ht="17.25" customHeight="1" x14ac:dyDescent="0.25">
      <c r="A119" s="88" t="s">
        <v>154</v>
      </c>
      <c r="B119" s="3" t="s">
        <v>118</v>
      </c>
      <c r="C119" s="2" t="s">
        <v>32</v>
      </c>
      <c r="D119" s="45">
        <v>0.06</v>
      </c>
      <c r="E119" s="1"/>
      <c r="F119" s="13"/>
      <c r="G119" s="13"/>
      <c r="H119" s="1">
        <f>ROUND(4616/1.2*1.15,2)</f>
        <v>4423.67</v>
      </c>
      <c r="I119" s="13">
        <f>ROUND(H119*D119,2)</f>
        <v>265.42</v>
      </c>
      <c r="J119" s="13">
        <f>ROUND(I119*1.2,2)</f>
        <v>318.5</v>
      </c>
      <c r="K119" s="1">
        <f t="shared" si="56"/>
        <v>265.42</v>
      </c>
      <c r="L119" s="13">
        <f t="shared" si="57"/>
        <v>318.5</v>
      </c>
      <c r="M119" s="15" t="s">
        <v>31</v>
      </c>
    </row>
    <row r="120" spans="1:13" ht="17.25" customHeight="1" x14ac:dyDescent="0.25">
      <c r="A120" s="88" t="s">
        <v>212</v>
      </c>
      <c r="B120" s="3" t="s">
        <v>119</v>
      </c>
      <c r="C120" s="2" t="s">
        <v>70</v>
      </c>
      <c r="D120" s="45">
        <f>2.15*78.5/1000</f>
        <v>0.16877500000000001</v>
      </c>
      <c r="E120" s="1"/>
      <c r="F120" s="13"/>
      <c r="G120" s="13"/>
      <c r="H120" s="109">
        <f>ROUND(105190/1.2*1.15,2)</f>
        <v>100807.08</v>
      </c>
      <c r="I120" s="13">
        <f>ROUND(H120*D120,2)</f>
        <v>17013.71</v>
      </c>
      <c r="J120" s="13">
        <f>ROUND(I120*1.2,2)</f>
        <v>20416.45</v>
      </c>
      <c r="K120" s="1">
        <f t="shared" si="56"/>
        <v>17013.71</v>
      </c>
      <c r="L120" s="13">
        <f t="shared" si="57"/>
        <v>20416.45</v>
      </c>
    </row>
    <row r="121" spans="1:13" ht="17.25" customHeight="1" x14ac:dyDescent="0.25">
      <c r="A121" s="59">
        <f>A118+1</f>
        <v>57</v>
      </c>
      <c r="B121" s="67" t="s">
        <v>159</v>
      </c>
      <c r="C121" s="59" t="s">
        <v>1</v>
      </c>
      <c r="D121" s="75">
        <v>4</v>
      </c>
      <c r="E121" s="65">
        <v>4129.6499999999996</v>
      </c>
      <c r="F121" s="63">
        <f>ROUND(E121*D121,2)</f>
        <v>16518.599999999999</v>
      </c>
      <c r="G121" s="63">
        <f>ROUND(F121*1.2,2)</f>
        <v>19822.32</v>
      </c>
      <c r="H121" s="65"/>
      <c r="I121" s="63"/>
      <c r="J121" s="63"/>
      <c r="K121" s="65">
        <f t="shared" si="53"/>
        <v>16518.599999999999</v>
      </c>
      <c r="L121" s="63">
        <f t="shared" si="54"/>
        <v>19822.32</v>
      </c>
    </row>
    <row r="122" spans="1:13" ht="17.25" customHeight="1" x14ac:dyDescent="0.25">
      <c r="A122" s="88" t="s">
        <v>157</v>
      </c>
      <c r="B122" s="3" t="s">
        <v>160</v>
      </c>
      <c r="C122" s="2" t="s">
        <v>1</v>
      </c>
      <c r="D122" s="44">
        <v>4</v>
      </c>
      <c r="E122" s="1"/>
      <c r="F122" s="13"/>
      <c r="G122" s="13"/>
      <c r="H122" s="13">
        <v>7210.5</v>
      </c>
      <c r="I122" s="13">
        <f>ROUND(H122*D122,2)</f>
        <v>28842</v>
      </c>
      <c r="J122" s="13">
        <f>ROUND(I122*1.2,2)</f>
        <v>34610.400000000001</v>
      </c>
      <c r="K122" s="1">
        <f t="shared" si="53"/>
        <v>28842</v>
      </c>
      <c r="L122" s="13">
        <f t="shared" si="54"/>
        <v>34610.400000000001</v>
      </c>
    </row>
    <row r="123" spans="1:13" ht="17.25" customHeight="1" x14ac:dyDescent="0.25">
      <c r="A123" s="59">
        <f>A121+1</f>
        <v>58</v>
      </c>
      <c r="B123" s="67" t="s">
        <v>7</v>
      </c>
      <c r="C123" s="59" t="s">
        <v>1</v>
      </c>
      <c r="D123" s="75">
        <v>2</v>
      </c>
      <c r="E123" s="65">
        <v>7734.9</v>
      </c>
      <c r="F123" s="63">
        <f>ROUND(E123*D123,2)</f>
        <v>15469.8</v>
      </c>
      <c r="G123" s="63">
        <f>ROUND(F123*1.2,2)</f>
        <v>18563.759999999998</v>
      </c>
      <c r="H123" s="65"/>
      <c r="I123" s="63"/>
      <c r="J123" s="63"/>
      <c r="K123" s="65">
        <f t="shared" si="53"/>
        <v>15469.8</v>
      </c>
      <c r="L123" s="63">
        <f t="shared" si="54"/>
        <v>18563.759999999998</v>
      </c>
    </row>
    <row r="124" spans="1:13" ht="17.25" customHeight="1" x14ac:dyDescent="0.25">
      <c r="A124" s="88" t="s">
        <v>158</v>
      </c>
      <c r="B124" s="3" t="s">
        <v>5</v>
      </c>
      <c r="C124" s="2" t="s">
        <v>1</v>
      </c>
      <c r="D124" s="44">
        <v>2</v>
      </c>
      <c r="E124" s="1"/>
      <c r="F124" s="13"/>
      <c r="G124" s="13"/>
      <c r="H124" s="1">
        <v>3040</v>
      </c>
      <c r="I124" s="13">
        <f>ROUND(H124*D124,2)</f>
        <v>6080</v>
      </c>
      <c r="J124" s="13">
        <f>ROUND(I124*1.2,2)</f>
        <v>7296</v>
      </c>
      <c r="K124" s="1">
        <f t="shared" si="53"/>
        <v>6080</v>
      </c>
      <c r="L124" s="13">
        <f t="shared" si="54"/>
        <v>7296</v>
      </c>
    </row>
    <row r="125" spans="1:13" ht="17.25" customHeight="1" x14ac:dyDescent="0.25">
      <c r="A125" s="59">
        <f>A123+1</f>
        <v>59</v>
      </c>
      <c r="B125" s="67" t="s">
        <v>4</v>
      </c>
      <c r="C125" s="59" t="s">
        <v>1</v>
      </c>
      <c r="D125" s="75">
        <v>2</v>
      </c>
      <c r="E125" s="65">
        <v>4557.1499999999996</v>
      </c>
      <c r="F125" s="63">
        <f>ROUND(E125*D125,2)</f>
        <v>9114.2999999999993</v>
      </c>
      <c r="G125" s="63">
        <f>ROUND(F125*1.2,2)</f>
        <v>10937.16</v>
      </c>
      <c r="H125" s="65"/>
      <c r="I125" s="63"/>
      <c r="J125" s="63"/>
      <c r="K125" s="65">
        <f t="shared" si="53"/>
        <v>9114.2999999999993</v>
      </c>
      <c r="L125" s="63">
        <f t="shared" si="54"/>
        <v>10937.16</v>
      </c>
    </row>
    <row r="126" spans="1:13" ht="17.25" customHeight="1" x14ac:dyDescent="0.25">
      <c r="A126" s="88" t="s">
        <v>161</v>
      </c>
      <c r="B126" s="3" t="s">
        <v>2</v>
      </c>
      <c r="C126" s="2" t="s">
        <v>1</v>
      </c>
      <c r="D126" s="44">
        <v>2</v>
      </c>
      <c r="E126" s="1"/>
      <c r="F126" s="13"/>
      <c r="G126" s="13"/>
      <c r="H126" s="1">
        <v>3895</v>
      </c>
      <c r="I126" s="13">
        <f>ROUND(H126*D126,2)</f>
        <v>7790</v>
      </c>
      <c r="J126" s="13">
        <f>ROUND(I126*1.2,2)</f>
        <v>9348</v>
      </c>
      <c r="K126" s="1">
        <f t="shared" si="53"/>
        <v>7790</v>
      </c>
      <c r="L126" s="13">
        <f t="shared" si="54"/>
        <v>9348</v>
      </c>
    </row>
    <row r="127" spans="1:13" ht="17.25" customHeight="1" x14ac:dyDescent="0.25">
      <c r="A127" s="59">
        <f>A125+1</f>
        <v>60</v>
      </c>
      <c r="B127" s="60" t="s">
        <v>163</v>
      </c>
      <c r="C127" s="59" t="s">
        <v>1</v>
      </c>
      <c r="D127" s="62">
        <v>2</v>
      </c>
      <c r="E127" s="65">
        <v>1231.2</v>
      </c>
      <c r="F127" s="63">
        <f>ROUND(E127*D127,2)</f>
        <v>2462.4</v>
      </c>
      <c r="G127" s="63">
        <f>ROUND(F127*1.2,2)</f>
        <v>2954.88</v>
      </c>
      <c r="H127" s="65"/>
      <c r="I127" s="63"/>
      <c r="J127" s="63"/>
      <c r="K127" s="65">
        <f t="shared" si="53"/>
        <v>2462.4</v>
      </c>
      <c r="L127" s="63">
        <f t="shared" si="54"/>
        <v>2954.88</v>
      </c>
      <c r="M127" s="15"/>
    </row>
    <row r="128" spans="1:13" ht="17.25" customHeight="1" x14ac:dyDescent="0.25">
      <c r="A128" s="88" t="s">
        <v>162</v>
      </c>
      <c r="B128" s="10" t="s">
        <v>172</v>
      </c>
      <c r="C128" s="2" t="s">
        <v>1</v>
      </c>
      <c r="D128" s="18">
        <v>2</v>
      </c>
      <c r="E128" s="1"/>
      <c r="F128" s="13"/>
      <c r="G128" s="13"/>
      <c r="H128" s="1">
        <v>1544.6999999999998</v>
      </c>
      <c r="I128" s="13">
        <f t="shared" ref="I128:I136" si="58">ROUND(H128*D128,2)</f>
        <v>3089.4</v>
      </c>
      <c r="J128" s="13">
        <f t="shared" ref="J128:J136" si="59">ROUND(I128*1.2,2)</f>
        <v>3707.28</v>
      </c>
      <c r="K128" s="1">
        <f t="shared" ref="K128:K136" si="60">F128+I128</f>
        <v>3089.4</v>
      </c>
      <c r="L128" s="13">
        <f t="shared" ref="L128:L136" si="61">G128+J128</f>
        <v>3707.28</v>
      </c>
      <c r="M128" s="15"/>
    </row>
    <row r="129" spans="1:13" ht="17.25" customHeight="1" x14ac:dyDescent="0.25">
      <c r="A129" s="88" t="s">
        <v>213</v>
      </c>
      <c r="B129" s="10" t="s">
        <v>164</v>
      </c>
      <c r="C129" s="2" t="s">
        <v>1</v>
      </c>
      <c r="D129" s="18">
        <v>4</v>
      </c>
      <c r="E129" s="1"/>
      <c r="F129" s="13"/>
      <c r="G129" s="13"/>
      <c r="H129" s="1">
        <v>119.69999999999999</v>
      </c>
      <c r="I129" s="13">
        <f t="shared" si="58"/>
        <v>478.8</v>
      </c>
      <c r="J129" s="13">
        <f t="shared" si="59"/>
        <v>574.55999999999995</v>
      </c>
      <c r="K129" s="1">
        <f t="shared" si="60"/>
        <v>478.8</v>
      </c>
      <c r="L129" s="13">
        <f t="shared" si="61"/>
        <v>574.55999999999995</v>
      </c>
      <c r="M129" s="15"/>
    </row>
    <row r="130" spans="1:13" ht="17.25" customHeight="1" x14ac:dyDescent="0.25">
      <c r="A130" s="88" t="s">
        <v>214</v>
      </c>
      <c r="B130" s="10" t="s">
        <v>165</v>
      </c>
      <c r="C130" s="2" t="s">
        <v>1</v>
      </c>
      <c r="D130" s="18">
        <v>2</v>
      </c>
      <c r="E130" s="1"/>
      <c r="F130" s="13"/>
      <c r="G130" s="13"/>
      <c r="H130" s="1">
        <v>1533.3</v>
      </c>
      <c r="I130" s="13">
        <f t="shared" si="58"/>
        <v>3066.6</v>
      </c>
      <c r="J130" s="13">
        <f t="shared" si="59"/>
        <v>3679.92</v>
      </c>
      <c r="K130" s="1">
        <f t="shared" si="60"/>
        <v>3066.6</v>
      </c>
      <c r="L130" s="13">
        <f t="shared" si="61"/>
        <v>3679.92</v>
      </c>
      <c r="M130" s="15"/>
    </row>
    <row r="131" spans="1:13" ht="17.25" customHeight="1" x14ac:dyDescent="0.25">
      <c r="A131" s="88" t="s">
        <v>215</v>
      </c>
      <c r="B131" s="10" t="s">
        <v>166</v>
      </c>
      <c r="C131" s="2" t="s">
        <v>1</v>
      </c>
      <c r="D131" s="18">
        <v>2</v>
      </c>
      <c r="E131" s="1"/>
      <c r="F131" s="13"/>
      <c r="G131" s="13"/>
      <c r="H131" s="1">
        <v>296.39999999999998</v>
      </c>
      <c r="I131" s="13">
        <f t="shared" si="58"/>
        <v>592.79999999999995</v>
      </c>
      <c r="J131" s="13">
        <f t="shared" si="59"/>
        <v>711.36</v>
      </c>
      <c r="K131" s="1">
        <f t="shared" si="60"/>
        <v>592.79999999999995</v>
      </c>
      <c r="L131" s="13">
        <f t="shared" si="61"/>
        <v>711.36</v>
      </c>
      <c r="M131" s="15"/>
    </row>
    <row r="132" spans="1:13" ht="17.25" customHeight="1" x14ac:dyDescent="0.25">
      <c r="A132" s="88" t="s">
        <v>216</v>
      </c>
      <c r="B132" s="10" t="s">
        <v>167</v>
      </c>
      <c r="C132" s="2" t="s">
        <v>21</v>
      </c>
      <c r="D132" s="18">
        <f>0.2/2</f>
        <v>0.1</v>
      </c>
      <c r="E132" s="1"/>
      <c r="F132" s="13"/>
      <c r="G132" s="13"/>
      <c r="H132" s="1">
        <v>456</v>
      </c>
      <c r="I132" s="13">
        <f t="shared" si="58"/>
        <v>45.6</v>
      </c>
      <c r="J132" s="13">
        <f t="shared" si="59"/>
        <v>54.72</v>
      </c>
      <c r="K132" s="1">
        <f t="shared" si="60"/>
        <v>45.6</v>
      </c>
      <c r="L132" s="13">
        <f t="shared" si="61"/>
        <v>54.72</v>
      </c>
      <c r="M132" s="15"/>
    </row>
    <row r="133" spans="1:13" ht="17.25" customHeight="1" x14ac:dyDescent="0.25">
      <c r="A133" s="88" t="s">
        <v>217</v>
      </c>
      <c r="B133" s="10" t="s">
        <v>168</v>
      </c>
      <c r="C133" s="2" t="s">
        <v>49</v>
      </c>
      <c r="D133" s="18">
        <f>2*0.137/2</f>
        <v>0.13700000000000001</v>
      </c>
      <c r="E133" s="1"/>
      <c r="F133" s="13"/>
      <c r="G133" s="13"/>
      <c r="H133" s="1">
        <v>120.64999999999999</v>
      </c>
      <c r="I133" s="13">
        <f t="shared" si="58"/>
        <v>16.53</v>
      </c>
      <c r="J133" s="13">
        <f t="shared" si="59"/>
        <v>19.84</v>
      </c>
      <c r="K133" s="1">
        <f t="shared" si="60"/>
        <v>16.53</v>
      </c>
      <c r="L133" s="13">
        <f t="shared" si="61"/>
        <v>19.84</v>
      </c>
      <c r="M133" s="15"/>
    </row>
    <row r="134" spans="1:13" ht="17.25" customHeight="1" x14ac:dyDescent="0.25">
      <c r="A134" s="88" t="s">
        <v>218</v>
      </c>
      <c r="B134" s="10" t="s">
        <v>169</v>
      </c>
      <c r="C134" s="2" t="s">
        <v>49</v>
      </c>
      <c r="D134" s="18">
        <f>2*0.032/2</f>
        <v>3.2000000000000001E-2</v>
      </c>
      <c r="E134" s="1"/>
      <c r="F134" s="13"/>
      <c r="G134" s="13"/>
      <c r="H134" s="1">
        <v>139.65</v>
      </c>
      <c r="I134" s="13">
        <f t="shared" si="58"/>
        <v>4.47</v>
      </c>
      <c r="J134" s="13">
        <f t="shared" si="59"/>
        <v>5.36</v>
      </c>
      <c r="K134" s="1">
        <f t="shared" si="60"/>
        <v>4.47</v>
      </c>
      <c r="L134" s="13">
        <f t="shared" si="61"/>
        <v>5.36</v>
      </c>
      <c r="M134" s="15"/>
    </row>
    <row r="135" spans="1:13" ht="17.25" customHeight="1" x14ac:dyDescent="0.25">
      <c r="A135" s="88" t="s">
        <v>219</v>
      </c>
      <c r="B135" s="10" t="s">
        <v>170</v>
      </c>
      <c r="C135" s="2" t="s">
        <v>49</v>
      </c>
      <c r="D135" s="18">
        <f>2*0.013/2</f>
        <v>1.2999999999999999E-2</v>
      </c>
      <c r="E135" s="1"/>
      <c r="F135" s="13"/>
      <c r="G135" s="13"/>
      <c r="H135" s="1">
        <v>187.14999999999998</v>
      </c>
      <c r="I135" s="13">
        <f t="shared" si="58"/>
        <v>2.4300000000000002</v>
      </c>
      <c r="J135" s="13">
        <f t="shared" si="59"/>
        <v>2.92</v>
      </c>
      <c r="K135" s="1">
        <f t="shared" si="60"/>
        <v>2.4300000000000002</v>
      </c>
      <c r="L135" s="13">
        <f t="shared" si="61"/>
        <v>2.92</v>
      </c>
      <c r="M135" s="15"/>
    </row>
    <row r="136" spans="1:13" ht="17.25" customHeight="1" x14ac:dyDescent="0.25">
      <c r="A136" s="88" t="s">
        <v>220</v>
      </c>
      <c r="B136" s="10" t="s">
        <v>171</v>
      </c>
      <c r="C136" s="2" t="s">
        <v>49</v>
      </c>
      <c r="D136" s="18">
        <f>2*0.013/2</f>
        <v>1.2999999999999999E-2</v>
      </c>
      <c r="E136" s="1"/>
      <c r="F136" s="13"/>
      <c r="G136" s="13"/>
      <c r="H136" s="1">
        <v>187.14999999999998</v>
      </c>
      <c r="I136" s="13">
        <f t="shared" si="58"/>
        <v>2.4300000000000002</v>
      </c>
      <c r="J136" s="13">
        <f t="shared" si="59"/>
        <v>2.92</v>
      </c>
      <c r="K136" s="1">
        <f t="shared" si="60"/>
        <v>2.4300000000000002</v>
      </c>
      <c r="L136" s="13">
        <f t="shared" si="61"/>
        <v>2.92</v>
      </c>
      <c r="M136" s="15"/>
    </row>
    <row r="137" spans="1:13" ht="17.25" customHeight="1" x14ac:dyDescent="0.25">
      <c r="A137" s="59">
        <f>A127+1</f>
        <v>61</v>
      </c>
      <c r="B137" s="67" t="s">
        <v>173</v>
      </c>
      <c r="C137" s="59" t="s">
        <v>1</v>
      </c>
      <c r="D137" s="75">
        <f>12+6</f>
        <v>18</v>
      </c>
      <c r="E137" s="65">
        <v>10239.1</v>
      </c>
      <c r="F137" s="63">
        <f>ROUND(E137*D137,2)</f>
        <v>184303.8</v>
      </c>
      <c r="G137" s="63">
        <f>ROUND(F137*1.2,2)</f>
        <v>221164.56</v>
      </c>
      <c r="H137" s="65"/>
      <c r="I137" s="63"/>
      <c r="J137" s="63"/>
      <c r="K137" s="65">
        <f t="shared" ref="K137:K141" si="62">F137+I137</f>
        <v>184303.8</v>
      </c>
      <c r="L137" s="63">
        <f t="shared" ref="L137:L141" si="63">G137+J137</f>
        <v>221164.56</v>
      </c>
    </row>
    <row r="138" spans="1:13" ht="17.25" customHeight="1" x14ac:dyDescent="0.25">
      <c r="A138" s="53">
        <f>A137+1</f>
        <v>62</v>
      </c>
      <c r="B138" s="70" t="s">
        <v>176</v>
      </c>
      <c r="C138" s="53" t="s">
        <v>21</v>
      </c>
      <c r="D138" s="86">
        <v>3.22</v>
      </c>
      <c r="E138" s="58">
        <v>14297.86</v>
      </c>
      <c r="F138" s="56">
        <f>ROUND(E138*D138,2)</f>
        <v>46039.11</v>
      </c>
      <c r="G138" s="56">
        <f>ROUND(F138*1.2,2)</f>
        <v>55246.93</v>
      </c>
      <c r="H138" s="58"/>
      <c r="I138" s="56"/>
      <c r="J138" s="56"/>
      <c r="K138" s="58">
        <f t="shared" si="62"/>
        <v>46039.11</v>
      </c>
      <c r="L138" s="56">
        <f t="shared" si="63"/>
        <v>55246.93</v>
      </c>
    </row>
    <row r="139" spans="1:13" ht="17.25" customHeight="1" x14ac:dyDescent="0.25">
      <c r="A139" s="88" t="s">
        <v>221</v>
      </c>
      <c r="B139" s="3" t="s">
        <v>179</v>
      </c>
      <c r="C139" s="2" t="s">
        <v>21</v>
      </c>
      <c r="D139" s="16">
        <v>3.22</v>
      </c>
      <c r="E139" s="1"/>
      <c r="F139" s="13"/>
      <c r="G139" s="13"/>
      <c r="H139" s="1">
        <v>456</v>
      </c>
      <c r="I139" s="13">
        <f>ROUND(H139*D139,2)</f>
        <v>1468.32</v>
      </c>
      <c r="J139" s="13">
        <f>ROUND(I139*1.2,2)</f>
        <v>1761.98</v>
      </c>
      <c r="K139" s="1">
        <f t="shared" si="62"/>
        <v>1468.32</v>
      </c>
      <c r="L139" s="13">
        <f t="shared" si="63"/>
        <v>1761.98</v>
      </c>
    </row>
    <row r="140" spans="1:13" ht="17.25" customHeight="1" x14ac:dyDescent="0.25">
      <c r="A140" s="59">
        <f>A138+1</f>
        <v>63</v>
      </c>
      <c r="B140" s="67" t="s">
        <v>16</v>
      </c>
      <c r="C140" s="59" t="s">
        <v>1</v>
      </c>
      <c r="D140" s="75">
        <v>2</v>
      </c>
      <c r="E140" s="65">
        <v>261.61</v>
      </c>
      <c r="F140" s="63">
        <f>ROUND(E140*D140,2)</f>
        <v>523.22</v>
      </c>
      <c r="G140" s="63">
        <f>ROUND(F140*1.2,2)</f>
        <v>627.86</v>
      </c>
      <c r="H140" s="65"/>
      <c r="I140" s="63"/>
      <c r="J140" s="63"/>
      <c r="K140" s="65">
        <f t="shared" si="62"/>
        <v>523.22</v>
      </c>
      <c r="L140" s="63">
        <f t="shared" si="63"/>
        <v>627.86</v>
      </c>
    </row>
    <row r="141" spans="1:13" ht="17.25" customHeight="1" x14ac:dyDescent="0.25">
      <c r="A141" s="88" t="s">
        <v>197</v>
      </c>
      <c r="B141" s="3" t="s">
        <v>14</v>
      </c>
      <c r="C141" s="2" t="s">
        <v>1</v>
      </c>
      <c r="D141" s="44">
        <v>2</v>
      </c>
      <c r="E141" s="1"/>
      <c r="F141" s="13"/>
      <c r="G141" s="13"/>
      <c r="H141" s="13">
        <v>5185.5</v>
      </c>
      <c r="I141" s="13">
        <f>ROUND(H141*D141,2)</f>
        <v>10371</v>
      </c>
      <c r="J141" s="13">
        <f>ROUND(I141*1.2,2)</f>
        <v>12445.2</v>
      </c>
      <c r="K141" s="1">
        <f t="shared" si="62"/>
        <v>10371</v>
      </c>
      <c r="L141" s="13">
        <f t="shared" si="63"/>
        <v>12445.2</v>
      </c>
    </row>
    <row r="142" spans="1:13" ht="17.25" customHeight="1" x14ac:dyDescent="0.25">
      <c r="A142" s="4"/>
      <c r="B142" s="32" t="s">
        <v>181</v>
      </c>
      <c r="C142" s="8"/>
      <c r="D142" s="14"/>
      <c r="E142" s="6"/>
      <c r="F142" s="5"/>
      <c r="G142" s="5"/>
      <c r="H142" s="48"/>
      <c r="I142" s="5"/>
      <c r="J142" s="5"/>
      <c r="K142" s="6"/>
      <c r="L142" s="5"/>
      <c r="M142" s="15"/>
    </row>
    <row r="143" spans="1:13" ht="36.75" customHeight="1" x14ac:dyDescent="0.25">
      <c r="A143" s="59">
        <f>A140+1</f>
        <v>64</v>
      </c>
      <c r="B143" s="67" t="s">
        <v>149</v>
      </c>
      <c r="C143" s="59" t="s">
        <v>32</v>
      </c>
      <c r="D143" s="74">
        <v>0.56999999999999995</v>
      </c>
      <c r="E143" s="65">
        <v>28835.292999999998</v>
      </c>
      <c r="F143" s="63">
        <f>ROUND(E143*D143,2)</f>
        <v>16436.12</v>
      </c>
      <c r="G143" s="63">
        <f t="shared" ref="G143" si="64">ROUND(F143*1.2,2)</f>
        <v>19723.34</v>
      </c>
      <c r="H143" s="65"/>
      <c r="I143" s="63"/>
      <c r="J143" s="63"/>
      <c r="K143" s="65">
        <f t="shared" ref="K143:K149" si="65">F143+I143</f>
        <v>16436.12</v>
      </c>
      <c r="L143" s="63">
        <f t="shared" ref="L143:L149" si="66">G143+J143</f>
        <v>19723.34</v>
      </c>
      <c r="M143" s="15"/>
    </row>
    <row r="144" spans="1:13" ht="17.25" customHeight="1" x14ac:dyDescent="0.25">
      <c r="A144" s="88" t="s">
        <v>174</v>
      </c>
      <c r="B144" s="10" t="s">
        <v>150</v>
      </c>
      <c r="C144" s="2" t="s">
        <v>32</v>
      </c>
      <c r="D144" s="18">
        <v>0.56999999999999995</v>
      </c>
      <c r="E144" s="1"/>
      <c r="F144" s="13"/>
      <c r="G144" s="13"/>
      <c r="H144" s="1">
        <v>5196.5</v>
      </c>
      <c r="I144" s="13">
        <f t="shared" ref="I144:I145" si="67">ROUND(H144*D144,2)</f>
        <v>2962.01</v>
      </c>
      <c r="J144" s="13">
        <f t="shared" ref="J144:J145" si="68">ROUND(I144*1.2,2)</f>
        <v>3554.41</v>
      </c>
      <c r="K144" s="1">
        <f t="shared" si="65"/>
        <v>2962.01</v>
      </c>
      <c r="L144" s="13">
        <f t="shared" si="66"/>
        <v>3554.41</v>
      </c>
      <c r="M144" s="15"/>
    </row>
    <row r="145" spans="1:13" ht="17.25" customHeight="1" x14ac:dyDescent="0.25">
      <c r="A145" s="88" t="s">
        <v>222</v>
      </c>
      <c r="B145" s="10" t="s">
        <v>151</v>
      </c>
      <c r="C145" s="2" t="s">
        <v>70</v>
      </c>
      <c r="D145" s="34">
        <v>3.551E-2</v>
      </c>
      <c r="E145" s="1"/>
      <c r="F145" s="13"/>
      <c r="G145" s="13"/>
      <c r="H145" s="1">
        <v>80750</v>
      </c>
      <c r="I145" s="13">
        <f t="shared" si="67"/>
        <v>2867.43</v>
      </c>
      <c r="J145" s="13">
        <f t="shared" si="68"/>
        <v>3440.92</v>
      </c>
      <c r="K145" s="1">
        <f t="shared" si="65"/>
        <v>2867.43</v>
      </c>
      <c r="L145" s="13">
        <f t="shared" si="66"/>
        <v>3440.92</v>
      </c>
      <c r="M145" s="15"/>
    </row>
    <row r="146" spans="1:13" ht="17.25" customHeight="1" x14ac:dyDescent="0.25">
      <c r="A146" s="59">
        <f>A143+1</f>
        <v>65</v>
      </c>
      <c r="B146" s="60" t="s">
        <v>147</v>
      </c>
      <c r="C146" s="59" t="s">
        <v>52</v>
      </c>
      <c r="D146" s="85">
        <v>5.17</v>
      </c>
      <c r="E146" s="65">
        <v>144.4</v>
      </c>
      <c r="F146" s="63">
        <f>ROUND(E146*D146,2)</f>
        <v>746.55</v>
      </c>
      <c r="G146" s="63">
        <f t="shared" ref="G146" si="69">ROUND(F146*1.2,2)</f>
        <v>895.86</v>
      </c>
      <c r="H146" s="65"/>
      <c r="I146" s="63"/>
      <c r="J146" s="63"/>
      <c r="K146" s="65">
        <f t="shared" si="65"/>
        <v>746.55</v>
      </c>
      <c r="L146" s="63">
        <f t="shared" si="66"/>
        <v>895.86</v>
      </c>
      <c r="M146" s="15"/>
    </row>
    <row r="147" spans="1:13" ht="17.25" customHeight="1" x14ac:dyDescent="0.25">
      <c r="A147" s="88" t="s">
        <v>175</v>
      </c>
      <c r="B147" s="3" t="s">
        <v>142</v>
      </c>
      <c r="C147" s="2" t="s">
        <v>54</v>
      </c>
      <c r="D147" s="31">
        <f>D146*0.3*20/16</f>
        <v>1.93875</v>
      </c>
      <c r="E147" s="1"/>
      <c r="F147" s="13"/>
      <c r="G147" s="13"/>
      <c r="H147" s="42">
        <v>237.5</v>
      </c>
      <c r="I147" s="13">
        <f>ROUND(H147*D147,2)</f>
        <v>460.45</v>
      </c>
      <c r="J147" s="13">
        <f t="shared" ref="J147" si="70">ROUND(I147*1.2,2)</f>
        <v>552.54</v>
      </c>
      <c r="K147" s="1">
        <f t="shared" si="65"/>
        <v>460.45</v>
      </c>
      <c r="L147" s="13">
        <f t="shared" si="66"/>
        <v>552.54</v>
      </c>
      <c r="M147" s="15"/>
    </row>
    <row r="148" spans="1:13" ht="17.25" customHeight="1" x14ac:dyDescent="0.25">
      <c r="A148" s="59">
        <f>A146+1</f>
        <v>66</v>
      </c>
      <c r="B148" s="60" t="s">
        <v>148</v>
      </c>
      <c r="C148" s="59" t="s">
        <v>52</v>
      </c>
      <c r="D148" s="85">
        <v>5.17</v>
      </c>
      <c r="E148" s="65">
        <v>299.76</v>
      </c>
      <c r="F148" s="63">
        <f>ROUND(E148*D148,2)</f>
        <v>1549.76</v>
      </c>
      <c r="G148" s="63">
        <f t="shared" ref="G148" si="71">ROUND(F148*1.2,2)</f>
        <v>1859.71</v>
      </c>
      <c r="H148" s="65"/>
      <c r="I148" s="63"/>
      <c r="J148" s="63"/>
      <c r="K148" s="65">
        <f t="shared" si="65"/>
        <v>1549.76</v>
      </c>
      <c r="L148" s="63">
        <f t="shared" si="66"/>
        <v>1859.71</v>
      </c>
      <c r="M148" s="15"/>
    </row>
    <row r="149" spans="1:13" ht="17.25" customHeight="1" x14ac:dyDescent="0.25">
      <c r="A149" s="88" t="s">
        <v>177</v>
      </c>
      <c r="B149" s="3" t="s">
        <v>143</v>
      </c>
      <c r="C149" s="2" t="s">
        <v>49</v>
      </c>
      <c r="D149" s="18">
        <f>D148*2.5*2</f>
        <v>25.85</v>
      </c>
      <c r="E149" s="1"/>
      <c r="F149" s="13"/>
      <c r="G149" s="13"/>
      <c r="H149" s="42">
        <v>296.39999999999998</v>
      </c>
      <c r="I149" s="13">
        <f t="shared" ref="I149" si="72">ROUND(H149*D149,2)</f>
        <v>7661.94</v>
      </c>
      <c r="J149" s="13">
        <f t="shared" ref="J149" si="73">ROUND(I149*1.2,2)</f>
        <v>9194.33</v>
      </c>
      <c r="K149" s="1">
        <f t="shared" si="65"/>
        <v>7661.94</v>
      </c>
      <c r="L149" s="13">
        <f t="shared" si="66"/>
        <v>9194.33</v>
      </c>
      <c r="M149" s="15"/>
    </row>
    <row r="150" spans="1:13" ht="32.25" customHeight="1" x14ac:dyDescent="0.25">
      <c r="A150" s="4"/>
      <c r="B150" s="9" t="s">
        <v>155</v>
      </c>
      <c r="C150" s="8"/>
      <c r="D150" s="14"/>
      <c r="E150" s="6"/>
      <c r="F150" s="5"/>
      <c r="G150" s="5"/>
      <c r="H150" s="48"/>
      <c r="I150" s="5"/>
      <c r="J150" s="5"/>
      <c r="K150" s="6"/>
      <c r="L150" s="5"/>
      <c r="M150" s="15"/>
    </row>
    <row r="151" spans="1:13" ht="17.25" customHeight="1" x14ac:dyDescent="0.25">
      <c r="A151" s="59">
        <f>A148+1</f>
        <v>67</v>
      </c>
      <c r="B151" s="67" t="s">
        <v>156</v>
      </c>
      <c r="C151" s="59" t="s">
        <v>21</v>
      </c>
      <c r="D151" s="87">
        <v>24.11</v>
      </c>
      <c r="E151" s="65">
        <v>1047.8499999999999</v>
      </c>
      <c r="F151" s="63">
        <f>ROUND(E151*D151,2)</f>
        <v>25263.66</v>
      </c>
      <c r="G151" s="63">
        <f t="shared" ref="G151" si="74">ROUND(F151*1.2,2)</f>
        <v>30316.39</v>
      </c>
      <c r="H151" s="65"/>
      <c r="I151" s="63"/>
      <c r="J151" s="63"/>
      <c r="K151" s="65">
        <f t="shared" ref="K151" si="75">F151+I151</f>
        <v>25263.66</v>
      </c>
      <c r="L151" s="63">
        <f t="shared" ref="L151" si="76">G151+J151</f>
        <v>30316.39</v>
      </c>
      <c r="M151" s="15"/>
    </row>
    <row r="152" spans="1:13" ht="17.25" customHeight="1" x14ac:dyDescent="0.25">
      <c r="A152" s="88" t="s">
        <v>178</v>
      </c>
      <c r="B152" s="3" t="s">
        <v>26</v>
      </c>
      <c r="C152" s="2" t="s">
        <v>21</v>
      </c>
      <c r="D152" s="13">
        <f>ROUND(1.02*D151,2)</f>
        <v>24.59</v>
      </c>
      <c r="E152" s="1"/>
      <c r="F152" s="13"/>
      <c r="G152" s="13"/>
      <c r="H152" s="1">
        <v>2924.1</v>
      </c>
      <c r="I152" s="13">
        <f>ROUND(H152*D152,2)</f>
        <v>71903.62</v>
      </c>
      <c r="J152" s="13">
        <f>ROUND(I152*1.2,2)</f>
        <v>86284.34</v>
      </c>
      <c r="K152" s="1">
        <f t="shared" ref="K152:K164" si="77">F152+I152</f>
        <v>71903.62</v>
      </c>
      <c r="L152" s="13">
        <f t="shared" ref="L152:L164" si="78">G152+J152</f>
        <v>86284.34</v>
      </c>
    </row>
    <row r="153" spans="1:13" ht="17.25" customHeight="1" x14ac:dyDescent="0.25">
      <c r="A153" s="59">
        <f>A151+1</f>
        <v>68</v>
      </c>
      <c r="B153" s="67" t="s">
        <v>24</v>
      </c>
      <c r="C153" s="59" t="s">
        <v>21</v>
      </c>
      <c r="D153" s="76">
        <v>0.8</v>
      </c>
      <c r="E153" s="65">
        <v>872.2</v>
      </c>
      <c r="F153" s="63">
        <f>ROUND(E153*D153,2)</f>
        <v>697.76</v>
      </c>
      <c r="G153" s="63">
        <f>ROUND(F153*1.2,2)</f>
        <v>837.31</v>
      </c>
      <c r="H153" s="65"/>
      <c r="I153" s="63"/>
      <c r="J153" s="63"/>
      <c r="K153" s="65">
        <f t="shared" si="77"/>
        <v>697.76</v>
      </c>
      <c r="L153" s="63">
        <f t="shared" si="78"/>
        <v>837.31</v>
      </c>
    </row>
    <row r="154" spans="1:13" ht="17.25" customHeight="1" x14ac:dyDescent="0.25">
      <c r="A154" s="88" t="s">
        <v>180</v>
      </c>
      <c r="B154" s="3" t="s">
        <v>22</v>
      </c>
      <c r="C154" s="2" t="s">
        <v>21</v>
      </c>
      <c r="D154" s="13">
        <f>ROUND(1.02*D153,2)</f>
        <v>0.82</v>
      </c>
      <c r="E154" s="1"/>
      <c r="F154" s="13"/>
      <c r="G154" s="13"/>
      <c r="H154" s="1">
        <v>1596</v>
      </c>
      <c r="I154" s="13">
        <f>ROUND(H154*D154,2)</f>
        <v>1308.72</v>
      </c>
      <c r="J154" s="13">
        <f>ROUND(I154*1.2,2)</f>
        <v>1570.46</v>
      </c>
      <c r="K154" s="1">
        <f t="shared" si="77"/>
        <v>1308.72</v>
      </c>
      <c r="L154" s="13">
        <f t="shared" si="78"/>
        <v>1570.46</v>
      </c>
    </row>
    <row r="155" spans="1:13" ht="35.25" customHeight="1" x14ac:dyDescent="0.25">
      <c r="A155" s="53">
        <f>A153+1</f>
        <v>69</v>
      </c>
      <c r="B155" s="70" t="s">
        <v>120</v>
      </c>
      <c r="C155" s="53" t="s">
        <v>32</v>
      </c>
      <c r="D155" s="78">
        <v>0.11</v>
      </c>
      <c r="E155" s="58">
        <v>80533.5</v>
      </c>
      <c r="F155" s="56">
        <f>ROUND(E155*D155,2)</f>
        <v>8858.69</v>
      </c>
      <c r="G155" s="56">
        <f t="shared" ref="G155" si="79">ROUND(F155*1.2,2)</f>
        <v>10630.43</v>
      </c>
      <c r="H155" s="58"/>
      <c r="I155" s="56"/>
      <c r="J155" s="56"/>
      <c r="K155" s="58">
        <f t="shared" si="77"/>
        <v>8858.69</v>
      </c>
      <c r="L155" s="56">
        <f t="shared" si="78"/>
        <v>10630.43</v>
      </c>
      <c r="M155" s="15"/>
    </row>
    <row r="156" spans="1:13" ht="17.25" customHeight="1" x14ac:dyDescent="0.25">
      <c r="A156" s="88" t="s">
        <v>182</v>
      </c>
      <c r="B156" s="3" t="s">
        <v>118</v>
      </c>
      <c r="C156" s="2" t="s">
        <v>32</v>
      </c>
      <c r="D156" s="45">
        <v>0.11</v>
      </c>
      <c r="E156" s="1"/>
      <c r="F156" s="13"/>
      <c r="G156" s="13"/>
      <c r="H156" s="1">
        <f>ROUND(4616/1.2*1.15,2)</f>
        <v>4423.67</v>
      </c>
      <c r="I156" s="13">
        <f>ROUND(H156*D156,2)</f>
        <v>486.6</v>
      </c>
      <c r="J156" s="13">
        <f>ROUND(I156*1.2,2)</f>
        <v>583.91999999999996</v>
      </c>
      <c r="K156" s="1">
        <f t="shared" si="77"/>
        <v>486.6</v>
      </c>
      <c r="L156" s="13">
        <f t="shared" si="78"/>
        <v>583.91999999999996</v>
      </c>
      <c r="M156" s="15" t="s">
        <v>31</v>
      </c>
    </row>
    <row r="157" spans="1:13" ht="17.25" customHeight="1" x14ac:dyDescent="0.25">
      <c r="A157" s="88" t="s">
        <v>223</v>
      </c>
      <c r="B157" s="3" t="s">
        <v>119</v>
      </c>
      <c r="C157" s="2" t="s">
        <v>70</v>
      </c>
      <c r="D157" s="45">
        <f>3.85*78.5/1000</f>
        <v>0.30222500000000002</v>
      </c>
      <c r="E157" s="1"/>
      <c r="F157" s="13"/>
      <c r="G157" s="13"/>
      <c r="H157" s="1">
        <f>ROUND(105190/1.2*1.15,2)</f>
        <v>100807.08</v>
      </c>
      <c r="I157" s="13">
        <f>ROUND(H157*D157,2)</f>
        <v>30466.42</v>
      </c>
      <c r="J157" s="13">
        <f>ROUND(I157*1.2,2)</f>
        <v>36559.699999999997</v>
      </c>
      <c r="K157" s="1">
        <f t="shared" si="77"/>
        <v>30466.42</v>
      </c>
      <c r="L157" s="13">
        <f t="shared" si="78"/>
        <v>36559.699999999997</v>
      </c>
    </row>
    <row r="158" spans="1:13" ht="17.25" customHeight="1" x14ac:dyDescent="0.25">
      <c r="A158" s="59">
        <f>A155+1</f>
        <v>70</v>
      </c>
      <c r="B158" s="67" t="s">
        <v>159</v>
      </c>
      <c r="C158" s="59" t="s">
        <v>1</v>
      </c>
      <c r="D158" s="75">
        <v>8</v>
      </c>
      <c r="E158" s="65">
        <v>4129.6499999999996</v>
      </c>
      <c r="F158" s="63">
        <f>ROUND(E158*D158,2)</f>
        <v>33037.199999999997</v>
      </c>
      <c r="G158" s="63">
        <f>ROUND(F158*1.2,2)</f>
        <v>39644.639999999999</v>
      </c>
      <c r="H158" s="65"/>
      <c r="I158" s="63"/>
      <c r="J158" s="63"/>
      <c r="K158" s="65">
        <f t="shared" si="77"/>
        <v>33037.199999999997</v>
      </c>
      <c r="L158" s="63">
        <f t="shared" si="78"/>
        <v>39644.639999999999</v>
      </c>
    </row>
    <row r="159" spans="1:13" ht="17.25" customHeight="1" x14ac:dyDescent="0.25">
      <c r="A159" s="88" t="s">
        <v>183</v>
      </c>
      <c r="B159" s="3" t="s">
        <v>160</v>
      </c>
      <c r="C159" s="2" t="s">
        <v>1</v>
      </c>
      <c r="D159" s="44">
        <v>8</v>
      </c>
      <c r="E159" s="1"/>
      <c r="F159" s="13"/>
      <c r="G159" s="13"/>
      <c r="H159" s="13">
        <v>7210.5</v>
      </c>
      <c r="I159" s="13">
        <f>ROUND(H159*D159,2)</f>
        <v>57684</v>
      </c>
      <c r="J159" s="13">
        <f>ROUND(I159*1.2,2)</f>
        <v>69220.800000000003</v>
      </c>
      <c r="K159" s="1">
        <f t="shared" si="77"/>
        <v>57684</v>
      </c>
      <c r="L159" s="13">
        <f t="shared" si="78"/>
        <v>69220.800000000003</v>
      </c>
    </row>
    <row r="160" spans="1:13" ht="17.25" customHeight="1" x14ac:dyDescent="0.25">
      <c r="A160" s="59">
        <f>A158+1</f>
        <v>71</v>
      </c>
      <c r="B160" s="67" t="s">
        <v>7</v>
      </c>
      <c r="C160" s="59" t="s">
        <v>1</v>
      </c>
      <c r="D160" s="75">
        <v>2</v>
      </c>
      <c r="E160" s="65">
        <v>7734.9</v>
      </c>
      <c r="F160" s="63">
        <f>ROUND(E160*D160,2)</f>
        <v>15469.8</v>
      </c>
      <c r="G160" s="63">
        <f>ROUND(F160*1.2,2)</f>
        <v>18563.759999999998</v>
      </c>
      <c r="H160" s="65"/>
      <c r="I160" s="63"/>
      <c r="J160" s="63"/>
      <c r="K160" s="65">
        <f t="shared" si="77"/>
        <v>15469.8</v>
      </c>
      <c r="L160" s="63">
        <f t="shared" si="78"/>
        <v>18563.759999999998</v>
      </c>
    </row>
    <row r="161" spans="1:13" ht="17.25" customHeight="1" x14ac:dyDescent="0.25">
      <c r="A161" s="88" t="s">
        <v>184</v>
      </c>
      <c r="B161" s="3" t="s">
        <v>5</v>
      </c>
      <c r="C161" s="2" t="s">
        <v>1</v>
      </c>
      <c r="D161" s="44">
        <v>2</v>
      </c>
      <c r="E161" s="1"/>
      <c r="F161" s="13"/>
      <c r="G161" s="13"/>
      <c r="H161" s="1">
        <v>3040</v>
      </c>
      <c r="I161" s="13">
        <f>ROUND(H161*D161,2)</f>
        <v>6080</v>
      </c>
      <c r="J161" s="13">
        <f>ROUND(I161*1.2,2)</f>
        <v>7296</v>
      </c>
      <c r="K161" s="1">
        <f t="shared" si="77"/>
        <v>6080</v>
      </c>
      <c r="L161" s="13">
        <f t="shared" si="78"/>
        <v>7296</v>
      </c>
    </row>
    <row r="162" spans="1:13" ht="17.25" customHeight="1" x14ac:dyDescent="0.25">
      <c r="A162" s="59">
        <f>A160+1</f>
        <v>72</v>
      </c>
      <c r="B162" s="67" t="s">
        <v>4</v>
      </c>
      <c r="C162" s="59" t="s">
        <v>1</v>
      </c>
      <c r="D162" s="75">
        <v>2</v>
      </c>
      <c r="E162" s="65">
        <v>4557.1499999999996</v>
      </c>
      <c r="F162" s="63">
        <f>ROUND(E162*D162,2)</f>
        <v>9114.2999999999993</v>
      </c>
      <c r="G162" s="63">
        <f>ROUND(F162*1.2,2)</f>
        <v>10937.16</v>
      </c>
      <c r="H162" s="65"/>
      <c r="I162" s="63"/>
      <c r="J162" s="63"/>
      <c r="K162" s="65">
        <f t="shared" si="77"/>
        <v>9114.2999999999993</v>
      </c>
      <c r="L162" s="63">
        <f t="shared" si="78"/>
        <v>10937.16</v>
      </c>
    </row>
    <row r="163" spans="1:13" ht="17.25" customHeight="1" x14ac:dyDescent="0.25">
      <c r="A163" s="88" t="s">
        <v>185</v>
      </c>
      <c r="B163" s="3" t="s">
        <v>2</v>
      </c>
      <c r="C163" s="2" t="s">
        <v>1</v>
      </c>
      <c r="D163" s="44">
        <v>2</v>
      </c>
      <c r="E163" s="1"/>
      <c r="F163" s="13"/>
      <c r="G163" s="13"/>
      <c r="H163" s="1">
        <v>3895</v>
      </c>
      <c r="I163" s="13">
        <f>ROUND(H163*D163,2)</f>
        <v>7790</v>
      </c>
      <c r="J163" s="13">
        <f>ROUND(I163*1.2,2)</f>
        <v>9348</v>
      </c>
      <c r="K163" s="1">
        <f t="shared" si="77"/>
        <v>7790</v>
      </c>
      <c r="L163" s="13">
        <f t="shared" si="78"/>
        <v>9348</v>
      </c>
    </row>
    <row r="164" spans="1:13" ht="17.25" customHeight="1" x14ac:dyDescent="0.25">
      <c r="A164" s="59">
        <f>A162+1</f>
        <v>73</v>
      </c>
      <c r="B164" s="60" t="s">
        <v>163</v>
      </c>
      <c r="C164" s="59" t="s">
        <v>1</v>
      </c>
      <c r="D164" s="62">
        <v>2</v>
      </c>
      <c r="E164" s="65">
        <v>1231.2</v>
      </c>
      <c r="F164" s="63">
        <f>ROUND(E164*D164,2)</f>
        <v>2462.4</v>
      </c>
      <c r="G164" s="63">
        <f>ROUND(F164*1.2,2)</f>
        <v>2954.88</v>
      </c>
      <c r="H164" s="65"/>
      <c r="I164" s="63"/>
      <c r="J164" s="63"/>
      <c r="K164" s="65">
        <f t="shared" si="77"/>
        <v>2462.4</v>
      </c>
      <c r="L164" s="63">
        <f t="shared" si="78"/>
        <v>2954.88</v>
      </c>
      <c r="M164" s="15"/>
    </row>
    <row r="165" spans="1:13" ht="17.25" customHeight="1" x14ac:dyDescent="0.25">
      <c r="A165" s="88" t="s">
        <v>186</v>
      </c>
      <c r="B165" s="10" t="s">
        <v>172</v>
      </c>
      <c r="C165" s="2" t="s">
        <v>1</v>
      </c>
      <c r="D165" s="18">
        <v>2</v>
      </c>
      <c r="E165" s="1"/>
      <c r="F165" s="13"/>
      <c r="G165" s="13"/>
      <c r="H165" s="1">
        <v>1544.6999999999998</v>
      </c>
      <c r="I165" s="13">
        <f t="shared" ref="I165:I173" si="80">ROUND(H165*D165,2)</f>
        <v>3089.4</v>
      </c>
      <c r="J165" s="13">
        <f t="shared" ref="J165:J173" si="81">ROUND(I165*1.2,2)</f>
        <v>3707.28</v>
      </c>
      <c r="K165" s="1">
        <f t="shared" ref="K165:K173" si="82">F165+I165</f>
        <v>3089.4</v>
      </c>
      <c r="L165" s="13">
        <f t="shared" ref="L165:L173" si="83">G165+J165</f>
        <v>3707.28</v>
      </c>
      <c r="M165" s="15"/>
    </row>
    <row r="166" spans="1:13" ht="17.25" customHeight="1" x14ac:dyDescent="0.25">
      <c r="A166" s="88" t="s">
        <v>224</v>
      </c>
      <c r="B166" s="10" t="s">
        <v>164</v>
      </c>
      <c r="C166" s="2" t="s">
        <v>1</v>
      </c>
      <c r="D166" s="18">
        <v>4</v>
      </c>
      <c r="E166" s="1"/>
      <c r="F166" s="13"/>
      <c r="G166" s="13"/>
      <c r="H166" s="1">
        <v>119.69999999999999</v>
      </c>
      <c r="I166" s="13">
        <f t="shared" si="80"/>
        <v>478.8</v>
      </c>
      <c r="J166" s="13">
        <f t="shared" si="81"/>
        <v>574.55999999999995</v>
      </c>
      <c r="K166" s="1">
        <f t="shared" si="82"/>
        <v>478.8</v>
      </c>
      <c r="L166" s="13">
        <f t="shared" si="83"/>
        <v>574.55999999999995</v>
      </c>
      <c r="M166" s="15"/>
    </row>
    <row r="167" spans="1:13" ht="17.25" customHeight="1" x14ac:dyDescent="0.25">
      <c r="A167" s="88" t="s">
        <v>225</v>
      </c>
      <c r="B167" s="10" t="s">
        <v>165</v>
      </c>
      <c r="C167" s="2" t="s">
        <v>1</v>
      </c>
      <c r="D167" s="18">
        <v>2</v>
      </c>
      <c r="E167" s="1"/>
      <c r="F167" s="13"/>
      <c r="G167" s="13"/>
      <c r="H167" s="1">
        <v>1533.3</v>
      </c>
      <c r="I167" s="13">
        <f t="shared" si="80"/>
        <v>3066.6</v>
      </c>
      <c r="J167" s="13">
        <f t="shared" si="81"/>
        <v>3679.92</v>
      </c>
      <c r="K167" s="1">
        <f t="shared" si="82"/>
        <v>3066.6</v>
      </c>
      <c r="L167" s="13">
        <f t="shared" si="83"/>
        <v>3679.92</v>
      </c>
      <c r="M167" s="15"/>
    </row>
    <row r="168" spans="1:13" ht="17.25" customHeight="1" x14ac:dyDescent="0.25">
      <c r="A168" s="88" t="s">
        <v>226</v>
      </c>
      <c r="B168" s="10" t="s">
        <v>166</v>
      </c>
      <c r="C168" s="2" t="s">
        <v>1</v>
      </c>
      <c r="D168" s="18">
        <v>2</v>
      </c>
      <c r="E168" s="1"/>
      <c r="F168" s="13"/>
      <c r="G168" s="13"/>
      <c r="H168" s="1">
        <v>296.39999999999998</v>
      </c>
      <c r="I168" s="13">
        <f t="shared" si="80"/>
        <v>592.79999999999995</v>
      </c>
      <c r="J168" s="13">
        <f t="shared" si="81"/>
        <v>711.36</v>
      </c>
      <c r="K168" s="1">
        <f t="shared" si="82"/>
        <v>592.79999999999995</v>
      </c>
      <c r="L168" s="13">
        <f t="shared" si="83"/>
        <v>711.36</v>
      </c>
      <c r="M168" s="15"/>
    </row>
    <row r="169" spans="1:13" ht="17.25" customHeight="1" x14ac:dyDescent="0.25">
      <c r="A169" s="88" t="s">
        <v>227</v>
      </c>
      <c r="B169" s="10" t="s">
        <v>167</v>
      </c>
      <c r="C169" s="2" t="s">
        <v>21</v>
      </c>
      <c r="D169" s="18">
        <f>0.2/2</f>
        <v>0.1</v>
      </c>
      <c r="E169" s="1"/>
      <c r="F169" s="13"/>
      <c r="G169" s="13"/>
      <c r="H169" s="1">
        <v>456</v>
      </c>
      <c r="I169" s="13">
        <f t="shared" si="80"/>
        <v>45.6</v>
      </c>
      <c r="J169" s="13">
        <f t="shared" si="81"/>
        <v>54.72</v>
      </c>
      <c r="K169" s="1">
        <f t="shared" si="82"/>
        <v>45.6</v>
      </c>
      <c r="L169" s="13">
        <f t="shared" si="83"/>
        <v>54.72</v>
      </c>
      <c r="M169" s="15"/>
    </row>
    <row r="170" spans="1:13" ht="17.25" customHeight="1" x14ac:dyDescent="0.25">
      <c r="A170" s="88" t="s">
        <v>228</v>
      </c>
      <c r="B170" s="10" t="s">
        <v>168</v>
      </c>
      <c r="C170" s="2" t="s">
        <v>49</v>
      </c>
      <c r="D170" s="18">
        <f>2*0.137/2</f>
        <v>0.13700000000000001</v>
      </c>
      <c r="E170" s="1"/>
      <c r="F170" s="13"/>
      <c r="G170" s="13"/>
      <c r="H170" s="1">
        <v>120.64999999999999</v>
      </c>
      <c r="I170" s="13">
        <f t="shared" si="80"/>
        <v>16.53</v>
      </c>
      <c r="J170" s="13">
        <f t="shared" si="81"/>
        <v>19.84</v>
      </c>
      <c r="K170" s="1">
        <f t="shared" si="82"/>
        <v>16.53</v>
      </c>
      <c r="L170" s="13">
        <f t="shared" si="83"/>
        <v>19.84</v>
      </c>
      <c r="M170" s="15"/>
    </row>
    <row r="171" spans="1:13" ht="17.25" customHeight="1" x14ac:dyDescent="0.25">
      <c r="A171" s="88" t="s">
        <v>229</v>
      </c>
      <c r="B171" s="10" t="s">
        <v>169</v>
      </c>
      <c r="C171" s="2" t="s">
        <v>49</v>
      </c>
      <c r="D171" s="18">
        <f>2*0.032/2</f>
        <v>3.2000000000000001E-2</v>
      </c>
      <c r="E171" s="1"/>
      <c r="F171" s="13"/>
      <c r="G171" s="13"/>
      <c r="H171" s="1">
        <v>139.65</v>
      </c>
      <c r="I171" s="13">
        <f t="shared" si="80"/>
        <v>4.47</v>
      </c>
      <c r="J171" s="13">
        <f t="shared" si="81"/>
        <v>5.36</v>
      </c>
      <c r="K171" s="1">
        <f t="shared" si="82"/>
        <v>4.47</v>
      </c>
      <c r="L171" s="13">
        <f t="shared" si="83"/>
        <v>5.36</v>
      </c>
      <c r="M171" s="15"/>
    </row>
    <row r="172" spans="1:13" ht="17.25" customHeight="1" x14ac:dyDescent="0.25">
      <c r="A172" s="88" t="s">
        <v>230</v>
      </c>
      <c r="B172" s="10" t="s">
        <v>170</v>
      </c>
      <c r="C172" s="2" t="s">
        <v>49</v>
      </c>
      <c r="D172" s="18">
        <f>2*0.013/2</f>
        <v>1.2999999999999999E-2</v>
      </c>
      <c r="E172" s="1"/>
      <c r="F172" s="13"/>
      <c r="G172" s="13"/>
      <c r="H172" s="1">
        <v>187.14999999999998</v>
      </c>
      <c r="I172" s="13">
        <f t="shared" si="80"/>
        <v>2.4300000000000002</v>
      </c>
      <c r="J172" s="13">
        <f t="shared" si="81"/>
        <v>2.92</v>
      </c>
      <c r="K172" s="1">
        <f t="shared" si="82"/>
        <v>2.4300000000000002</v>
      </c>
      <c r="L172" s="13">
        <f t="shared" si="83"/>
        <v>2.92</v>
      </c>
      <c r="M172" s="15"/>
    </row>
    <row r="173" spans="1:13" ht="17.25" customHeight="1" x14ac:dyDescent="0.25">
      <c r="A173" s="88" t="s">
        <v>231</v>
      </c>
      <c r="B173" s="10" t="s">
        <v>171</v>
      </c>
      <c r="C173" s="2" t="s">
        <v>49</v>
      </c>
      <c r="D173" s="18">
        <f>2*0.013/2</f>
        <v>1.2999999999999999E-2</v>
      </c>
      <c r="E173" s="1"/>
      <c r="F173" s="13"/>
      <c r="G173" s="13"/>
      <c r="H173" s="1">
        <v>187.14999999999998</v>
      </c>
      <c r="I173" s="13">
        <f t="shared" si="80"/>
        <v>2.4300000000000002</v>
      </c>
      <c r="J173" s="13">
        <f t="shared" si="81"/>
        <v>2.92</v>
      </c>
      <c r="K173" s="1">
        <f t="shared" si="82"/>
        <v>2.4300000000000002</v>
      </c>
      <c r="L173" s="13">
        <f t="shared" si="83"/>
        <v>2.92</v>
      </c>
      <c r="M173" s="15"/>
    </row>
    <row r="174" spans="1:13" ht="17.25" customHeight="1" x14ac:dyDescent="0.25">
      <c r="A174" s="59">
        <f>A164+1</f>
        <v>74</v>
      </c>
      <c r="B174" s="67" t="s">
        <v>173</v>
      </c>
      <c r="C174" s="59" t="s">
        <v>1</v>
      </c>
      <c r="D174" s="75">
        <f>23+4</f>
        <v>27</v>
      </c>
      <c r="E174" s="65">
        <v>10239.1</v>
      </c>
      <c r="F174" s="63">
        <f>ROUND(E174*D174,2)</f>
        <v>276455.7</v>
      </c>
      <c r="G174" s="63">
        <f>ROUND(F174*1.2,2)</f>
        <v>331746.84000000003</v>
      </c>
      <c r="H174" s="65"/>
      <c r="I174" s="63"/>
      <c r="J174" s="63"/>
      <c r="K174" s="65">
        <f t="shared" ref="K174:L174" si="84">F174+I174</f>
        <v>276455.7</v>
      </c>
      <c r="L174" s="63">
        <f t="shared" si="84"/>
        <v>331746.84000000003</v>
      </c>
    </row>
    <row r="175" spans="1:13" ht="17.25" customHeight="1" x14ac:dyDescent="0.25">
      <c r="A175" s="53">
        <f>A174+1</f>
        <v>75</v>
      </c>
      <c r="B175" s="70" t="s">
        <v>176</v>
      </c>
      <c r="C175" s="53" t="s">
        <v>21</v>
      </c>
      <c r="D175" s="86">
        <v>3.22</v>
      </c>
      <c r="E175" s="58">
        <v>2175.65</v>
      </c>
      <c r="F175" s="56">
        <f>ROUND(E175*D175,2)</f>
        <v>7005.59</v>
      </c>
      <c r="G175" s="56">
        <f>ROUND(F175*1.2,2)</f>
        <v>8406.7099999999991</v>
      </c>
      <c r="H175" s="58"/>
      <c r="I175" s="56"/>
      <c r="J175" s="56"/>
      <c r="K175" s="58">
        <f t="shared" ref="K175" si="85">F175+I175</f>
        <v>7005.59</v>
      </c>
      <c r="L175" s="56">
        <f t="shared" ref="L175" si="86">G175+J175</f>
        <v>8406.7099999999991</v>
      </c>
    </row>
    <row r="176" spans="1:13" ht="17.25" customHeight="1" x14ac:dyDescent="0.25">
      <c r="A176" s="88" t="s">
        <v>232</v>
      </c>
      <c r="B176" s="3" t="s">
        <v>179</v>
      </c>
      <c r="C176" s="2" t="s">
        <v>21</v>
      </c>
      <c r="D176" s="16">
        <v>3.22</v>
      </c>
      <c r="E176" s="1"/>
      <c r="F176" s="13"/>
      <c r="G176" s="13"/>
      <c r="H176" s="1">
        <v>456</v>
      </c>
      <c r="I176" s="13">
        <f>ROUND(H176*D176,2)</f>
        <v>1468.32</v>
      </c>
      <c r="J176" s="13">
        <f>ROUND(I176*1.2,2)</f>
        <v>1761.98</v>
      </c>
      <c r="K176" s="1">
        <f t="shared" ref="K176:L178" si="87">F176+I176</f>
        <v>1468.32</v>
      </c>
      <c r="L176" s="13">
        <f t="shared" si="87"/>
        <v>1761.98</v>
      </c>
    </row>
    <row r="177" spans="1:12" ht="17.25" customHeight="1" x14ac:dyDescent="0.25">
      <c r="A177" s="59">
        <f>A175+1</f>
        <v>76</v>
      </c>
      <c r="B177" s="67" t="s">
        <v>16</v>
      </c>
      <c r="C177" s="59" t="s">
        <v>1</v>
      </c>
      <c r="D177" s="75">
        <v>4</v>
      </c>
      <c r="E177" s="65">
        <v>261.61</v>
      </c>
      <c r="F177" s="63">
        <f>ROUND(E177*D177,2)</f>
        <v>1046.44</v>
      </c>
      <c r="G177" s="63">
        <f>ROUND(F177*1.2,2)</f>
        <v>1255.73</v>
      </c>
      <c r="H177" s="65"/>
      <c r="I177" s="63"/>
      <c r="J177" s="63"/>
      <c r="K177" s="65">
        <f t="shared" si="87"/>
        <v>1046.44</v>
      </c>
      <c r="L177" s="63">
        <f t="shared" si="87"/>
        <v>1255.73</v>
      </c>
    </row>
    <row r="178" spans="1:12" ht="17.25" customHeight="1" x14ac:dyDescent="0.25">
      <c r="A178" s="88" t="s">
        <v>187</v>
      </c>
      <c r="B178" s="3" t="s">
        <v>14</v>
      </c>
      <c r="C178" s="2" t="s">
        <v>1</v>
      </c>
      <c r="D178" s="44">
        <v>4</v>
      </c>
      <c r="E178" s="1"/>
      <c r="F178" s="13"/>
      <c r="G178" s="13"/>
      <c r="H178" s="13">
        <v>5185.5</v>
      </c>
      <c r="I178" s="13">
        <f>ROUND(H178*D178,2)</f>
        <v>20742</v>
      </c>
      <c r="J178" s="13">
        <f>ROUND(I178*1.2,2)</f>
        <v>24890.400000000001</v>
      </c>
      <c r="K178" s="1">
        <f t="shared" si="87"/>
        <v>20742</v>
      </c>
      <c r="L178" s="13">
        <f t="shared" si="87"/>
        <v>24890.400000000001</v>
      </c>
    </row>
    <row r="179" spans="1:12" ht="15.75" x14ac:dyDescent="0.25">
      <c r="A179" s="93" t="s">
        <v>0</v>
      </c>
      <c r="B179" s="94"/>
      <c r="C179" s="94"/>
      <c r="D179" s="94"/>
      <c r="E179" s="95"/>
      <c r="F179" s="49">
        <f>SUM(F8:F178)</f>
        <v>1638970.7600000002</v>
      </c>
      <c r="G179" s="50">
        <f>ROUND(F179*1.2,2)</f>
        <v>1966764.91</v>
      </c>
      <c r="I179" s="49">
        <f>SUM(I8:I178)</f>
        <v>1223337.3800000001</v>
      </c>
      <c r="J179" s="50">
        <f>ROUND(I179*1.2,2)</f>
        <v>1468004.86</v>
      </c>
      <c r="K179" s="49">
        <f>SUM(K8:K178)</f>
        <v>2862308.1399999992</v>
      </c>
      <c r="L179" s="50">
        <f>ROUND(K179*1.2,2)</f>
        <v>3434769.77</v>
      </c>
    </row>
    <row r="182" spans="1:12" x14ac:dyDescent="0.25">
      <c r="B182" s="89" t="s">
        <v>233</v>
      </c>
    </row>
    <row r="183" spans="1:12" x14ac:dyDescent="0.25">
      <c r="B183" s="90" t="s">
        <v>234</v>
      </c>
    </row>
  </sheetData>
  <mergeCells count="10">
    <mergeCell ref="B6:D6"/>
    <mergeCell ref="A179:E179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ТС2</vt:lpstr>
      <vt:lpstr>ТС2!Область_печати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2024-06-06T11:16:19Z</dcterms:created>
  <dcterms:modified xsi:type="dcterms:W3CDTF">2024-10-09T07:14:39Z</dcterms:modified>
</cp:coreProperties>
</file>