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6F7DE87F-15B3-4E01-B182-C0C5EA75E825}" xr6:coauthVersionLast="47" xr6:coauthVersionMax="47" xr10:uidLastSave="{00000000-0000-0000-0000-000000000000}"/>
  <bookViews>
    <workbookView xWindow="-120" yWindow="-120" windowWidth="51840" windowHeight="21240" activeTab="3" xr2:uid="{00000000-000D-0000-FFFF-FFFF00000000}"/>
  </bookViews>
  <sheets>
    <sheet name="кс-2_ПЖ" sheetId="9" r:id="rId1"/>
    <sheet name="кс-_ГП2" sheetId="8" r:id="rId2"/>
    <sheet name="Соль" sheetId="3" r:id="rId3"/>
    <sheet name="ГП доп" sheetId="4" r:id="rId4"/>
    <sheet name="СВОД" sheetId="10" r:id="rId5"/>
  </sheets>
  <definedNames>
    <definedName name="_xlnm.Print_Titles" localSheetId="1">'кс-_ГП2'!$30:$30</definedName>
    <definedName name="_xlnm.Print_Titles" localSheetId="0">'кс-2_ПЖ'!$30:$30</definedName>
    <definedName name="_xlnm.Print_Area" localSheetId="1">'кс-_ГП2'!$A:$O</definedName>
    <definedName name="_xlnm.Print_Area" localSheetId="0">'кс-2_ПЖ'!$A:$O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0" l="1"/>
  <c r="D3" i="10"/>
  <c r="E3" i="10" s="1"/>
  <c r="D2" i="10"/>
  <c r="O270" i="9"/>
  <c r="O156" i="8"/>
  <c r="E2" i="10"/>
  <c r="C2" i="10"/>
  <c r="B2" i="10"/>
  <c r="D4" i="10" l="1"/>
  <c r="D10" i="10" s="1"/>
  <c r="D9" i="10"/>
  <c r="D38" i="4" l="1"/>
  <c r="Y23" i="4"/>
  <c r="X24" i="4" l="1"/>
  <c r="AC24" i="4" s="1"/>
  <c r="AD24" i="4" s="1"/>
  <c r="AC23" i="4"/>
  <c r="AD23" i="4" s="1"/>
  <c r="Z23" i="4"/>
  <c r="X22" i="4"/>
  <c r="Z22" i="4" s="1"/>
  <c r="AC21" i="4"/>
  <c r="AD21" i="4" s="1"/>
  <c r="Z21" i="4"/>
  <c r="AA21" i="4" s="1"/>
  <c r="AF21" i="4" s="1"/>
  <c r="AB20" i="4"/>
  <c r="AC20" i="4" s="1"/>
  <c r="Z20" i="4"/>
  <c r="AA20" i="4" s="1"/>
  <c r="AB19" i="4"/>
  <c r="AC19" i="4" s="1"/>
  <c r="AD19" i="4" s="1"/>
  <c r="Z19" i="4"/>
  <c r="AC18" i="4"/>
  <c r="Z18" i="4"/>
  <c r="AA18" i="4" s="1"/>
  <c r="AC17" i="4"/>
  <c r="AD17" i="4" s="1"/>
  <c r="Z17" i="4"/>
  <c r="AC16" i="4"/>
  <c r="AD16" i="4" s="1"/>
  <c r="Z16" i="4"/>
  <c r="AA16" i="4" s="1"/>
  <c r="AF16" i="4" s="1"/>
  <c r="AC15" i="4"/>
  <c r="AD15" i="4" s="1"/>
  <c r="Z15" i="4"/>
  <c r="AA15" i="4" s="1"/>
  <c r="AB14" i="4"/>
  <c r="Z14" i="4"/>
  <c r="AC13" i="4"/>
  <c r="AD13" i="4" s="1"/>
  <c r="Z13" i="4"/>
  <c r="AA13" i="4" s="1"/>
  <c r="AF13" i="4" s="1"/>
  <c r="AC12" i="4"/>
  <c r="AD12" i="4" s="1"/>
  <c r="Z12" i="4"/>
  <c r="AE12" i="4" s="1"/>
  <c r="AC11" i="4"/>
  <c r="AD11" i="4" s="1"/>
  <c r="Z11" i="4"/>
  <c r="AE11" i="4" s="1"/>
  <c r="AC10" i="4"/>
  <c r="AD10" i="4" s="1"/>
  <c r="Z10" i="4"/>
  <c r="AA10" i="4" s="1"/>
  <c r="AD9" i="4"/>
  <c r="AC9" i="4"/>
  <c r="Z9" i="4"/>
  <c r="AA9" i="4" s="1"/>
  <c r="AF9" i="4" s="1"/>
  <c r="AC8" i="4"/>
  <c r="AD8" i="4" s="1"/>
  <c r="Y8" i="4"/>
  <c r="Z8" i="4" s="1"/>
  <c r="AC22" i="4" l="1"/>
  <c r="AD22" i="4" s="1"/>
  <c r="AE17" i="4"/>
  <c r="AA12" i="4"/>
  <c r="AF12" i="4" s="1"/>
  <c r="AE18" i="4"/>
  <c r="AF10" i="4"/>
  <c r="AB25" i="4"/>
  <c r="AF15" i="4"/>
  <c r="AE9" i="4"/>
  <c r="AE15" i="4"/>
  <c r="AE23" i="4"/>
  <c r="AE19" i="4"/>
  <c r="AE8" i="4"/>
  <c r="AA8" i="4"/>
  <c r="AE20" i="4"/>
  <c r="AD20" i="4"/>
  <c r="AF20" i="4" s="1"/>
  <c r="AE22" i="4"/>
  <c r="AA22" i="4"/>
  <c r="AF22" i="4" s="1"/>
  <c r="AA23" i="4"/>
  <c r="AF23" i="4" s="1"/>
  <c r="AE13" i="4"/>
  <c r="AA11" i="4"/>
  <c r="AF11" i="4" s="1"/>
  <c r="AA19" i="4"/>
  <c r="AF19" i="4" s="1"/>
  <c r="AA14" i="4"/>
  <c r="AE16" i="4"/>
  <c r="AE21" i="4"/>
  <c r="Z24" i="4"/>
  <c r="AC14" i="4"/>
  <c r="AE14" i="4" s="1"/>
  <c r="AA17" i="4"/>
  <c r="AF17" i="4" s="1"/>
  <c r="AE10" i="4"/>
  <c r="AD18" i="4"/>
  <c r="AF18" i="4" s="1"/>
  <c r="AF8" i="4" l="1"/>
  <c r="AE24" i="4"/>
  <c r="AE25" i="4" s="1"/>
  <c r="AF25" i="4" s="1"/>
  <c r="AA24" i="4"/>
  <c r="AF24" i="4" s="1"/>
  <c r="Z25" i="4"/>
  <c r="AC25" i="4"/>
  <c r="AD14" i="4"/>
  <c r="AD25" i="4" s="1"/>
  <c r="AF14" i="4" l="1"/>
  <c r="AA25" i="4"/>
  <c r="D34" i="3" l="1"/>
  <c r="D32" i="3"/>
  <c r="D28" i="4"/>
  <c r="Y30" i="3"/>
  <c r="O267" i="9"/>
  <c r="M267" i="9"/>
  <c r="M23" i="9"/>
  <c r="O153" i="8"/>
  <c r="M153" i="8"/>
  <c r="M23" i="8"/>
  <c r="X10" i="3" l="1"/>
  <c r="Y10" i="3"/>
  <c r="X11" i="3"/>
  <c r="Y11" i="3"/>
  <c r="X12" i="3"/>
  <c r="Y12" i="3"/>
  <c r="X13" i="3"/>
  <c r="Y13" i="3"/>
  <c r="X14" i="3"/>
  <c r="Y14" i="3"/>
  <c r="X15" i="3"/>
  <c r="Y15" i="3"/>
  <c r="X16" i="3"/>
  <c r="Y16" i="3"/>
  <c r="X17" i="3"/>
  <c r="Y17" i="3"/>
  <c r="X18" i="3"/>
  <c r="Y18" i="3"/>
  <c r="X19" i="3"/>
  <c r="Y19" i="3"/>
  <c r="X20" i="3"/>
  <c r="Y20" i="3"/>
  <c r="X21" i="3"/>
  <c r="Y21" i="3"/>
  <c r="X22" i="3"/>
  <c r="Y22" i="3"/>
  <c r="X24" i="3"/>
  <c r="Y24" i="3"/>
  <c r="X25" i="3"/>
  <c r="Y25" i="3"/>
  <c r="X26" i="3"/>
  <c r="Y26" i="3"/>
  <c r="X27" i="3"/>
  <c r="Y27" i="3"/>
  <c r="U28" i="3"/>
  <c r="V28" i="3"/>
  <c r="W28" i="3"/>
  <c r="S10" i="3"/>
  <c r="T10" i="3" s="1"/>
  <c r="S11" i="3"/>
  <c r="T11" i="3"/>
  <c r="S12" i="3"/>
  <c r="T12" i="3"/>
  <c r="S13" i="3"/>
  <c r="T13" i="3"/>
  <c r="S14" i="3"/>
  <c r="T14" i="3"/>
  <c r="S15" i="3"/>
  <c r="T15" i="3"/>
  <c r="S16" i="3"/>
  <c r="T16" i="3"/>
  <c r="S17" i="3"/>
  <c r="T17" i="3"/>
  <c r="S18" i="3"/>
  <c r="T18" i="3"/>
  <c r="S19" i="3"/>
  <c r="T19" i="3"/>
  <c r="S20" i="3"/>
  <c r="T20" i="3"/>
  <c r="S21" i="3"/>
  <c r="T21" i="3"/>
  <c r="S22" i="3"/>
  <c r="T22" i="3"/>
  <c r="S23" i="3"/>
  <c r="T23" i="3" s="1"/>
  <c r="S24" i="3"/>
  <c r="T24" i="3"/>
  <c r="S25" i="3"/>
  <c r="T25" i="3"/>
  <c r="S26" i="3"/>
  <c r="T26" i="3"/>
  <c r="S27" i="3"/>
  <c r="T27" i="3"/>
  <c r="Q27" i="3"/>
  <c r="V27" i="3" s="1"/>
  <c r="V25" i="3"/>
  <c r="Q25" i="3"/>
  <c r="Q19" i="3"/>
  <c r="V19" i="3" s="1"/>
  <c r="Q17" i="3"/>
  <c r="V17" i="3" s="1"/>
  <c r="S9" i="3"/>
  <c r="X9" i="3" s="1"/>
  <c r="S15" i="4"/>
  <c r="S16" i="4"/>
  <c r="S17" i="4"/>
  <c r="S18" i="4"/>
  <c r="S21" i="4"/>
  <c r="S23" i="4"/>
  <c r="S8" i="4"/>
  <c r="S9" i="4"/>
  <c r="S10" i="4"/>
  <c r="S11" i="4"/>
  <c r="S12" i="4"/>
  <c r="S13" i="4"/>
  <c r="P9" i="4"/>
  <c r="P10" i="4"/>
  <c r="P11" i="4"/>
  <c r="Q11" i="4" s="1"/>
  <c r="P12" i="4"/>
  <c r="Q12" i="4" s="1"/>
  <c r="P13" i="4"/>
  <c r="Q13" i="4" s="1"/>
  <c r="P14" i="4"/>
  <c r="P15" i="4"/>
  <c r="Q15" i="4" s="1"/>
  <c r="P16" i="4"/>
  <c r="P17" i="4"/>
  <c r="U17" i="4" s="1"/>
  <c r="P18" i="4"/>
  <c r="Q18" i="4" s="1"/>
  <c r="P19" i="4"/>
  <c r="Q19" i="4" s="1"/>
  <c r="P20" i="4"/>
  <c r="P21" i="4"/>
  <c r="Q21" i="4" s="1"/>
  <c r="P23" i="4"/>
  <c r="N24" i="4"/>
  <c r="S24" i="4" s="1"/>
  <c r="N22" i="4"/>
  <c r="S22" i="4" s="1"/>
  <c r="R20" i="4"/>
  <c r="S20" i="4" s="1"/>
  <c r="R19" i="4"/>
  <c r="R14" i="4"/>
  <c r="O8" i="4"/>
  <c r="P8" i="4" s="1"/>
  <c r="U9" i="4" l="1"/>
  <c r="T28" i="3"/>
  <c r="Y23" i="3"/>
  <c r="Y28" i="3"/>
  <c r="Y31" i="3" s="1"/>
  <c r="X23" i="3"/>
  <c r="X28" i="3" s="1"/>
  <c r="S14" i="4"/>
  <c r="U14" i="4" s="1"/>
  <c r="R25" i="4"/>
  <c r="T22" i="4"/>
  <c r="T12" i="4"/>
  <c r="V12" i="4" s="1"/>
  <c r="T9" i="4"/>
  <c r="T21" i="4"/>
  <c r="T24" i="4"/>
  <c r="T10" i="4"/>
  <c r="T18" i="4"/>
  <c r="T17" i="4"/>
  <c r="T23" i="4"/>
  <c r="T16" i="4"/>
  <c r="T20" i="4"/>
  <c r="T11" i="4"/>
  <c r="V11" i="4" s="1"/>
  <c r="T15" i="4"/>
  <c r="T8" i="4"/>
  <c r="U10" i="4"/>
  <c r="Q14" i="4"/>
  <c r="U18" i="4"/>
  <c r="U15" i="4"/>
  <c r="U23" i="4"/>
  <c r="Q10" i="4"/>
  <c r="Q9" i="4"/>
  <c r="V9" i="4" s="1"/>
  <c r="U13" i="4"/>
  <c r="V21" i="4"/>
  <c r="V10" i="4"/>
  <c r="U20" i="4"/>
  <c r="U21" i="4"/>
  <c r="T13" i="4"/>
  <c r="V13" i="4" s="1"/>
  <c r="P24" i="4"/>
  <c r="Q23" i="4"/>
  <c r="U12" i="4"/>
  <c r="Q20" i="4"/>
  <c r="U11" i="4"/>
  <c r="P22" i="4"/>
  <c r="P25" i="4" s="1"/>
  <c r="Q17" i="4"/>
  <c r="U16" i="4"/>
  <c r="S19" i="4"/>
  <c r="W17" i="3"/>
  <c r="W27" i="3"/>
  <c r="W19" i="3"/>
  <c r="T9" i="3"/>
  <c r="Y9" i="3" s="1"/>
  <c r="S28" i="3"/>
  <c r="W25" i="3"/>
  <c r="Q16" i="4"/>
  <c r="U8" i="4"/>
  <c r="Q8" i="4"/>
  <c r="D24" i="4"/>
  <c r="I24" i="4" s="1"/>
  <c r="K24" i="4" s="1"/>
  <c r="F23" i="4"/>
  <c r="K23" i="4" s="1"/>
  <c r="D22" i="4"/>
  <c r="I22" i="4" s="1"/>
  <c r="F21" i="4"/>
  <c r="K21" i="4" s="1"/>
  <c r="H20" i="4"/>
  <c r="I20" i="4" s="1"/>
  <c r="K20" i="4" s="1"/>
  <c r="H19" i="4"/>
  <c r="I19" i="4" s="1"/>
  <c r="F18" i="4"/>
  <c r="G18" i="4" s="1"/>
  <c r="L18" i="4" s="1"/>
  <c r="F17" i="4"/>
  <c r="K17" i="4" s="1"/>
  <c r="I16" i="4"/>
  <c r="K16" i="4" s="1"/>
  <c r="F15" i="4"/>
  <c r="G15" i="4" s="1"/>
  <c r="L15" i="4" s="1"/>
  <c r="H14" i="4"/>
  <c r="I14" i="4" s="1"/>
  <c r="F13" i="4"/>
  <c r="G13" i="4" s="1"/>
  <c r="L13" i="4" s="1"/>
  <c r="F11" i="4"/>
  <c r="K11" i="4" s="1"/>
  <c r="F9" i="4"/>
  <c r="G9" i="4" s="1"/>
  <c r="L9" i="4" s="1"/>
  <c r="E8" i="4"/>
  <c r="F8" i="4" s="1"/>
  <c r="A8" i="4"/>
  <c r="A9" i="4" s="1"/>
  <c r="A11" i="4" s="1"/>
  <c r="A13" i="4" s="1"/>
  <c r="A15" i="4" s="1"/>
  <c r="A17" i="4" s="1"/>
  <c r="A18" i="4" s="1"/>
  <c r="A21" i="4" s="1"/>
  <c r="A23" i="4" s="1"/>
  <c r="T14" i="4" l="1"/>
  <c r="S25" i="4"/>
  <c r="V20" i="4"/>
  <c r="V23" i="4"/>
  <c r="F25" i="4"/>
  <c r="G25" i="4" s="1"/>
  <c r="V8" i="4"/>
  <c r="V18" i="4"/>
  <c r="V17" i="4"/>
  <c r="V14" i="4"/>
  <c r="V15" i="4"/>
  <c r="V16" i="4"/>
  <c r="Q22" i="4"/>
  <c r="V22" i="4" s="1"/>
  <c r="U22" i="4"/>
  <c r="U24" i="4"/>
  <c r="Q24" i="4"/>
  <c r="V24" i="4" s="1"/>
  <c r="T19" i="4"/>
  <c r="T25" i="4" s="1"/>
  <c r="U19" i="4"/>
  <c r="K18" i="4"/>
  <c r="G23" i="4"/>
  <c r="L23" i="4" s="1"/>
  <c r="K13" i="4"/>
  <c r="J14" i="4"/>
  <c r="L14" i="4" s="1"/>
  <c r="I25" i="4"/>
  <c r="J25" i="4" s="1"/>
  <c r="K14" i="4"/>
  <c r="K19" i="4"/>
  <c r="J19" i="4"/>
  <c r="L19" i="4" s="1"/>
  <c r="J22" i="4"/>
  <c r="L22" i="4" s="1"/>
  <c r="K22" i="4"/>
  <c r="K8" i="4"/>
  <c r="G8" i="4"/>
  <c r="L8" i="4" s="1"/>
  <c r="J16" i="4"/>
  <c r="L16" i="4" s="1"/>
  <c r="J20" i="4"/>
  <c r="L20" i="4" s="1"/>
  <c r="J24" i="4"/>
  <c r="L24" i="4" s="1"/>
  <c r="K9" i="4"/>
  <c r="G11" i="4"/>
  <c r="L11" i="4" s="1"/>
  <c r="K15" i="4"/>
  <c r="G17" i="4"/>
  <c r="L17" i="4" s="1"/>
  <c r="G21" i="4"/>
  <c r="L21" i="4" s="1"/>
  <c r="U25" i="4" l="1"/>
  <c r="V25" i="4" s="1"/>
  <c r="Q25" i="4"/>
  <c r="V19" i="4"/>
  <c r="K25" i="4"/>
  <c r="L25" i="4" s="1"/>
  <c r="C3" i="10" l="1"/>
  <c r="C4" i="10" s="1"/>
  <c r="B3" i="10"/>
  <c r="B4" i="10" s="1"/>
  <c r="D31" i="4"/>
  <c r="D37" i="4"/>
  <c r="D39" i="4" s="1"/>
  <c r="D27" i="3"/>
  <c r="I27" i="3" s="1"/>
  <c r="J27" i="3" s="1"/>
  <c r="L27" i="3" s="1"/>
  <c r="F26" i="3"/>
  <c r="K26" i="3" s="1"/>
  <c r="D25" i="3"/>
  <c r="I25" i="3" s="1"/>
  <c r="F24" i="3"/>
  <c r="K24" i="3" s="1"/>
  <c r="F23" i="3"/>
  <c r="G23" i="3" s="1"/>
  <c r="L23" i="3" s="1"/>
  <c r="F21" i="3"/>
  <c r="G21" i="3" s="1"/>
  <c r="L21" i="3" s="1"/>
  <c r="D19" i="3"/>
  <c r="I19" i="3" s="1"/>
  <c r="F18" i="3"/>
  <c r="K18" i="3" s="1"/>
  <c r="D17" i="3"/>
  <c r="I17" i="3" s="1"/>
  <c r="J17" i="3" s="1"/>
  <c r="L17" i="3" s="1"/>
  <c r="F16" i="3"/>
  <c r="K16" i="3" s="1"/>
  <c r="F14" i="3"/>
  <c r="G14" i="3" s="1"/>
  <c r="L14" i="3" s="1"/>
  <c r="F13" i="3"/>
  <c r="K13" i="3" s="1"/>
  <c r="F11" i="3"/>
  <c r="G11" i="3" s="1"/>
  <c r="L11" i="3" s="1"/>
  <c r="F10" i="3"/>
  <c r="K10" i="3" s="1"/>
  <c r="F9" i="3"/>
  <c r="A9" i="3"/>
  <c r="A10" i="3" s="1"/>
  <c r="A11" i="3" s="1"/>
  <c r="A13" i="3" s="1"/>
  <c r="A14" i="3" s="1"/>
  <c r="A16" i="3" s="1"/>
  <c r="A18" i="3" s="1"/>
  <c r="A21" i="3" s="1"/>
  <c r="A23" i="3" s="1"/>
  <c r="A24" i="3" s="1"/>
  <c r="A26" i="3" s="1"/>
  <c r="C6" i="10" l="1"/>
  <c r="J19" i="3"/>
  <c r="L19" i="3" s="1"/>
  <c r="K19" i="3"/>
  <c r="J25" i="3"/>
  <c r="L25" i="3" s="1"/>
  <c r="K25" i="3"/>
  <c r="G24" i="3"/>
  <c r="L24" i="3" s="1"/>
  <c r="G13" i="3"/>
  <c r="L13" i="3" s="1"/>
  <c r="K14" i="3"/>
  <c r="F28" i="3"/>
  <c r="G28" i="3" s="1"/>
  <c r="G18" i="3"/>
  <c r="L18" i="3" s="1"/>
  <c r="G26" i="3"/>
  <c r="L26" i="3" s="1"/>
  <c r="K21" i="3"/>
  <c r="G16" i="3"/>
  <c r="L16" i="3" s="1"/>
  <c r="K9" i="3"/>
  <c r="G10" i="3"/>
  <c r="L10" i="3" s="1"/>
  <c r="K11" i="3"/>
  <c r="K17" i="3"/>
  <c r="K23" i="3"/>
  <c r="K27" i="3"/>
  <c r="I28" i="3"/>
  <c r="J28" i="3" s="1"/>
  <c r="G9" i="3"/>
  <c r="L9" i="3" s="1"/>
  <c r="K28" i="3" l="1"/>
  <c r="L28" i="3" s="1"/>
</calcChain>
</file>

<file path=xl/sharedStrings.xml><?xml version="1.0" encoding="utf-8"?>
<sst xmlns="http://schemas.openxmlformats.org/spreadsheetml/2006/main" count="1721" uniqueCount="463">
  <si>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</si>
  <si>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</si>
  <si>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</si>
  <si>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</si>
  <si>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</si>
  <si>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</si>
  <si>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</si>
  <si>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</si>
  <si>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</si>
  <si>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</si>
  <si>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</si>
  <si>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</si>
  <si>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</si>
  <si>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131-23-ПЖ-30</t>
  </si>
  <si>
    <t>Железнодорожный путь №30</t>
  </si>
  <si>
    <t>Земляные работы</t>
  </si>
  <si>
    <t>Разборка балласта щебеночного</t>
  </si>
  <si>
    <t>м3</t>
  </si>
  <si>
    <t>Разработка основания из песка</t>
  </si>
  <si>
    <t>Уплотнение грунта пневматическими трамбовками</t>
  </si>
  <si>
    <t>Демонтажные работы</t>
  </si>
  <si>
    <t>Расшивка шпал деревянных (скрепление) (с сохранением материала)</t>
  </si>
  <si>
    <t>к-т</t>
  </si>
  <si>
    <t>Демонтаж шпал деревянных (5м) (с сохранением материала)</t>
  </si>
  <si>
    <t>шт.</t>
  </si>
  <si>
    <t>Устройство оснований под ж/д пути</t>
  </si>
  <si>
    <t xml:space="preserve">Устройство разделяющей прослойки из геотекстиля </t>
  </si>
  <si>
    <t>м2</t>
  </si>
  <si>
    <t>Геотекстиль</t>
  </si>
  <si>
    <t>Устройство подстилающих и выравнивающих слоев оснований из щебня</t>
  </si>
  <si>
    <t>Щебень балластный кат.2 (материал Заказчика)</t>
  </si>
  <si>
    <t>Устройство верхнего строения пути</t>
  </si>
  <si>
    <t>Монтаж деревянных шпал с комплектом скреплений (эпюра шпал 1840шт/км) (5м) (ранее демонтированные)</t>
  </si>
  <si>
    <t>Рихтовка, выправка и балластировка путей</t>
  </si>
  <si>
    <t>Рихтовка пути</t>
  </si>
  <si>
    <t>м</t>
  </si>
  <si>
    <t xml:space="preserve">Балластировка пути </t>
  </si>
  <si>
    <t>Выправочно-отделочные работы и окончательная выправка пути, балласт щебеночный (12,5м)</t>
  </si>
  <si>
    <t xml:space="preserve">Итого </t>
  </si>
  <si>
    <t>131-23-ГП2 Генеральный план</t>
  </si>
  <si>
    <t xml:space="preserve">Демонтажные работы </t>
  </si>
  <si>
    <t xml:space="preserve">Демонтаж плитки тротуарной </t>
  </si>
  <si>
    <t xml:space="preserve">Разборка асфальтобетонного покрытия  </t>
  </si>
  <si>
    <t>Прочие работы</t>
  </si>
  <si>
    <t>Погрузка строительного мусора в автосамосвалы</t>
  </si>
  <si>
    <t>т</t>
  </si>
  <si>
    <t>Благоустройство (Асфальтовое покрытие проездов)</t>
  </si>
  <si>
    <t>Устройство покрытий из холодного асфальтобетона    h=0,06</t>
  </si>
  <si>
    <t>4.1</t>
  </si>
  <si>
    <t xml:space="preserve">Смесь органоминеральная дорожная ремонтная марка II (холодный асфальтобетон) </t>
  </si>
  <si>
    <t>Укладка асфальтобетона мелкозеристого горячего на битуме   h=0,06</t>
  </si>
  <si>
    <t>5.1</t>
  </si>
  <si>
    <t xml:space="preserve">Асфальтобетон мелкозернистый, плотный горячий на битуме БНД марки 60/90, Тип Б, Марки II </t>
  </si>
  <si>
    <t>Сверление отверстий ф10мм глубиной 100мм для распорных дюбелей</t>
  </si>
  <si>
    <t>Установка столбиков сигнальных</t>
  </si>
  <si>
    <t>7.1</t>
  </si>
  <si>
    <t>Шуруп-дюбель ф10х100мм</t>
  </si>
  <si>
    <t>7.2</t>
  </si>
  <si>
    <t>Столбик гибкий 750мм ССД-750 ТПУ ОРАНЖ.</t>
  </si>
  <si>
    <t>Устройство слоя из щебня  мелкого</t>
  </si>
  <si>
    <t>8.1</t>
  </si>
  <si>
    <t>Щебень фракции  М600 (5-20мм), известняк</t>
  </si>
  <si>
    <t>Устройство слоя из щебня  гранитного</t>
  </si>
  <si>
    <t>9.1</t>
  </si>
  <si>
    <t>Щебень фракции  М1400 (5-20мм)</t>
  </si>
  <si>
    <t>1</t>
  </si>
  <si>
    <t>Платил Шеллрокк</t>
  </si>
  <si>
    <t/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</si>
  <si>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</si>
  <si>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Обоснование</t>
  </si>
  <si>
    <t>Наименование работ и затрат</t>
  </si>
  <si>
    <t>Единица измерения</t>
  </si>
  <si>
    <t>Количество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</si>
  <si>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</si>
  <si>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</si>
  <si>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</si>
  <si>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</si>
  <si>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</si>
  <si>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</si>
  <si>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</si>
  <si>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</si>
  <si>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ФЕРр68-20-1</t>
  </si>
  <si>
    <t>Разборка тротуаров и дорожек из плит с их отноской и укладкой в штабель</t>
  </si>
  <si>
    <t>100 м2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</si>
  <si>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</si>
  <si>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</si>
  <si>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</si>
  <si>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</si>
  <si>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</si>
  <si>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</si>
  <si>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</si>
  <si>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</si>
  <si>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</si>
  <si>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</si>
  <si>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</si>
  <si>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</si>
  <si>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</si>
  <si>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</si>
  <si>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</si>
  <si>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</si>
  <si>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</si>
  <si>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ЭМ</t>
  </si>
  <si>
    <t>3</t>
  </si>
  <si>
    <t>в т.ч. ОТм</t>
  </si>
  <si>
    <t>ЗТм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</si>
  <si>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</si>
  <si>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</si>
  <si>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</si>
  <si>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</si>
  <si>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1 т груза</t>
  </si>
  <si>
    <t>4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</si>
  <si>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</si>
  <si>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</si>
  <si>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</si>
  <si>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</si>
  <si>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</si>
  <si>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</si>
  <si>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</si>
  <si>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М</t>
  </si>
  <si>
    <t>6</t>
  </si>
  <si>
    <t>УПД №25 от 18.09.2024г.</t>
  </si>
  <si>
    <t>Асфальт холодный</t>
  </si>
  <si>
    <t>Цена=14784,98/9,12</t>
  </si>
  <si>
    <t>Заготовительно-склдаские расходы МАТ=1,012 к расх.</t>
  </si>
  <si>
    <t>АОСР №131-23-ГП2-М-15 от 21.09.2024г.</t>
  </si>
  <si>
    <t>7</t>
  </si>
  <si>
    <t>8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</si>
  <si>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</si>
  <si>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</si>
  <si>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</si>
  <si>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9</t>
  </si>
  <si>
    <t>ФЕР27-09-004-02</t>
  </si>
  <si>
    <t>Установка столбиков сигнальных: пластиковых</t>
  </si>
  <si>
    <t>100 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</si>
  <si>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</si>
  <si>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</si>
  <si>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</si>
  <si>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ФССЦ-01.5.03.06-0012</t>
  </si>
  <si>
    <t>Столбики сигнальные дорожные пластиковые</t>
  </si>
  <si>
    <t>шт</t>
  </si>
  <si>
    <t>11</t>
  </si>
  <si>
    <t>Столбик гибкий 750мм с комплектом крепежа ГОСТ 32843-2014 Ustun</t>
  </si>
  <si>
    <t>Цена=2371,67/9,12</t>
  </si>
  <si>
    <t>АОСР №131-23-ГП2-М-17 от 21.09.2024г.</t>
  </si>
  <si>
    <t>12</t>
  </si>
  <si>
    <t>ФЕР27-04-001-04</t>
  </si>
  <si>
    <t>Устройство подстилающих и выравнивающих слоев оснований: из щебня</t>
  </si>
  <si>
    <t>13</t>
  </si>
  <si>
    <t>Щебень известняковый М600, фр.20-40 мм.</t>
  </si>
  <si>
    <t>Цена=2970,83/9,12</t>
  </si>
  <si>
    <t>14</t>
  </si>
  <si>
    <t>Щебень гранитный М1400, фр.5-20 мм.</t>
  </si>
  <si>
    <t>Цена=4541,67/9,12</t>
  </si>
  <si>
    <t>Итого по разделу 2 Строительные работы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</si>
  <si>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</si>
  <si>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</si>
  <si>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</si>
  <si>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</si>
  <si>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</si>
  <si>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</si>
  <si>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</si>
  <si>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</si>
  <si>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</si>
  <si>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</si>
  <si>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</si>
  <si>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</si>
  <si>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</si>
  <si>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</si>
  <si>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</si>
  <si>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</si>
  <si>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</si>
  <si>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</si>
  <si>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</si>
  <si>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</si>
  <si>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</si>
  <si>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>[должность, подпись (инициалы, фамилия)]</t>
  </si>
  <si>
    <t>Код</t>
  </si>
  <si>
    <t>Форма по ОКУД</t>
  </si>
  <si>
    <t>0322005</t>
  </si>
  <si>
    <t>Инвестор</t>
  </si>
  <si>
    <t>по ОКПО</t>
  </si>
  <si>
    <t>(организация, адрес, телефон, факс)</t>
  </si>
  <si>
    <t>Заказчик (Генподрядчик)</t>
  </si>
  <si>
    <t>АО «МЕТРОВАГОНМАШ»; 141009, Московская обл., г. о. Мытищи, г. Мытищи, ул. Колонцова, стр. 4Б/3; 8 (498) 687-45-55</t>
  </si>
  <si>
    <t>05804803</t>
  </si>
  <si>
    <t>АО "МЕТРОВАГОНМАШ"</t>
  </si>
  <si>
    <t>Подрядчик (Субподрядчик)</t>
  </si>
  <si>
    <t>ООО «КиКГЕОСТРОЙ»; 109004, г. Москва, ул. Земляной Вал, д.65, кв.59; +7 (495) 915-24-71</t>
  </si>
  <si>
    <t>16673706</t>
  </si>
  <si>
    <t>Стройка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</si>
  <si>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</si>
  <si>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>(наименование, адрес)</t>
  </si>
  <si>
    <t>Объект</t>
  </si>
  <si>
    <t>Смета 07-01-02 доп.1, Генеральный план 131-23 ГП2.Дополнительные работы.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</si>
  <si>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</si>
  <si>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</si>
  <si>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</si>
  <si>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</si>
  <si>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</si>
  <si>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МВМ/03-07</t>
  </si>
  <si>
    <t>дата</t>
  </si>
  <si>
    <t>03.07.2023</t>
  </si>
  <si>
    <t>Дополнительное соглашение</t>
  </si>
  <si>
    <t>16</t>
  </si>
  <si>
    <t>01.11.2024г.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</si>
  <si>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</si>
  <si>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</si>
  <si>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</si>
  <si>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</si>
  <si>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</si>
  <si>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</si>
  <si>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</si>
  <si>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01.11.2024</t>
  </si>
  <si>
    <t>09.12.2024</t>
  </si>
  <si>
    <t xml:space="preserve">О ПРИЕМКЕ ВЫПОЛНЕННЫХ РАБОТ </t>
  </si>
  <si>
    <t>За декабрь 2024 г.</t>
  </si>
  <si>
    <t>Номер</t>
  </si>
  <si>
    <t>Сметная стоимость в базисном уровне цен (в текущем уровне цен (гр. 9) для ресурсов, отсутствующих в СНБ), руб.</t>
  </si>
  <si>
    <t>по порядку</t>
  </si>
  <si>
    <t>позиции по смете</t>
  </si>
  <si>
    <t>0,1827</t>
  </si>
  <si>
    <t>0,011</t>
  </si>
  <si>
    <t>0,0272</t>
  </si>
  <si>
    <t>2,72</t>
  </si>
  <si>
    <t>1 621,16</t>
  </si>
  <si>
    <t>1,012</t>
  </si>
  <si>
    <t>4 462,47</t>
  </si>
  <si>
    <t>9,12</t>
  </si>
  <si>
    <t>40 697,73</t>
  </si>
  <si>
    <t>491,01</t>
  </si>
  <si>
    <t>1 335,55</t>
  </si>
  <si>
    <t>12 180,22</t>
  </si>
  <si>
    <t>0,1</t>
  </si>
  <si>
    <t>-10</t>
  </si>
  <si>
    <t>43,06</t>
  </si>
  <si>
    <t>-430,60</t>
  </si>
  <si>
    <t>-3 927,07</t>
  </si>
  <si>
    <t>260,05</t>
  </si>
  <si>
    <t>2 631,71</t>
  </si>
  <si>
    <t>24 001,20</t>
  </si>
  <si>
    <t>0,6323</t>
  </si>
  <si>
    <t>54,77</t>
  </si>
  <si>
    <t>325,75</t>
  </si>
  <si>
    <t>18 055,42</t>
  </si>
  <si>
    <t>164 665,43</t>
  </si>
  <si>
    <t>24,9</t>
  </si>
  <si>
    <t>497,99</t>
  </si>
  <si>
    <t>12 548,75</t>
  </si>
  <si>
    <t>114 444,60</t>
  </si>
  <si>
    <t>Итоги по акту: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</si>
  <si>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</si>
  <si>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</si>
  <si>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</si>
  <si>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</si>
  <si>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</si>
  <si>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</si>
  <si>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</si>
  <si>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</si>
  <si>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</si>
  <si>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</si>
  <si>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</si>
  <si>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Принял:</t>
  </si>
  <si>
    <t xml:space="preserve">Генеральный директор АО «МЕТРОВАГОНМАШ» </t>
  </si>
  <si>
    <t>(А.Б. Степнов)</t>
  </si>
  <si>
    <t>Смета № 02-01-01 доп.3, Верхнее строение пути.Дополнительные работы.</t>
  </si>
  <si>
    <t>Раздел 1. Железнодорожный путь №30</t>
  </si>
  <si>
    <t>АОСР 131-23-ПЖ-30-С-01; 131-23-ПЖ-30-С-02</t>
  </si>
  <si>
    <t>ФЕР27-03-008-02</t>
  </si>
  <si>
    <t>Разборка покрытий и оснований: щебеночных</t>
  </si>
  <si>
    <t>0,0302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</si>
  <si>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</si>
  <si>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</si>
  <si>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</si>
  <si>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</si>
  <si>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0,0202</t>
  </si>
  <si>
    <t>421/пр_2020_п.58_пп.б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</si>
  <si>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</si>
  <si>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</si>
  <si>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</si>
  <si>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</si>
  <si>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</si>
  <si>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</si>
  <si>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</si>
  <si>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0,04914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</si>
  <si>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</si>
  <si>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</si>
  <si>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</si>
  <si>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</si>
  <si>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</si>
  <si>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</si>
  <si>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0,10363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</si>
  <si>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</si>
  <si>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</si>
  <si>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0,10867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</si>
  <si>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</si>
  <si>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</si>
  <si>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0,04612</t>
  </si>
  <si>
    <t>УПД №26 от 01.11.2024г., п.2</t>
  </si>
  <si>
    <t>Песок</t>
  </si>
  <si>
    <t>50,73</t>
  </si>
  <si>
    <t>90,53</t>
  </si>
  <si>
    <t>4 647,70</t>
  </si>
  <si>
    <t>42 387,02</t>
  </si>
  <si>
    <t>Цена=825,67/9,12</t>
  </si>
  <si>
    <t>ЗСР МАТ=1,012 к расх.</t>
  </si>
  <si>
    <t>ФЕР01-02-005-01</t>
  </si>
  <si>
    <t>Уплотнение грунта пневматическими трамбовками, группа грунтов: 1-2</t>
  </si>
  <si>
    <t>1,5479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</si>
  <si>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</si>
  <si>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</si>
  <si>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56,51</t>
  </si>
  <si>
    <t>2,91</t>
  </si>
  <si>
    <t>164,44</t>
  </si>
  <si>
    <t>15,31</t>
  </si>
  <si>
    <t>2 517,58</t>
  </si>
  <si>
    <t>АОСР 131-23-ПЖ-30-С-03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</si>
  <si>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</si>
  <si>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</si>
  <si>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</si>
  <si>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0,005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</si>
  <si>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</si>
  <si>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</si>
  <si>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</si>
  <si>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</si>
  <si>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АОСР 131-23-ПЖ-30-С-04;131-23-ПЖ-30-С-05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</si>
  <si>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</si>
  <si>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</si>
  <si>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</si>
  <si>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0,02</t>
  </si>
  <si>
    <t>ФССЦ-01.7.12.05-0059</t>
  </si>
  <si>
    <t>Нетканый геотекстиль: Дорнит 500 г/м2</t>
  </si>
  <si>
    <t>22</t>
  </si>
  <si>
    <t>11,16</t>
  </si>
  <si>
    <t>245,52</t>
  </si>
  <si>
    <t>2 239,14</t>
  </si>
  <si>
    <t>0,06</t>
  </si>
  <si>
    <t>УПД №26 от 01.11.2024г., п.1</t>
  </si>
  <si>
    <t>Щебень гранитный (балластный) фр. 25-60</t>
  </si>
  <si>
    <t>7,56</t>
  </si>
  <si>
    <t>479,00</t>
  </si>
  <si>
    <t>3 664,69</t>
  </si>
  <si>
    <t>33 421,97</t>
  </si>
  <si>
    <t>Цена=4368,48/9,12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</si>
  <si>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</si>
  <si>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</si>
  <si>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</si>
  <si>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</si>
  <si>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ФССЦ-25.1.03.04-0011</t>
  </si>
  <si>
    <t>Скоба S-образная для укрепления концов шпал от растрескивания</t>
  </si>
  <si>
    <t>1000 шт</t>
  </si>
  <si>
    <t>-0,0184</t>
  </si>
  <si>
    <t>1 620,85</t>
  </si>
  <si>
    <t>-29,82</t>
  </si>
  <si>
    <t>-271,96</t>
  </si>
  <si>
    <t>17</t>
  </si>
  <si>
    <t>ФССЦ-25.1.03.06-0023</t>
  </si>
  <si>
    <t>Шайбы пружинные путевые, диаметр 27 мм</t>
  </si>
  <si>
    <t>-0,00035</t>
  </si>
  <si>
    <t>11 496,00</t>
  </si>
  <si>
    <t>-4,02</t>
  </si>
  <si>
    <t>-36,66</t>
  </si>
  <si>
    <t>18</t>
  </si>
  <si>
    <t>ФССЦ-25.1.04.04-0003</t>
  </si>
  <si>
    <t>Болты для рельсовых стыков железнодорожного пути с гайками, М27х160-180 мм</t>
  </si>
  <si>
    <t>-0,0033</t>
  </si>
  <si>
    <t>10 424,00</t>
  </si>
  <si>
    <t>-34,40</t>
  </si>
  <si>
    <t>-313,73</t>
  </si>
  <si>
    <t>19</t>
  </si>
  <si>
    <t>ФССЦ-25.1.01.05-0011</t>
  </si>
  <si>
    <t>Шпалы деревянные пропитанные, тип I</t>
  </si>
  <si>
    <t>-9,2</t>
  </si>
  <si>
    <t>287,60</t>
  </si>
  <si>
    <t>-2 645,92</t>
  </si>
  <si>
    <t>-24 130,79</t>
  </si>
  <si>
    <t>20</t>
  </si>
  <si>
    <t>ФССЦ-25.1.03.01-0002</t>
  </si>
  <si>
    <t>Клемма ПК</t>
  </si>
  <si>
    <t>-36,8</t>
  </si>
  <si>
    <t>3,20</t>
  </si>
  <si>
    <t>-117,76</t>
  </si>
  <si>
    <t>-1 073,97</t>
  </si>
  <si>
    <t>21</t>
  </si>
  <si>
    <t>ФССЦ-25.1.03.06-0011</t>
  </si>
  <si>
    <t>Шайбы двухвитковые</t>
  </si>
  <si>
    <t>-0,00445</t>
  </si>
  <si>
    <t>14 408,10</t>
  </si>
  <si>
    <t>-64,12</t>
  </si>
  <si>
    <t>-584,77</t>
  </si>
  <si>
    <t>ФССЦ-25.1.04.02-0001</t>
  </si>
  <si>
    <t>Болты клеммные для рельсовых скреплений железнодорожного пути с гайками, М22х75 мм</t>
  </si>
  <si>
    <t>-0,0172</t>
  </si>
  <si>
    <t>11 859,00</t>
  </si>
  <si>
    <t>-203,97</t>
  </si>
  <si>
    <t>-1 860,21</t>
  </si>
  <si>
    <t>23</t>
  </si>
  <si>
    <t>ФССЦ-25.1.04.07-0003</t>
  </si>
  <si>
    <t>Шурупы путевые, размер 24х170 мм</t>
  </si>
  <si>
    <t>-0,04145</t>
  </si>
  <si>
    <t>11 856,00</t>
  </si>
  <si>
    <t>-491,43</t>
  </si>
  <si>
    <t>-4 481,84</t>
  </si>
  <si>
    <t>24</t>
  </si>
  <si>
    <t>ФССЦ-25.1.05.01-0002</t>
  </si>
  <si>
    <t>Накладка рельсовая двухголовая 2Р65</t>
  </si>
  <si>
    <t>-1,6</t>
  </si>
  <si>
    <t>145,30</t>
  </si>
  <si>
    <t>-232,48</t>
  </si>
  <si>
    <t>-2 120,22</t>
  </si>
  <si>
    <t>25</t>
  </si>
  <si>
    <t>ФССЦ-25.1.05.02-0008</t>
  </si>
  <si>
    <t>Подкладка раздельного скрепления железнодорожного пути КД-65</t>
  </si>
  <si>
    <t>-18,4</t>
  </si>
  <si>
    <t>66,40</t>
  </si>
  <si>
    <t>-1 221,76</t>
  </si>
  <si>
    <t>-11 142,45</t>
  </si>
  <si>
    <t>26</t>
  </si>
  <si>
    <t>ФССЦ-25.1.05.05-0043</t>
  </si>
  <si>
    <t>Рельсы железнодорожные Р-65 категория Т1</t>
  </si>
  <si>
    <t>351,20</t>
  </si>
  <si>
    <t>-3 512,00</t>
  </si>
  <si>
    <t>-32 029,44</t>
  </si>
  <si>
    <t>27</t>
  </si>
  <si>
    <t>ФССЦ-25.1.06.19-0070</t>
  </si>
  <si>
    <t>Прокладки под подкладку КД65, ЦП361 из смеси РП 101-710</t>
  </si>
  <si>
    <t>5,50</t>
  </si>
  <si>
    <t>-101,20</t>
  </si>
  <si>
    <t>-922,94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</si>
  <si>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</si>
  <si>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</si>
  <si>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</si>
  <si>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0,00201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</si>
  <si>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</si>
  <si>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</si>
  <si>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</si>
  <si>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-2,35</t>
  </si>
  <si>
    <t>196,81</t>
  </si>
  <si>
    <t>-462,50</t>
  </si>
  <si>
    <t>-4 218,00</t>
  </si>
  <si>
    <t>30</t>
  </si>
  <si>
    <t>2,35</t>
  </si>
  <si>
    <t>1 139,16</t>
  </si>
  <si>
    <t>10 389,14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</si>
  <si>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</si>
  <si>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</si>
  <si>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</si>
  <si>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0,013</t>
  </si>
  <si>
    <t>32</t>
  </si>
  <si>
    <t>0,5</t>
  </si>
  <si>
    <t>242,37</t>
  </si>
  <si>
    <t>2 210,41</t>
  </si>
  <si>
    <t>Итого по разделу 1 Железнодорожный путь №30</t>
  </si>
  <si>
    <t>По новым расценкам</t>
  </si>
  <si>
    <t>Закрыто КИК</t>
  </si>
  <si>
    <t>По согласованным расценкам</t>
  </si>
  <si>
    <t>Раздел</t>
  </si>
  <si>
    <t>Соль</t>
  </si>
  <si>
    <t>ЭЭ</t>
  </si>
  <si>
    <t>Итого</t>
  </si>
  <si>
    <t>Столбики</t>
  </si>
  <si>
    <t>КиК ФЕР</t>
  </si>
  <si>
    <t>КИК корр.</t>
  </si>
  <si>
    <t>Кф. корр/фер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</si>
</sst>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_-;\-* #,##0.0_-;_-* &quot;-&quot;??_-;_-@_-"/>
    <numFmt numFmtId="167" formatCode="0.0"/>
    <numFmt numFmtId="168" formatCode="0.0000"/>
    <numFmt numFmtId="169" formatCode="0.0000000"/>
    <numFmt numFmtId="170" formatCode="0.000"/>
    <numFmt numFmtId="171" formatCode="0.00000"/>
    <numFmt numFmtId="172" formatCode="0.000000"/>
    <numFmt numFmtId="173" formatCode="_-* #,##0.00\ _₽_-;\-* #,##0.00\ _₽_-;_-* &quot;-&quot;??\ _₽_-;_-@_-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color rgb="FF00B05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15" fillId="0" borderId="0"/>
  </cellStyleXfs>
  <cellXfs count="284">
    <xf numFmtId="0" fontId="0" fillId="0" borderId="0" xfId="0"/>
    <xf numFmtId="0" fontId="3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/>
    <xf numFmtId="43" fontId="5" fillId="3" borderId="1" xfId="1" applyFont="1" applyFill="1" applyBorder="1" applyAlignment="1">
      <alignment horizontal="center" vertical="center" wrapText="1"/>
    </xf>
    <xf numFmtId="43" fontId="5" fillId="0" borderId="1" xfId="1" applyFont="1" applyBorder="1" applyAlignment="1">
      <alignment vertical="center"/>
    </xf>
    <xf numFmtId="43" fontId="6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/>
    </xf>
    <xf numFmtId="0" fontId="5" fillId="0" borderId="1" xfId="3" applyFont="1" applyBorder="1" applyAlignment="1">
      <alignment horizontal="left" vertical="center" wrapText="1"/>
    </xf>
    <xf numFmtId="43" fontId="5" fillId="0" borderId="1" xfId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5" fillId="0" borderId="11" xfId="1" applyFont="1" applyFill="1" applyBorder="1" applyAlignment="1">
      <alignment vertical="center"/>
    </xf>
    <xf numFmtId="166" fontId="5" fillId="0" borderId="1" xfId="1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center" vertical="center" wrapText="1"/>
    </xf>
    <xf numFmtId="166" fontId="5" fillId="4" borderId="1" xfId="1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1" fontId="5" fillId="0" borderId="1" xfId="2" applyNumberFormat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vertical="center" wrapText="1"/>
    </xf>
    <xf numFmtId="43" fontId="8" fillId="0" borderId="1" xfId="1" applyFont="1" applyBorder="1" applyAlignment="1">
      <alignment vertical="center"/>
    </xf>
    <xf numFmtId="164" fontId="9" fillId="0" borderId="1" xfId="1" applyNumberFormat="1" applyFont="1" applyBorder="1" applyAlignment="1">
      <alignment vertical="center"/>
    </xf>
    <xf numFmtId="0" fontId="9" fillId="0" borderId="0" xfId="0" applyFont="1"/>
    <xf numFmtId="164" fontId="3" fillId="0" borderId="0" xfId="1" applyNumberFormat="1" applyFont="1"/>
    <xf numFmtId="43" fontId="3" fillId="0" borderId="0" xfId="1" applyFont="1"/>
    <xf numFmtId="164" fontId="10" fillId="0" borderId="1" xfId="1" applyNumberFormat="1" applyFont="1" applyBorder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11" fillId="5" borderId="1" xfId="1" applyFont="1" applyFill="1" applyBorder="1" applyAlignment="1">
      <alignment vertical="center"/>
    </xf>
    <xf numFmtId="43" fontId="6" fillId="5" borderId="1" xfId="1" applyFont="1" applyFill="1" applyBorder="1" applyAlignment="1">
      <alignment horizontal="center" vertical="center" wrapText="1"/>
    </xf>
    <xf numFmtId="43" fontId="11" fillId="5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vertical="center"/>
    </xf>
    <xf numFmtId="43" fontId="11" fillId="0" borderId="1" xfId="1" applyFont="1" applyFill="1" applyBorder="1" applyAlignment="1">
      <alignment horizontal="right" vertical="center" wrapText="1"/>
    </xf>
    <xf numFmtId="0" fontId="2" fillId="3" borderId="1" xfId="3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3" borderId="1" xfId="1" applyFont="1" applyFill="1" applyBorder="1" applyAlignment="1">
      <alignment vertical="center"/>
    </xf>
    <xf numFmtId="43" fontId="11" fillId="3" borderId="1" xfId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right" vertical="center"/>
    </xf>
    <xf numFmtId="43" fontId="11" fillId="4" borderId="1" xfId="1" applyFont="1" applyFill="1" applyBorder="1" applyAlignment="1">
      <alignment vertical="center"/>
    </xf>
    <xf numFmtId="43" fontId="11" fillId="4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1" fontId="11" fillId="4" borderId="1" xfId="1" applyNumberFormat="1" applyFont="1" applyFill="1" applyBorder="1" applyAlignment="1">
      <alignment horizontal="right" vertical="center"/>
    </xf>
    <xf numFmtId="43" fontId="12" fillId="4" borderId="1" xfId="1" applyFont="1" applyFill="1" applyBorder="1" applyAlignment="1">
      <alignment vertical="center"/>
    </xf>
    <xf numFmtId="2" fontId="5" fillId="4" borderId="1" xfId="1" applyNumberFormat="1" applyFont="1" applyFill="1" applyBorder="1" applyAlignment="1">
      <alignment horizontal="right" vertical="center"/>
    </xf>
    <xf numFmtId="43" fontId="10" fillId="0" borderId="1" xfId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13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1" xfId="3" applyFont="1" applyBorder="1" applyAlignment="1">
      <alignment horizontal="right" vertical="center" wrapText="1"/>
    </xf>
    <xf numFmtId="0" fontId="7" fillId="0" borderId="12" xfId="3" applyFont="1" applyBorder="1" applyAlignment="1">
      <alignment horizontal="right" vertical="center" wrapText="1"/>
    </xf>
    <xf numFmtId="0" fontId="7" fillId="0" borderId="13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vertical="center"/>
    </xf>
    <xf numFmtId="0" fontId="2" fillId="0" borderId="1" xfId="2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vertical="center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0" borderId="1" xfId="1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 wrapText="1"/>
    </xf>
    <xf numFmtId="1" fontId="11" fillId="0" borderId="1" xfId="1" applyNumberFormat="1" applyFont="1" applyFill="1" applyBorder="1" applyAlignment="1">
      <alignment horizontal="right" vertical="center"/>
    </xf>
    <xf numFmtId="2" fontId="5" fillId="0" borderId="1" xfId="1" applyNumberFormat="1" applyFont="1" applyFill="1" applyBorder="1" applyAlignment="1">
      <alignment horizontal="right" vertical="center"/>
    </xf>
    <xf numFmtId="43" fontId="10" fillId="0" borderId="1" xfId="1" applyFont="1" applyFill="1" applyBorder="1" applyAlignment="1">
      <alignment vertical="center"/>
    </xf>
    <xf numFmtId="2" fontId="12" fillId="6" borderId="1" xfId="0" applyNumberFormat="1" applyFont="1" applyFill="1" applyBorder="1" applyAlignment="1">
      <alignment horizontal="right" vertical="center" wrapText="1"/>
    </xf>
    <xf numFmtId="2" fontId="12" fillId="6" borderId="1" xfId="1" applyNumberFormat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43" fontId="14" fillId="6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vertical="center"/>
    </xf>
    <xf numFmtId="0" fontId="3" fillId="0" borderId="0" xfId="0" applyFont="1" applyFill="1"/>
    <xf numFmtId="0" fontId="5" fillId="0" borderId="1" xfId="0" applyFont="1" applyFill="1" applyBorder="1"/>
    <xf numFmtId="2" fontId="5" fillId="0" borderId="1" xfId="2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 wrapText="1"/>
    </xf>
    <xf numFmtId="166" fontId="5" fillId="0" borderId="1" xfId="1" applyNumberFormat="1" applyFont="1" applyFill="1" applyBorder="1" applyAlignment="1">
      <alignment vertical="center" wrapText="1"/>
    </xf>
    <xf numFmtId="1" fontId="5" fillId="0" borderId="1" xfId="2" applyNumberFormat="1" applyFont="1" applyFill="1" applyBorder="1" applyAlignment="1">
      <alignment horizontal="right" vertical="center"/>
    </xf>
    <xf numFmtId="43" fontId="8" fillId="0" borderId="1" xfId="1" applyFont="1" applyFill="1" applyBorder="1" applyAlignment="1">
      <alignment vertical="center"/>
    </xf>
    <xf numFmtId="164" fontId="3" fillId="0" borderId="0" xfId="1" applyNumberFormat="1" applyFont="1" applyFill="1"/>
    <xf numFmtId="43" fontId="3" fillId="0" borderId="0" xfId="1" applyFont="1" applyFill="1"/>
    <xf numFmtId="0" fontId="3" fillId="0" borderId="1" xfId="0" applyFont="1" applyFill="1" applyBorder="1"/>
    <xf numFmtId="0" fontId="9" fillId="0" borderId="1" xfId="0" applyFont="1" applyFill="1" applyBorder="1"/>
    <xf numFmtId="0" fontId="15" fillId="0" borderId="0" xfId="4"/>
    <xf numFmtId="49" fontId="16" fillId="0" borderId="0" xfId="4" applyNumberFormat="1" applyFont="1"/>
    <xf numFmtId="49" fontId="17" fillId="0" borderId="0" xfId="4" applyNumberFormat="1" applyFont="1" applyAlignment="1">
      <alignment horizontal="right"/>
    </xf>
    <xf numFmtId="49" fontId="17" fillId="0" borderId="0" xfId="4" applyNumberFormat="1" applyFont="1"/>
    <xf numFmtId="49" fontId="17" fillId="0" borderId="0" xfId="4" applyNumberFormat="1" applyFont="1" applyAlignment="1">
      <alignment vertical="top"/>
    </xf>
    <xf numFmtId="0" fontId="17" fillId="0" borderId="0" xfId="4" applyFont="1" applyAlignment="1">
      <alignment wrapText="1"/>
    </xf>
    <xf numFmtId="49" fontId="18" fillId="0" borderId="14" xfId="4" applyNumberFormat="1" applyFont="1" applyBorder="1" applyAlignment="1">
      <alignment horizontal="center" vertical="top"/>
    </xf>
    <xf numFmtId="0" fontId="17" fillId="0" borderId="0" xfId="4" applyFont="1"/>
    <xf numFmtId="49" fontId="16" fillId="0" borderId="0" xfId="4" applyNumberFormat="1" applyFont="1" applyAlignment="1">
      <alignment horizontal="right"/>
    </xf>
    <xf numFmtId="49" fontId="16" fillId="0" borderId="0" xfId="4" applyNumberFormat="1" applyFont="1" applyAlignment="1">
      <alignment vertical="center"/>
    </xf>
    <xf numFmtId="49" fontId="16" fillId="0" borderId="1" xfId="4" applyNumberFormat="1" applyFont="1" applyBorder="1" applyAlignment="1">
      <alignment horizontal="center" vertical="center" wrapText="1"/>
    </xf>
    <xf numFmtId="49" fontId="16" fillId="0" borderId="1" xfId="4" applyNumberFormat="1" applyFont="1" applyBorder="1" applyAlignment="1">
      <alignment horizontal="center" vertical="center"/>
    </xf>
    <xf numFmtId="0" fontId="19" fillId="0" borderId="0" xfId="4" applyFont="1" applyAlignment="1">
      <alignment wrapText="1"/>
    </xf>
    <xf numFmtId="49" fontId="19" fillId="0" borderId="15" xfId="4" applyNumberFormat="1" applyFont="1" applyBorder="1" applyAlignment="1">
      <alignment horizontal="center" vertical="top" wrapText="1"/>
    </xf>
    <xf numFmtId="49" fontId="19" fillId="0" borderId="14" xfId="4" applyNumberFormat="1" applyFont="1" applyBorder="1" applyAlignment="1">
      <alignment horizontal="left" vertical="top" wrapText="1"/>
    </xf>
    <xf numFmtId="49" fontId="19" fillId="0" borderId="14" xfId="4" applyNumberFormat="1" applyFont="1" applyBorder="1" applyAlignment="1">
      <alignment horizontal="left" vertical="top" wrapText="1"/>
    </xf>
    <xf numFmtId="49" fontId="19" fillId="0" borderId="14" xfId="4" applyNumberFormat="1" applyFont="1" applyBorder="1" applyAlignment="1">
      <alignment horizontal="center" vertical="top" wrapText="1"/>
    </xf>
    <xf numFmtId="0" fontId="19" fillId="0" borderId="14" xfId="4" applyFont="1" applyBorder="1" applyAlignment="1">
      <alignment horizontal="center" vertical="top" wrapText="1"/>
    </xf>
    <xf numFmtId="0" fontId="19" fillId="0" borderId="14" xfId="4" applyFont="1" applyBorder="1" applyAlignment="1">
      <alignment horizontal="right" vertical="top" wrapText="1"/>
    </xf>
    <xf numFmtId="49" fontId="16" fillId="0" borderId="0" xfId="4" applyNumberFormat="1" applyFont="1" applyAlignment="1">
      <alignment horizontal="left" vertical="top" wrapText="1"/>
    </xf>
    <xf numFmtId="49" fontId="16" fillId="0" borderId="6" xfId="4" applyNumberFormat="1" applyFont="1" applyBorder="1" applyAlignment="1">
      <alignment horizontal="left" vertical="top" wrapText="1"/>
    </xf>
    <xf numFmtId="0" fontId="16" fillId="0" borderId="0" xfId="4" applyFont="1" applyAlignment="1">
      <alignment wrapText="1"/>
    </xf>
    <xf numFmtId="49" fontId="16" fillId="0" borderId="0" xfId="4" applyNumberFormat="1" applyFont="1" applyAlignment="1">
      <alignment horizontal="right" vertical="top" wrapText="1"/>
    </xf>
    <xf numFmtId="0" fontId="16" fillId="0" borderId="0" xfId="4" applyFont="1" applyAlignment="1">
      <alignment horizontal="left" vertical="top" wrapText="1"/>
    </xf>
    <xf numFmtId="0" fontId="16" fillId="0" borderId="6" xfId="4" applyFont="1" applyBorder="1" applyAlignment="1">
      <alignment horizontal="left" vertical="top" wrapText="1"/>
    </xf>
    <xf numFmtId="49" fontId="16" fillId="0" borderId="0" xfId="4" applyNumberFormat="1" applyFont="1" applyAlignment="1">
      <alignment horizontal="center" vertical="top" wrapText="1"/>
    </xf>
    <xf numFmtId="0" fontId="16" fillId="0" borderId="0" xfId="4" applyFont="1" applyAlignment="1">
      <alignment horizontal="center" vertical="top" wrapText="1"/>
    </xf>
    <xf numFmtId="2" fontId="16" fillId="0" borderId="0" xfId="4" applyNumberFormat="1" applyFont="1" applyAlignment="1">
      <alignment horizontal="right" vertical="top" wrapText="1"/>
    </xf>
    <xf numFmtId="2" fontId="16" fillId="0" borderId="0" xfId="4" applyNumberFormat="1" applyFont="1" applyAlignment="1">
      <alignment horizontal="center" vertical="top" wrapText="1"/>
    </xf>
    <xf numFmtId="4" fontId="16" fillId="0" borderId="6" xfId="4" applyNumberFormat="1" applyFont="1" applyBorder="1" applyAlignment="1">
      <alignment horizontal="right" vertical="top" wrapText="1"/>
    </xf>
    <xf numFmtId="169" fontId="16" fillId="0" borderId="0" xfId="4" applyNumberFormat="1" applyFont="1" applyAlignment="1">
      <alignment horizontal="center" vertical="top" wrapText="1"/>
    </xf>
    <xf numFmtId="0" fontId="16" fillId="0" borderId="0" xfId="4" applyFont="1" applyAlignment="1">
      <alignment horizontal="right" vertical="top" wrapText="1"/>
    </xf>
    <xf numFmtId="0" fontId="16" fillId="0" borderId="6" xfId="4" applyFont="1" applyBorder="1" applyAlignment="1">
      <alignment horizontal="right" vertical="top" wrapText="1"/>
    </xf>
    <xf numFmtId="49" fontId="16" fillId="0" borderId="14" xfId="4" applyNumberFormat="1" applyFont="1" applyBorder="1" applyAlignment="1">
      <alignment horizontal="left" vertical="top" wrapText="1"/>
    </xf>
    <xf numFmtId="49" fontId="16" fillId="0" borderId="14" xfId="4" applyNumberFormat="1" applyFont="1" applyBorder="1" applyAlignment="1">
      <alignment horizontal="center" vertical="top" wrapText="1"/>
    </xf>
    <xf numFmtId="0" fontId="16" fillId="0" borderId="14" xfId="4" applyFont="1" applyBorder="1" applyAlignment="1">
      <alignment horizontal="center" vertical="top" wrapText="1"/>
    </xf>
    <xf numFmtId="2" fontId="16" fillId="0" borderId="14" xfId="4" applyNumberFormat="1" applyFont="1" applyBorder="1" applyAlignment="1">
      <alignment horizontal="right" vertical="top" wrapText="1"/>
    </xf>
    <xf numFmtId="4" fontId="16" fillId="0" borderId="3" xfId="4" applyNumberFormat="1" applyFont="1" applyBorder="1" applyAlignment="1">
      <alignment horizontal="right" vertical="top" wrapText="1"/>
    </xf>
    <xf numFmtId="1" fontId="16" fillId="0" borderId="0" xfId="4" applyNumberFormat="1" applyFont="1" applyAlignment="1">
      <alignment horizontal="center" vertical="top" wrapText="1"/>
    </xf>
    <xf numFmtId="2" fontId="16" fillId="0" borderId="6" xfId="4" applyNumberFormat="1" applyFont="1" applyBorder="1" applyAlignment="1">
      <alignment horizontal="right" vertical="top" wrapText="1"/>
    </xf>
    <xf numFmtId="49" fontId="19" fillId="0" borderId="0" xfId="4" applyNumberFormat="1" applyFont="1" applyAlignment="1">
      <alignment horizontal="left" vertical="top" wrapText="1"/>
    </xf>
    <xf numFmtId="2" fontId="19" fillId="0" borderId="14" xfId="4" applyNumberFormat="1" applyFont="1" applyBorder="1" applyAlignment="1">
      <alignment horizontal="right" vertical="top" wrapText="1"/>
    </xf>
    <xf numFmtId="4" fontId="19" fillId="0" borderId="3" xfId="4" applyNumberFormat="1" applyFont="1" applyBorder="1" applyAlignment="1">
      <alignment horizontal="right" vertical="top" wrapText="1"/>
    </xf>
    <xf numFmtId="4" fontId="16" fillId="0" borderId="0" xfId="4" applyNumberFormat="1" applyFont="1" applyAlignment="1">
      <alignment horizontal="right" vertical="top" wrapText="1"/>
    </xf>
    <xf numFmtId="167" fontId="16" fillId="0" borderId="0" xfId="4" applyNumberFormat="1" applyFont="1" applyAlignment="1">
      <alignment horizontal="center" vertical="top" wrapText="1"/>
    </xf>
    <xf numFmtId="171" fontId="16" fillId="0" borderId="0" xfId="4" applyNumberFormat="1" applyFont="1" applyAlignment="1">
      <alignment horizontal="center" vertical="top" wrapText="1"/>
    </xf>
    <xf numFmtId="4" fontId="16" fillId="0" borderId="14" xfId="4" applyNumberFormat="1" applyFont="1" applyBorder="1" applyAlignment="1">
      <alignment horizontal="right" vertical="top" wrapText="1"/>
    </xf>
    <xf numFmtId="2" fontId="19" fillId="0" borderId="3" xfId="4" applyNumberFormat="1" applyFont="1" applyBorder="1" applyAlignment="1">
      <alignment horizontal="right" vertical="top" wrapText="1"/>
    </xf>
    <xf numFmtId="49" fontId="19" fillId="0" borderId="0" xfId="4" applyNumberFormat="1" applyFont="1" applyAlignment="1">
      <alignment horizontal="center" vertical="top" wrapText="1"/>
    </xf>
    <xf numFmtId="49" fontId="16" fillId="0" borderId="15" xfId="4" applyNumberFormat="1" applyFont="1" applyBorder="1"/>
    <xf numFmtId="49" fontId="19" fillId="0" borderId="14" xfId="4" applyNumberFormat="1" applyFont="1" applyBorder="1" applyAlignment="1">
      <alignment horizontal="right" vertical="top" wrapText="1"/>
    </xf>
    <xf numFmtId="2" fontId="19" fillId="0" borderId="14" xfId="4" applyNumberFormat="1" applyFont="1" applyBorder="1" applyAlignment="1">
      <alignment horizontal="right" vertical="top"/>
    </xf>
    <xf numFmtId="0" fontId="19" fillId="0" borderId="14" xfId="4" applyFont="1" applyBorder="1" applyAlignment="1">
      <alignment horizontal="center" vertical="top"/>
    </xf>
    <xf numFmtId="172" fontId="16" fillId="0" borderId="0" xfId="4" applyNumberFormat="1" applyFont="1" applyAlignment="1">
      <alignment horizontal="center" vertical="top" wrapText="1"/>
    </xf>
    <xf numFmtId="4" fontId="19" fillId="0" borderId="14" xfId="4" applyNumberFormat="1" applyFont="1" applyBorder="1" applyAlignment="1">
      <alignment horizontal="right" vertical="top" wrapText="1"/>
    </xf>
    <xf numFmtId="168" fontId="16" fillId="0" borderId="0" xfId="4" applyNumberFormat="1" applyFont="1" applyAlignment="1">
      <alignment horizontal="center" vertical="top" wrapText="1"/>
    </xf>
    <xf numFmtId="4" fontId="19" fillId="0" borderId="14" xfId="4" applyNumberFormat="1" applyFont="1" applyBorder="1" applyAlignment="1">
      <alignment horizontal="right" vertical="top"/>
    </xf>
    <xf numFmtId="49" fontId="16" fillId="0" borderId="0" xfId="4" applyNumberFormat="1" applyFont="1" applyAlignment="1">
      <alignment vertical="top"/>
    </xf>
    <xf numFmtId="0" fontId="19" fillId="0" borderId="14" xfId="4" applyFont="1" applyBorder="1" applyAlignment="1">
      <alignment horizontal="right" vertical="top"/>
    </xf>
    <xf numFmtId="0" fontId="19" fillId="0" borderId="3" xfId="4" applyFont="1" applyBorder="1" applyAlignment="1">
      <alignment horizontal="right" vertical="top"/>
    </xf>
    <xf numFmtId="49" fontId="16" fillId="0" borderId="4" xfId="4" applyNumberFormat="1" applyFont="1" applyBorder="1"/>
    <xf numFmtId="4" fontId="16" fillId="0" borderId="0" xfId="4" applyNumberFormat="1" applyFont="1" applyAlignment="1">
      <alignment horizontal="right" vertical="top"/>
    </xf>
    <xf numFmtId="0" fontId="16" fillId="0" borderId="0" xfId="4" applyFont="1" applyAlignment="1">
      <alignment horizontal="center" vertical="top"/>
    </xf>
    <xf numFmtId="4" fontId="16" fillId="0" borderId="6" xfId="4" applyNumberFormat="1" applyFont="1" applyBorder="1" applyAlignment="1">
      <alignment horizontal="right" vertical="top"/>
    </xf>
    <xf numFmtId="0" fontId="16" fillId="0" borderId="0" xfId="4" applyFont="1" applyAlignment="1">
      <alignment horizontal="right" vertical="top"/>
    </xf>
    <xf numFmtId="0" fontId="16" fillId="0" borderId="6" xfId="4" applyFont="1" applyBorder="1" applyAlignment="1">
      <alignment horizontal="right" vertical="top"/>
    </xf>
    <xf numFmtId="2" fontId="16" fillId="0" borderId="0" xfId="4" applyNumberFormat="1" applyFont="1" applyAlignment="1">
      <alignment horizontal="right" vertical="top"/>
    </xf>
    <xf numFmtId="49" fontId="19" fillId="0" borderId="0" xfId="4" applyNumberFormat="1" applyFont="1" applyAlignment="1">
      <alignment horizontal="right" vertical="top" wrapText="1"/>
    </xf>
    <xf numFmtId="49" fontId="19" fillId="0" borderId="0" xfId="4" applyNumberFormat="1" applyFont="1" applyAlignment="1">
      <alignment horizontal="left" vertical="top" wrapText="1"/>
    </xf>
    <xf numFmtId="4" fontId="19" fillId="0" borderId="0" xfId="4" applyNumberFormat="1" applyFont="1" applyAlignment="1">
      <alignment horizontal="right" vertical="top"/>
    </xf>
    <xf numFmtId="0" fontId="19" fillId="0" borderId="0" xfId="4" applyFont="1" applyAlignment="1">
      <alignment horizontal="center" vertical="top"/>
    </xf>
    <xf numFmtId="4" fontId="19" fillId="0" borderId="6" xfId="4" applyNumberFormat="1" applyFont="1" applyBorder="1" applyAlignment="1">
      <alignment horizontal="right" vertical="top"/>
    </xf>
    <xf numFmtId="49" fontId="16" fillId="0" borderId="14" xfId="4" applyNumberFormat="1" applyFont="1" applyBorder="1"/>
    <xf numFmtId="49" fontId="17" fillId="0" borderId="8" xfId="4" applyNumberFormat="1" applyFont="1" applyBorder="1" applyAlignment="1">
      <alignment vertical="top" wrapText="1"/>
    </xf>
    <xf numFmtId="49" fontId="17" fillId="0" borderId="8" xfId="4" applyNumberFormat="1" applyFont="1" applyBorder="1" applyAlignment="1">
      <alignment horizontal="right" vertical="top" wrapText="1"/>
    </xf>
    <xf numFmtId="0" fontId="17" fillId="0" borderId="0" xfId="4" applyFont="1" applyAlignment="1">
      <alignment vertical="top"/>
    </xf>
    <xf numFmtId="0" fontId="17" fillId="0" borderId="0" xfId="4" applyFont="1" applyAlignment="1">
      <alignment vertical="top" wrapText="1"/>
    </xf>
    <xf numFmtId="0" fontId="16" fillId="0" borderId="0" xfId="4" applyFont="1"/>
    <xf numFmtId="49" fontId="16" fillId="0" borderId="11" xfId="4" applyNumberFormat="1" applyFont="1" applyBorder="1" applyAlignment="1">
      <alignment horizontal="center"/>
    </xf>
    <xf numFmtId="49" fontId="16" fillId="0" borderId="12" xfId="4" applyNumberFormat="1" applyFont="1" applyBorder="1" applyAlignment="1">
      <alignment horizontal="center"/>
    </xf>
    <xf numFmtId="49" fontId="16" fillId="0" borderId="13" xfId="4" applyNumberFormat="1" applyFont="1" applyBorder="1" applyAlignment="1">
      <alignment horizontal="center"/>
    </xf>
    <xf numFmtId="49" fontId="16" fillId="0" borderId="15" xfId="4" applyNumberFormat="1" applyFont="1" applyBorder="1" applyAlignment="1">
      <alignment horizontal="center"/>
    </xf>
    <xf numFmtId="49" fontId="16" fillId="0" borderId="14" xfId="4" applyNumberFormat="1" applyFont="1" applyBorder="1" applyAlignment="1">
      <alignment horizontal="center"/>
    </xf>
    <xf numFmtId="49" fontId="16" fillId="0" borderId="3" xfId="4" applyNumberFormat="1" applyFont="1" applyBorder="1" applyAlignment="1">
      <alignment horizontal="center"/>
    </xf>
    <xf numFmtId="49" fontId="16" fillId="0" borderId="4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49" fontId="16" fillId="0" borderId="6" xfId="4" applyNumberFormat="1" applyFont="1" applyBorder="1" applyAlignment="1">
      <alignment horizontal="center"/>
    </xf>
    <xf numFmtId="49" fontId="20" fillId="0" borderId="14" xfId="4" applyNumberFormat="1" applyFont="1" applyBorder="1" applyAlignment="1">
      <alignment horizontal="center"/>
    </xf>
    <xf numFmtId="49" fontId="17" fillId="0" borderId="1" xfId="4" applyNumberFormat="1" applyFont="1" applyBorder="1" applyAlignment="1">
      <alignment horizontal="center"/>
    </xf>
    <xf numFmtId="49" fontId="17" fillId="3" borderId="11" xfId="4" applyNumberFormat="1" applyFont="1" applyFill="1" applyBorder="1" applyAlignment="1">
      <alignment horizontal="center" wrapText="1"/>
    </xf>
    <xf numFmtId="49" fontId="17" fillId="3" borderId="12" xfId="4" applyNumberFormat="1" applyFont="1" applyFill="1" applyBorder="1" applyAlignment="1">
      <alignment horizontal="center" wrapText="1"/>
    </xf>
    <xf numFmtId="49" fontId="17" fillId="3" borderId="13" xfId="4" applyNumberFormat="1" applyFont="1" applyFill="1" applyBorder="1" applyAlignment="1">
      <alignment horizontal="center" wrapText="1"/>
    </xf>
    <xf numFmtId="0" fontId="21" fillId="0" borderId="0" xfId="4" applyFont="1"/>
    <xf numFmtId="49" fontId="17" fillId="0" borderId="11" xfId="4" applyNumberFormat="1" applyFont="1" applyBorder="1" applyAlignment="1">
      <alignment horizontal="center" wrapText="1"/>
    </xf>
    <xf numFmtId="49" fontId="17" fillId="0" borderId="12" xfId="4" applyNumberFormat="1" applyFont="1" applyBorder="1" applyAlignment="1">
      <alignment horizontal="center" wrapText="1"/>
    </xf>
    <xf numFmtId="49" fontId="17" fillId="0" borderId="13" xfId="4" applyNumberFormat="1" applyFont="1" applyBorder="1" applyAlignment="1">
      <alignment horizontal="center" wrapText="1"/>
    </xf>
    <xf numFmtId="49" fontId="17" fillId="0" borderId="11" xfId="4" applyNumberFormat="1" applyFont="1" applyBorder="1" applyAlignment="1">
      <alignment horizontal="center"/>
    </xf>
    <xf numFmtId="49" fontId="17" fillId="0" borderId="12" xfId="4" applyNumberFormat="1" applyFont="1" applyBorder="1" applyAlignment="1">
      <alignment horizontal="center"/>
    </xf>
    <xf numFmtId="49" fontId="17" fillId="0" borderId="13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49" fontId="16" fillId="0" borderId="1" xfId="4" applyNumberFormat="1" applyFont="1" applyBorder="1" applyAlignment="1">
      <alignment horizontal="center" vertical="center"/>
    </xf>
    <xf numFmtId="49" fontId="22" fillId="0" borderId="0" xfId="4" applyNumberFormat="1" applyFont="1" applyAlignment="1">
      <alignment horizontal="center"/>
    </xf>
    <xf numFmtId="49" fontId="16" fillId="0" borderId="1" xfId="4" applyNumberFormat="1" applyFont="1" applyBorder="1" applyAlignment="1">
      <alignment horizontal="center"/>
    </xf>
    <xf numFmtId="49" fontId="16" fillId="0" borderId="2" xfId="4" applyNumberFormat="1" applyFont="1" applyBorder="1" applyAlignment="1">
      <alignment horizontal="center" vertical="center" wrapText="1"/>
    </xf>
    <xf numFmtId="49" fontId="16" fillId="0" borderId="1" xfId="4" applyNumberFormat="1" applyFont="1" applyBorder="1" applyAlignment="1">
      <alignment horizontal="center" vertical="center" wrapText="1"/>
    </xf>
    <xf numFmtId="0" fontId="19" fillId="0" borderId="11" xfId="4" applyFont="1" applyBorder="1" applyAlignment="1">
      <alignment horizontal="left" vertical="center" wrapText="1"/>
    </xf>
    <xf numFmtId="0" fontId="19" fillId="0" borderId="12" xfId="4" applyFont="1" applyBorder="1" applyAlignment="1">
      <alignment horizontal="left" vertical="center" wrapText="1"/>
    </xf>
    <xf numFmtId="0" fontId="19" fillId="0" borderId="13" xfId="4" applyFont="1" applyBorder="1" applyAlignment="1">
      <alignment horizontal="left" vertical="center" wrapText="1"/>
    </xf>
    <xf numFmtId="0" fontId="19" fillId="0" borderId="14" xfId="4" applyFont="1" applyBorder="1" applyAlignment="1">
      <alignment horizontal="left" vertical="top" wrapText="1"/>
    </xf>
    <xf numFmtId="49" fontId="19" fillId="0" borderId="3" xfId="4" applyNumberFormat="1" applyFont="1" applyBorder="1" applyAlignment="1">
      <alignment horizontal="right" vertical="top" wrapText="1"/>
    </xf>
    <xf numFmtId="49" fontId="16" fillId="0" borderId="0" xfId="4" applyNumberFormat="1" applyFont="1" applyAlignment="1">
      <alignment vertical="center" wrapText="1"/>
    </xf>
    <xf numFmtId="49" fontId="16" fillId="0" borderId="0" xfId="4" applyNumberFormat="1" applyFont="1" applyAlignment="1">
      <alignment horizontal="center" vertical="center" wrapText="1"/>
    </xf>
    <xf numFmtId="49" fontId="16" fillId="0" borderId="4" xfId="4" applyNumberFormat="1" applyFont="1" applyBorder="1" applyAlignment="1">
      <alignment horizontal="right" vertical="top"/>
    </xf>
    <xf numFmtId="49" fontId="16" fillId="0" borderId="4" xfId="4" applyNumberFormat="1" applyFont="1" applyBorder="1" applyAlignment="1">
      <alignment horizontal="center" vertical="top"/>
    </xf>
    <xf numFmtId="49" fontId="19" fillId="0" borderId="4" xfId="4" applyNumberFormat="1" applyFont="1" applyBorder="1" applyAlignment="1">
      <alignment horizontal="center" vertical="top"/>
    </xf>
    <xf numFmtId="4" fontId="15" fillId="0" borderId="0" xfId="4" applyNumberFormat="1"/>
    <xf numFmtId="49" fontId="17" fillId="0" borderId="0" xfId="4" applyNumberFormat="1" applyFont="1" applyAlignment="1">
      <alignment horizontal="right" vertical="top"/>
    </xf>
    <xf numFmtId="49" fontId="16" fillId="0" borderId="0" xfId="4" applyNumberFormat="1" applyFont="1" applyAlignment="1">
      <alignment horizontal="left" vertical="center" wrapText="1"/>
    </xf>
    <xf numFmtId="2" fontId="16" fillId="0" borderId="3" xfId="4" applyNumberFormat="1" applyFont="1" applyBorder="1" applyAlignment="1">
      <alignment horizontal="right" vertical="top" wrapText="1"/>
    </xf>
    <xf numFmtId="170" fontId="16" fillId="0" borderId="0" xfId="4" applyNumberFormat="1" applyFont="1" applyAlignment="1">
      <alignment horizontal="center" vertical="top" wrapText="1"/>
    </xf>
    <xf numFmtId="4" fontId="3" fillId="0" borderId="0" xfId="0" applyNumberFormat="1" applyFont="1" applyFill="1"/>
    <xf numFmtId="0" fontId="11" fillId="0" borderId="1" xfId="0" applyFont="1" applyFill="1" applyBorder="1"/>
    <xf numFmtId="164" fontId="11" fillId="0" borderId="1" xfId="1" applyNumberFormat="1" applyFont="1" applyBorder="1" applyAlignment="1">
      <alignment vertical="center"/>
    </xf>
    <xf numFmtId="164" fontId="11" fillId="0" borderId="0" xfId="1" applyNumberFormat="1" applyFont="1"/>
    <xf numFmtId="4" fontId="11" fillId="0" borderId="0" xfId="0" applyNumberFormat="1" applyFont="1"/>
    <xf numFmtId="173" fontId="11" fillId="0" borderId="0" xfId="0" applyNumberFormat="1" applyFont="1"/>
    <xf numFmtId="4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/>
    <xf numFmtId="0" fontId="10" fillId="0" borderId="1" xfId="0" applyFont="1" applyBorder="1"/>
    <xf numFmtId="4" fontId="10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3" applyFont="1" applyBorder="1" applyAlignment="1">
      <alignment horizontal="right" vertical="center" wrapText="1"/>
    </xf>
    <xf numFmtId="173" fontId="3" fillId="0" borderId="0" xfId="0" applyNumberFormat="1" applyFont="1"/>
    <xf numFmtId="4" fontId="17" fillId="0" borderId="0" xfId="4" applyNumberFormat="1" applyFont="1" applyAlignment="1">
      <alignment vertical="top"/>
    </xf>
    <xf numFmtId="43" fontId="12" fillId="6" borderId="1" xfId="1" applyFont="1" applyFill="1" applyBorder="1" applyAlignment="1">
      <alignment vertical="center"/>
    </xf>
    <xf numFmtId="43" fontId="12" fillId="6" borderId="1" xfId="1" applyFont="1" applyFill="1" applyBorder="1" applyAlignment="1">
      <alignment horizontal="center" vertical="center" wrapText="1"/>
    </xf>
    <xf numFmtId="43" fontId="23" fillId="6" borderId="1" xfId="1" applyFont="1" applyFill="1" applyBorder="1" applyAlignment="1">
      <alignment vertical="center"/>
    </xf>
    <xf numFmtId="173" fontId="23" fillId="0" borderId="0" xfId="0" applyNumberFormat="1" applyFont="1"/>
    <xf numFmtId="0" fontId="24" fillId="6" borderId="1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3" fillId="0" borderId="1" xfId="0" applyFont="1" applyBorder="1"/>
    <xf numFmtId="0" fontId="24" fillId="0" borderId="1" xfId="0" applyFont="1" applyBorder="1"/>
    <xf numFmtId="0" fontId="24" fillId="0" borderId="0" xfId="0" applyFont="1"/>
    <xf numFmtId="4" fontId="13" fillId="0" borderId="1" xfId="0" applyNumberFormat="1" applyFont="1" applyBorder="1"/>
    <xf numFmtId="4" fontId="24" fillId="0" borderId="1" xfId="0" applyNumberFormat="1" applyFont="1" applyBorder="1"/>
    <xf numFmtId="4" fontId="13" fillId="0" borderId="0" xfId="0" applyNumberFormat="1" applyFont="1"/>
    <xf numFmtId="49" fontId="19" fillId="6" borderId="1" xfId="4" applyNumberFormat="1" applyFont="1" applyFill="1" applyBorder="1" applyAlignment="1">
      <alignment vertical="center"/>
    </xf>
    <xf numFmtId="4" fontId="19" fillId="6" borderId="1" xfId="4" applyNumberFormat="1" applyFont="1" applyFill="1" applyBorder="1" applyAlignment="1">
      <alignment vertical="center"/>
    </xf>
  </cellXfs>
  <cellStyles count="5">
    <cellStyle name="ЛокСмМТСН" xfId="2" xr:uid="{D903A42D-58B8-4BC9-A120-BB1837381005}"/>
    <cellStyle name="Обычный" xfId="0" builtinId="0"/>
    <cellStyle name="Обычный 2" xfId="3" xr:uid="{B06D4D54-40D1-4D67-BB45-D2B382D047E6}"/>
    <cellStyle name="Обычный 3" xfId="4" xr:uid="{FF8AF29F-8625-4DF6-B5DE-40DA0E16124C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2552700</xdr:colOff>
      <xdr:row>51</xdr:row>
      <xdr:rowOff>57150</xdr:rowOff>
    </xdr:from>
    <xdr:to>
      <xdr:col>17</xdr:col>
      <xdr:colOff>345148</xdr:colOff>
      <xdr:row>98</xdr:row>
      <xdr:rowOff>58400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3EFB527-2347-475C-B7CA-5A7716256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11096625"/>
          <a:ext cx="16109023" cy="895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920B-AFB9-45F7-8F85-681194B6D53D}">
  <sheetPr>
    <pageSetUpPr fitToPage="1"/>
  </sheetPr>
  <dimension ref="A1:EV278"/>
  <sheetViews>
    <sheetView topLeftCell="A252" workbookViewId="0">
      <selection activeCell="O270" sqref="O270"/>
    </sheetView>
  </sheetViews>
  <sheetFormatPr defaultColWidth="9.140625" defaultRowHeight="11.25" customHeight="1" x14ac:dyDescent="0.2"/>
  <cols>
    <col min="1" max="1" width="9.85546875" style="210" customWidth="1"/>
    <col min="2" max="2" width="9" style="210" customWidth="1"/>
    <col min="3" max="3" width="11.5703125" style="210" customWidth="1"/>
    <col min="4" max="4" width="10.42578125" style="210" customWidth="1"/>
    <col min="5" max="5" width="13.28515625" style="210" customWidth="1"/>
    <col min="6" max="6" width="8.5703125" style="210" customWidth="1"/>
    <col min="7" max="7" width="9.28515625" style="210" customWidth="1"/>
    <col min="8" max="8" width="12.7109375" style="210" customWidth="1"/>
    <col min="9" max="10" width="12.85546875" style="210" customWidth="1"/>
    <col min="11" max="11" width="11" style="210" customWidth="1"/>
    <col min="12" max="13" width="12.85546875" style="210" customWidth="1"/>
    <col min="14" max="14" width="11" style="210" customWidth="1"/>
    <col min="15" max="15" width="16.7109375" style="210" customWidth="1"/>
    <col min="16" max="16" width="11.85546875" style="210" customWidth="1"/>
    <col min="17" max="18" width="9.140625" style="210"/>
    <col min="19" max="27" width="102.5703125" style="154" hidden="1" customWidth="1"/>
    <col min="28" max="30" width="40.5703125" style="154" hidden="1" customWidth="1"/>
    <col min="31" max="38" width="91" style="154" hidden="1" customWidth="1"/>
    <col min="39" max="41" width="40.5703125" style="154" hidden="1" customWidth="1"/>
    <col min="42" max="49" width="91" style="154" hidden="1" customWidth="1"/>
    <col min="50" max="52" width="40.5703125" style="154" hidden="1" customWidth="1"/>
    <col min="53" max="61" width="102.5703125" style="154" hidden="1" customWidth="1"/>
    <col min="62" max="64" width="40.5703125" style="154" hidden="1" customWidth="1"/>
    <col min="65" max="73" width="102.5703125" style="154" hidden="1" customWidth="1"/>
    <col min="74" max="82" width="40.5703125" style="154" hidden="1" customWidth="1"/>
    <col min="83" max="114" width="169.42578125" style="154" hidden="1" customWidth="1"/>
    <col min="115" max="117" width="32.28515625" style="154" hidden="1" customWidth="1"/>
    <col min="118" max="118" width="144.42578125" style="154" hidden="1" customWidth="1"/>
    <col min="119" max="122" width="32.28515625" style="154" hidden="1" customWidth="1"/>
    <col min="123" max="123" width="144.42578125" style="154" hidden="1" customWidth="1"/>
    <col min="124" max="128" width="103.85546875" style="154" hidden="1" customWidth="1"/>
    <col min="129" max="134" width="65.85546875" style="154" hidden="1" customWidth="1"/>
    <col min="135" max="140" width="73.42578125" style="154" hidden="1" customWidth="1"/>
    <col min="141" max="146" width="65.85546875" style="154" hidden="1" customWidth="1"/>
    <col min="147" max="152" width="73.42578125" style="154" hidden="1" customWidth="1"/>
    <col min="153" max="16384" width="9.140625" style="210"/>
  </cols>
  <sheetData>
    <row r="1" spans="1:29" s="133" customFormat="1" ht="1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29" s="133" customFormat="1" ht="1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211" t="s">
        <v>176</v>
      </c>
      <c r="N2" s="212"/>
      <c r="O2" s="213"/>
    </row>
    <row r="3" spans="1:29" s="133" customFormat="1" ht="15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41" t="s">
        <v>177</v>
      </c>
      <c r="M3" s="211" t="s">
        <v>178</v>
      </c>
      <c r="N3" s="212"/>
      <c r="O3" s="213"/>
    </row>
    <row r="4" spans="1:29" s="133" customFormat="1" ht="15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41"/>
      <c r="M4" s="214"/>
      <c r="N4" s="215"/>
      <c r="O4" s="216"/>
    </row>
    <row r="5" spans="1:29" s="133" customFormat="1" ht="12.6" customHeight="1" x14ac:dyDescent="0.25">
      <c r="A5" s="190" t="s">
        <v>179</v>
      </c>
      <c r="B5" s="134"/>
      <c r="C5" s="152"/>
      <c r="D5" s="152"/>
      <c r="E5" s="152"/>
      <c r="F5" s="152"/>
      <c r="G5" s="152"/>
      <c r="H5" s="152"/>
      <c r="I5" s="152"/>
      <c r="J5" s="152"/>
      <c r="K5" s="152"/>
      <c r="L5" s="141" t="s">
        <v>180</v>
      </c>
      <c r="M5" s="217"/>
      <c r="N5" s="218"/>
      <c r="O5" s="219"/>
      <c r="T5" s="154" t="s">
        <v>67</v>
      </c>
      <c r="U5" s="154" t="s">
        <v>67</v>
      </c>
    </row>
    <row r="6" spans="1:29" s="133" customFormat="1" ht="15" x14ac:dyDescent="0.25">
      <c r="A6" s="134"/>
      <c r="B6" s="134"/>
      <c r="C6" s="205"/>
      <c r="D6" s="205"/>
      <c r="E6" s="205"/>
      <c r="F6" s="220" t="s">
        <v>181</v>
      </c>
      <c r="G6" s="205"/>
      <c r="H6" s="205"/>
      <c r="I6" s="205"/>
      <c r="J6" s="205"/>
      <c r="K6" s="205"/>
      <c r="L6" s="141"/>
      <c r="M6" s="214"/>
      <c r="N6" s="215"/>
      <c r="O6" s="216"/>
    </row>
    <row r="7" spans="1:29" s="133" customFormat="1" ht="17.25" customHeight="1" x14ac:dyDescent="0.25">
      <c r="A7" s="190" t="s">
        <v>182</v>
      </c>
      <c r="B7" s="134"/>
      <c r="C7" s="134"/>
      <c r="D7" s="250" t="s">
        <v>183</v>
      </c>
      <c r="E7" s="250"/>
      <c r="F7" s="250"/>
      <c r="G7" s="250"/>
      <c r="H7" s="250"/>
      <c r="I7" s="250"/>
      <c r="J7" s="250"/>
      <c r="K7" s="250"/>
      <c r="L7" s="141" t="s">
        <v>180</v>
      </c>
      <c r="M7" s="217" t="s">
        <v>184</v>
      </c>
      <c r="N7" s="218"/>
      <c r="O7" s="219"/>
      <c r="V7" s="154" t="s">
        <v>185</v>
      </c>
      <c r="W7" s="154" t="s">
        <v>67</v>
      </c>
    </row>
    <row r="8" spans="1:29" s="133" customFormat="1" ht="15" x14ac:dyDescent="0.25">
      <c r="A8" s="134"/>
      <c r="B8" s="134"/>
      <c r="C8" s="134"/>
      <c r="D8" s="205"/>
      <c r="E8" s="205"/>
      <c r="F8" s="220" t="s">
        <v>181</v>
      </c>
      <c r="G8" s="205"/>
      <c r="H8" s="205"/>
      <c r="I8" s="205"/>
      <c r="J8" s="205"/>
      <c r="K8" s="205"/>
      <c r="L8" s="141"/>
      <c r="M8" s="214"/>
      <c r="N8" s="215"/>
      <c r="O8" s="216"/>
    </row>
    <row r="9" spans="1:29" s="133" customFormat="1" ht="16.5" customHeight="1" x14ac:dyDescent="0.25">
      <c r="A9" s="190" t="s">
        <v>186</v>
      </c>
      <c r="B9" s="134"/>
      <c r="C9" s="134"/>
      <c r="D9" s="152" t="s">
        <v>187</v>
      </c>
      <c r="E9" s="152"/>
      <c r="F9" s="152"/>
      <c r="G9" s="152"/>
      <c r="H9" s="152"/>
      <c r="I9" s="152"/>
      <c r="J9" s="152"/>
      <c r="K9" s="152"/>
      <c r="L9" s="141" t="s">
        <v>180</v>
      </c>
      <c r="M9" s="217" t="s">
        <v>188</v>
      </c>
      <c r="N9" s="218"/>
      <c r="O9" s="219"/>
      <c r="X9" s="154" t="s">
        <v>67</v>
      </c>
      <c r="Y9" s="154" t="s">
        <v>67</v>
      </c>
    </row>
    <row r="10" spans="1:29" s="133" customFormat="1" ht="10.9" customHeight="1" x14ac:dyDescent="0.25">
      <c r="A10" s="134"/>
      <c r="B10" s="134"/>
      <c r="C10" s="134"/>
      <c r="D10" s="205"/>
      <c r="E10" s="205"/>
      <c r="F10" s="220" t="s">
        <v>181</v>
      </c>
      <c r="G10" s="205"/>
      <c r="H10" s="205"/>
      <c r="I10" s="205"/>
      <c r="J10" s="205"/>
      <c r="K10" s="205"/>
      <c r="L10" s="134"/>
      <c r="M10" s="214"/>
      <c r="N10" s="215"/>
      <c r="O10" s="216"/>
    </row>
    <row r="11" spans="1:29" s="133" customFormat="1" ht="24" customHeight="1" x14ac:dyDescent="0.25">
      <c r="A11" s="190" t="s">
        <v>189</v>
      </c>
      <c r="B11" s="134"/>
      <c r="C11" s="156" t="s">
        <v>190</v>
      </c>
      <c r="D11" s="156"/>
      <c r="E11" s="156"/>
      <c r="F11" s="156"/>
      <c r="G11" s="156"/>
      <c r="H11" s="156"/>
      <c r="I11" s="156"/>
      <c r="J11" s="156"/>
      <c r="K11" s="156"/>
      <c r="L11" s="134"/>
      <c r="M11" s="217"/>
      <c r="N11" s="218"/>
      <c r="O11" s="219"/>
      <c r="Z11" s="154" t="s">
        <v>68</v>
      </c>
    </row>
    <row r="12" spans="1:29" s="133" customFormat="1" ht="15" x14ac:dyDescent="0.25">
      <c r="A12" s="134"/>
      <c r="B12" s="134"/>
      <c r="C12" s="205"/>
      <c r="D12" s="205"/>
      <c r="E12" s="205"/>
      <c r="F12" s="220" t="s">
        <v>191</v>
      </c>
      <c r="G12" s="205"/>
      <c r="H12" s="205"/>
      <c r="I12" s="205"/>
      <c r="J12" s="205"/>
      <c r="K12" s="205"/>
      <c r="L12" s="134"/>
      <c r="M12" s="214"/>
      <c r="N12" s="215"/>
      <c r="O12" s="216"/>
    </row>
    <row r="13" spans="1:29" s="133" customFormat="1" ht="15" x14ac:dyDescent="0.25">
      <c r="A13" s="190" t="s">
        <v>192</v>
      </c>
      <c r="B13" s="134"/>
      <c r="C13" s="156" t="s">
        <v>264</v>
      </c>
      <c r="D13" s="156"/>
      <c r="E13" s="156"/>
      <c r="F13" s="156"/>
      <c r="G13" s="156"/>
      <c r="H13" s="156"/>
      <c r="I13" s="156"/>
      <c r="J13" s="156"/>
      <c r="K13" s="156"/>
      <c r="L13" s="134"/>
      <c r="M13" s="217"/>
      <c r="N13" s="218"/>
      <c r="O13" s="219"/>
      <c r="Z13" s="154" t="s">
        <v>194</v>
      </c>
    </row>
    <row r="14" spans="1:29" s="133" customFormat="1" ht="15" x14ac:dyDescent="0.25">
      <c r="A14" s="134"/>
      <c r="B14" s="134"/>
      <c r="C14" s="205"/>
      <c r="D14" s="205"/>
      <c r="E14" s="205"/>
      <c r="F14" s="220" t="s">
        <v>195</v>
      </c>
      <c r="G14" s="205"/>
      <c r="H14" s="205"/>
      <c r="I14" s="205"/>
      <c r="J14" s="205"/>
      <c r="K14" s="205"/>
      <c r="L14" s="141" t="s">
        <v>196</v>
      </c>
      <c r="M14" s="211"/>
      <c r="N14" s="212"/>
      <c r="O14" s="213"/>
    </row>
    <row r="15" spans="1:29" s="225" customFormat="1" ht="11.25" customHeigh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5" t="s">
        <v>197</v>
      </c>
      <c r="L15" s="221" t="s">
        <v>198</v>
      </c>
      <c r="M15" s="222" t="s">
        <v>199</v>
      </c>
      <c r="N15" s="223"/>
      <c r="O15" s="224"/>
      <c r="AB15" s="138" t="s">
        <v>67</v>
      </c>
    </row>
    <row r="16" spans="1:29" s="225" customFormat="1" ht="15" x14ac:dyDescent="0.25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221" t="s">
        <v>200</v>
      </c>
      <c r="M16" s="226" t="s">
        <v>201</v>
      </c>
      <c r="N16" s="227"/>
      <c r="O16" s="228"/>
      <c r="AC16" s="138" t="s">
        <v>67</v>
      </c>
    </row>
    <row r="17" spans="1:114" s="225" customFormat="1" ht="11.25" customHeight="1" x14ac:dyDescent="0.25">
      <c r="A17" s="136"/>
      <c r="B17" s="136"/>
      <c r="C17" s="136"/>
      <c r="D17" s="136"/>
      <c r="E17" s="136"/>
      <c r="F17" s="136"/>
      <c r="G17" s="136"/>
      <c r="H17" s="136"/>
      <c r="I17" s="136"/>
      <c r="J17" s="136" t="s">
        <v>202</v>
      </c>
      <c r="K17" s="135"/>
      <c r="L17" s="221" t="s">
        <v>198</v>
      </c>
      <c r="M17" s="222" t="s">
        <v>203</v>
      </c>
      <c r="N17" s="223"/>
      <c r="O17" s="224"/>
      <c r="AB17" s="138" t="s">
        <v>67</v>
      </c>
    </row>
    <row r="18" spans="1:114" s="225" customFormat="1" ht="15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221" t="s">
        <v>200</v>
      </c>
      <c r="M18" s="222" t="s">
        <v>204</v>
      </c>
      <c r="N18" s="223"/>
      <c r="O18" s="224"/>
      <c r="AC18" s="138" t="s">
        <v>67</v>
      </c>
    </row>
    <row r="19" spans="1:114" s="225" customFormat="1" ht="15" x14ac:dyDescent="0.2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5" t="s">
        <v>205</v>
      </c>
      <c r="M19" s="229"/>
      <c r="N19" s="230"/>
      <c r="O19" s="231"/>
    </row>
    <row r="20" spans="1:114" s="133" customFormat="1" ht="15" x14ac:dyDescent="0.25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5"/>
      <c r="L20" s="232"/>
      <c r="M20" s="232"/>
      <c r="N20" s="232"/>
      <c r="O20" s="134"/>
    </row>
    <row r="21" spans="1:114" s="133" customFormat="1" ht="11.25" customHeight="1" x14ac:dyDescent="0.2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5"/>
      <c r="L21" s="143" t="s">
        <v>206</v>
      </c>
      <c r="M21" s="143" t="s">
        <v>207</v>
      </c>
      <c r="N21" s="233" t="s">
        <v>208</v>
      </c>
      <c r="O21" s="233"/>
    </row>
    <row r="22" spans="1:114" s="133" customFormat="1" ht="15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5"/>
      <c r="L22" s="143"/>
      <c r="M22" s="143"/>
      <c r="N22" s="144" t="s">
        <v>209</v>
      </c>
      <c r="O22" s="144" t="s">
        <v>210</v>
      </c>
    </row>
    <row r="23" spans="1:114" s="133" customFormat="1" ht="15" x14ac:dyDescent="0.25">
      <c r="A23" s="136"/>
      <c r="B23" s="136"/>
      <c r="C23" s="136"/>
      <c r="D23" s="136"/>
      <c r="E23" s="136"/>
      <c r="F23" s="136"/>
      <c r="G23" s="136"/>
      <c r="H23" s="234" t="s">
        <v>211</v>
      </c>
      <c r="I23" s="136"/>
      <c r="J23" s="136"/>
      <c r="K23" s="135"/>
      <c r="L23" s="235" t="s">
        <v>65</v>
      </c>
      <c r="M23" s="235" t="str">
        <f>O23</f>
        <v>09.12.2024</v>
      </c>
      <c r="N23" s="235" t="s">
        <v>212</v>
      </c>
      <c r="O23" s="235" t="s">
        <v>213</v>
      </c>
    </row>
    <row r="24" spans="1:114" s="133" customFormat="1" ht="15" x14ac:dyDescent="0.25">
      <c r="A24" s="136"/>
      <c r="B24" s="136"/>
      <c r="C24" s="136"/>
      <c r="D24" s="136"/>
      <c r="E24" s="136"/>
      <c r="F24" s="136"/>
      <c r="G24" s="136"/>
      <c r="H24" s="234" t="s">
        <v>214</v>
      </c>
      <c r="I24" s="136"/>
      <c r="J24" s="136"/>
      <c r="K24" s="135"/>
      <c r="L24" s="232"/>
      <c r="M24" s="232"/>
      <c r="N24" s="232"/>
      <c r="O24" s="134"/>
    </row>
    <row r="25" spans="1:114" s="133" customFormat="1" ht="15" x14ac:dyDescent="0.25">
      <c r="A25" s="136"/>
      <c r="B25" s="136"/>
      <c r="C25" s="136"/>
      <c r="D25" s="136"/>
      <c r="E25" s="136"/>
      <c r="F25" s="136"/>
      <c r="G25" s="136"/>
      <c r="H25" s="136" t="s">
        <v>215</v>
      </c>
      <c r="I25" s="136"/>
      <c r="J25" s="136"/>
      <c r="K25" s="135"/>
      <c r="L25" s="232"/>
      <c r="M25" s="232"/>
      <c r="N25" s="232"/>
      <c r="O25" s="134"/>
    </row>
    <row r="26" spans="1:114" s="133" customFormat="1" ht="15" x14ac:dyDescent="0.25">
      <c r="A26" s="142"/>
      <c r="B26" s="134"/>
    </row>
    <row r="27" spans="1:114" s="133" customFormat="1" ht="36" customHeight="1" x14ac:dyDescent="0.25">
      <c r="A27" s="233" t="s">
        <v>216</v>
      </c>
      <c r="B27" s="233"/>
      <c r="C27" s="143" t="s">
        <v>69</v>
      </c>
      <c r="D27" s="143" t="s">
        <v>70</v>
      </c>
      <c r="E27" s="143"/>
      <c r="F27" s="143"/>
      <c r="G27" s="143" t="s">
        <v>71</v>
      </c>
      <c r="H27" s="143" t="s">
        <v>72</v>
      </c>
      <c r="I27" s="143"/>
      <c r="J27" s="143"/>
      <c r="K27" s="143" t="s">
        <v>217</v>
      </c>
      <c r="L27" s="143"/>
      <c r="M27" s="143"/>
      <c r="N27" s="143" t="s">
        <v>73</v>
      </c>
      <c r="O27" s="143" t="s">
        <v>74</v>
      </c>
    </row>
    <row r="28" spans="1:114" s="133" customFormat="1" ht="20.25" customHeight="1" x14ac:dyDescent="0.25">
      <c r="A28" s="233"/>
      <c r="B28" s="23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</row>
    <row r="29" spans="1:114" s="133" customFormat="1" ht="49.5" customHeight="1" x14ac:dyDescent="0.25">
      <c r="A29" s="236" t="s">
        <v>218</v>
      </c>
      <c r="B29" s="236" t="s">
        <v>219</v>
      </c>
      <c r="C29" s="143"/>
      <c r="D29" s="143"/>
      <c r="E29" s="143"/>
      <c r="F29" s="143"/>
      <c r="G29" s="143"/>
      <c r="H29" s="237" t="s">
        <v>75</v>
      </c>
      <c r="I29" s="237" t="s">
        <v>76</v>
      </c>
      <c r="J29" s="237" t="s">
        <v>77</v>
      </c>
      <c r="K29" s="237" t="s">
        <v>75</v>
      </c>
      <c r="L29" s="237" t="s">
        <v>76</v>
      </c>
      <c r="M29" s="237" t="s">
        <v>78</v>
      </c>
      <c r="N29" s="143"/>
      <c r="O29" s="143"/>
    </row>
    <row r="30" spans="1:114" s="133" customFormat="1" ht="15" x14ac:dyDescent="0.25">
      <c r="A30" s="144">
        <v>1</v>
      </c>
      <c r="B30" s="144">
        <v>2</v>
      </c>
      <c r="C30" s="144">
        <v>3</v>
      </c>
      <c r="D30" s="233">
        <v>4</v>
      </c>
      <c r="E30" s="233"/>
      <c r="F30" s="233"/>
      <c r="G30" s="144">
        <v>5</v>
      </c>
      <c r="H30" s="144">
        <v>6</v>
      </c>
      <c r="I30" s="144">
        <v>7</v>
      </c>
      <c r="J30" s="144">
        <v>8</v>
      </c>
      <c r="K30" s="144">
        <v>9</v>
      </c>
      <c r="L30" s="144">
        <v>10</v>
      </c>
      <c r="M30" s="144">
        <v>11</v>
      </c>
      <c r="N30" s="144">
        <v>12</v>
      </c>
      <c r="O30" s="144">
        <v>13</v>
      </c>
    </row>
    <row r="31" spans="1:114" s="133" customFormat="1" ht="15" x14ac:dyDescent="0.25">
      <c r="A31" s="238" t="s">
        <v>265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40"/>
      <c r="DI31" s="145" t="s">
        <v>265</v>
      </c>
    </row>
    <row r="32" spans="1:114" s="133" customFormat="1" ht="15" x14ac:dyDescent="0.25">
      <c r="A32" s="238" t="s">
        <v>266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40"/>
      <c r="DI32" s="145"/>
      <c r="DJ32" s="145" t="s">
        <v>266</v>
      </c>
    </row>
    <row r="33" spans="1:122" s="133" customFormat="1" ht="23.25" x14ac:dyDescent="0.25">
      <c r="A33" s="146" t="s">
        <v>65</v>
      </c>
      <c r="B33" s="149" t="s">
        <v>65</v>
      </c>
      <c r="C33" s="147" t="s">
        <v>267</v>
      </c>
      <c r="D33" s="241" t="s">
        <v>268</v>
      </c>
      <c r="E33" s="241"/>
      <c r="F33" s="241"/>
      <c r="G33" s="149" t="s">
        <v>100</v>
      </c>
      <c r="H33" s="149">
        <v>3.0200000000000001E-2</v>
      </c>
      <c r="I33" s="149" t="s">
        <v>65</v>
      </c>
      <c r="J33" s="149" t="s">
        <v>269</v>
      </c>
      <c r="K33" s="183"/>
      <c r="L33" s="149"/>
      <c r="M33" s="183"/>
      <c r="N33" s="149"/>
      <c r="O33" s="242"/>
      <c r="DI33" s="145"/>
      <c r="DJ33" s="145"/>
      <c r="DK33" s="145" t="s">
        <v>268</v>
      </c>
      <c r="DL33" s="145" t="s">
        <v>67</v>
      </c>
      <c r="DM33" s="145" t="s">
        <v>67</v>
      </c>
    </row>
    <row r="34" spans="1:122" s="133" customFormat="1" ht="57" x14ac:dyDescent="0.25">
      <c r="A34" s="193"/>
      <c r="B34" s="243"/>
      <c r="C34" s="155" t="s">
        <v>270</v>
      </c>
      <c r="D34" s="156" t="s">
        <v>271</v>
      </c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7"/>
      <c r="DI34" s="145"/>
      <c r="DJ34" s="145"/>
      <c r="DK34" s="145"/>
      <c r="DL34" s="145"/>
      <c r="DM34" s="145"/>
      <c r="DN34" s="154" t="s">
        <v>271</v>
      </c>
    </row>
    <row r="35" spans="1:122" s="133" customFormat="1" ht="15" x14ac:dyDescent="0.25">
      <c r="A35" s="193"/>
      <c r="B35" s="244"/>
      <c r="C35" s="155" t="s">
        <v>65</v>
      </c>
      <c r="D35" s="152" t="s">
        <v>86</v>
      </c>
      <c r="E35" s="152"/>
      <c r="F35" s="152"/>
      <c r="G35" s="158"/>
      <c r="H35" s="159"/>
      <c r="I35" s="159"/>
      <c r="J35" s="159"/>
      <c r="K35" s="160">
        <v>103.12</v>
      </c>
      <c r="L35" s="161">
        <v>1.1499999999999999</v>
      </c>
      <c r="M35" s="160">
        <v>3.58</v>
      </c>
      <c r="N35" s="161">
        <v>49.45</v>
      </c>
      <c r="O35" s="172">
        <v>177.03</v>
      </c>
      <c r="DI35" s="145"/>
      <c r="DJ35" s="145"/>
      <c r="DK35" s="145"/>
      <c r="DL35" s="145"/>
      <c r="DM35" s="145"/>
      <c r="DO35" s="154" t="s">
        <v>86</v>
      </c>
    </row>
    <row r="36" spans="1:122" s="133" customFormat="1" ht="15" x14ac:dyDescent="0.25">
      <c r="A36" s="193"/>
      <c r="B36" s="244"/>
      <c r="C36" s="155" t="s">
        <v>97</v>
      </c>
      <c r="D36" s="152" t="s">
        <v>101</v>
      </c>
      <c r="E36" s="152"/>
      <c r="F36" s="152"/>
      <c r="G36" s="158"/>
      <c r="H36" s="159"/>
      <c r="I36" s="159"/>
      <c r="J36" s="159"/>
      <c r="K36" s="160">
        <v>407.65</v>
      </c>
      <c r="L36" s="161">
        <v>1.1499999999999999</v>
      </c>
      <c r="M36" s="160">
        <v>14.16</v>
      </c>
      <c r="N36" s="161">
        <v>14.53</v>
      </c>
      <c r="O36" s="172">
        <v>205.74</v>
      </c>
      <c r="DI36" s="145"/>
      <c r="DJ36" s="145"/>
      <c r="DK36" s="145"/>
      <c r="DL36" s="145"/>
      <c r="DM36" s="145"/>
      <c r="DO36" s="154" t="s">
        <v>101</v>
      </c>
    </row>
    <row r="37" spans="1:122" s="133" customFormat="1" ht="15" x14ac:dyDescent="0.25">
      <c r="A37" s="193"/>
      <c r="B37" s="244"/>
      <c r="C37" s="155" t="s">
        <v>102</v>
      </c>
      <c r="D37" s="152" t="s">
        <v>103</v>
      </c>
      <c r="E37" s="152"/>
      <c r="F37" s="152"/>
      <c r="G37" s="158"/>
      <c r="H37" s="159"/>
      <c r="I37" s="159"/>
      <c r="J37" s="159"/>
      <c r="K37" s="160">
        <v>50.3</v>
      </c>
      <c r="L37" s="161">
        <v>1.1499999999999999</v>
      </c>
      <c r="M37" s="160">
        <v>1.75</v>
      </c>
      <c r="N37" s="161">
        <v>49.45</v>
      </c>
      <c r="O37" s="172">
        <v>86.54</v>
      </c>
      <c r="DI37" s="145"/>
      <c r="DJ37" s="145"/>
      <c r="DK37" s="145"/>
      <c r="DL37" s="145"/>
      <c r="DM37" s="145"/>
      <c r="DO37" s="154" t="s">
        <v>103</v>
      </c>
    </row>
    <row r="38" spans="1:122" s="133" customFormat="1" ht="15" x14ac:dyDescent="0.25">
      <c r="A38" s="245"/>
      <c r="B38" s="244"/>
      <c r="C38" s="155"/>
      <c r="D38" s="152" t="s">
        <v>87</v>
      </c>
      <c r="E38" s="152"/>
      <c r="F38" s="152"/>
      <c r="G38" s="158" t="s">
        <v>88</v>
      </c>
      <c r="H38" s="161">
        <v>13.22</v>
      </c>
      <c r="I38" s="161">
        <v>1.1499999999999999</v>
      </c>
      <c r="J38" s="163">
        <v>0.4591306</v>
      </c>
      <c r="K38" s="164"/>
      <c r="L38" s="159"/>
      <c r="M38" s="164"/>
      <c r="N38" s="159"/>
      <c r="O38" s="165"/>
      <c r="DI38" s="145"/>
      <c r="DJ38" s="145"/>
      <c r="DK38" s="145"/>
      <c r="DL38" s="145"/>
      <c r="DM38" s="145"/>
      <c r="DP38" s="154" t="s">
        <v>87</v>
      </c>
    </row>
    <row r="39" spans="1:122" s="133" customFormat="1" ht="15" x14ac:dyDescent="0.25">
      <c r="A39" s="245"/>
      <c r="B39" s="244"/>
      <c r="C39" s="155"/>
      <c r="D39" s="152" t="s">
        <v>104</v>
      </c>
      <c r="E39" s="152"/>
      <c r="F39" s="152"/>
      <c r="G39" s="158" t="s">
        <v>88</v>
      </c>
      <c r="H39" s="161">
        <v>3.79</v>
      </c>
      <c r="I39" s="161">
        <v>1.1499999999999999</v>
      </c>
      <c r="J39" s="163">
        <v>0.13162670000000001</v>
      </c>
      <c r="K39" s="164"/>
      <c r="L39" s="159"/>
      <c r="M39" s="164"/>
      <c r="N39" s="159"/>
      <c r="O39" s="165"/>
      <c r="DI39" s="145"/>
      <c r="DJ39" s="145"/>
      <c r="DK39" s="145"/>
      <c r="DL39" s="145"/>
      <c r="DM39" s="145"/>
      <c r="DP39" s="154" t="s">
        <v>104</v>
      </c>
    </row>
    <row r="40" spans="1:122" s="133" customFormat="1" ht="15" x14ac:dyDescent="0.25">
      <c r="A40" s="246"/>
      <c r="B40" s="158"/>
      <c r="C40" s="155"/>
      <c r="D40" s="166" t="s">
        <v>89</v>
      </c>
      <c r="E40" s="166"/>
      <c r="F40" s="166"/>
      <c r="G40" s="167"/>
      <c r="H40" s="168"/>
      <c r="I40" s="168"/>
      <c r="J40" s="168"/>
      <c r="K40" s="169">
        <v>510.77</v>
      </c>
      <c r="L40" s="168"/>
      <c r="M40" s="169">
        <v>17.739999999999998</v>
      </c>
      <c r="N40" s="168"/>
      <c r="O40" s="251">
        <v>382.77</v>
      </c>
      <c r="DI40" s="145"/>
      <c r="DJ40" s="145"/>
      <c r="DK40" s="145"/>
      <c r="DL40" s="145"/>
      <c r="DM40" s="145"/>
      <c r="DQ40" s="154" t="s">
        <v>89</v>
      </c>
    </row>
    <row r="41" spans="1:122" s="133" customFormat="1" ht="15" x14ac:dyDescent="0.25">
      <c r="A41" s="245"/>
      <c r="B41" s="244"/>
      <c r="C41" s="155"/>
      <c r="D41" s="152" t="s">
        <v>90</v>
      </c>
      <c r="E41" s="152"/>
      <c r="F41" s="152"/>
      <c r="G41" s="158"/>
      <c r="H41" s="159"/>
      <c r="I41" s="159"/>
      <c r="J41" s="159"/>
      <c r="K41" s="164"/>
      <c r="L41" s="159"/>
      <c r="M41" s="160">
        <v>5.33</v>
      </c>
      <c r="N41" s="159"/>
      <c r="O41" s="172">
        <v>263.57</v>
      </c>
      <c r="DI41" s="145"/>
      <c r="DJ41" s="145"/>
      <c r="DK41" s="145"/>
      <c r="DL41" s="145"/>
      <c r="DM41" s="145"/>
      <c r="DP41" s="154" t="s">
        <v>90</v>
      </c>
    </row>
    <row r="42" spans="1:122" s="133" customFormat="1" ht="22.5" x14ac:dyDescent="0.25">
      <c r="A42" s="245"/>
      <c r="B42" s="244"/>
      <c r="C42" s="155" t="s">
        <v>105</v>
      </c>
      <c r="D42" s="152" t="s">
        <v>106</v>
      </c>
      <c r="E42" s="152"/>
      <c r="F42" s="152"/>
      <c r="G42" s="158" t="s">
        <v>93</v>
      </c>
      <c r="H42" s="171">
        <v>147</v>
      </c>
      <c r="I42" s="159"/>
      <c r="J42" s="171">
        <v>147</v>
      </c>
      <c r="K42" s="164"/>
      <c r="L42" s="159"/>
      <c r="M42" s="160">
        <v>7.84</v>
      </c>
      <c r="N42" s="159"/>
      <c r="O42" s="172">
        <v>387.45</v>
      </c>
      <c r="DI42" s="145"/>
      <c r="DJ42" s="145"/>
      <c r="DK42" s="145"/>
      <c r="DL42" s="145"/>
      <c r="DM42" s="145"/>
      <c r="DP42" s="154" t="s">
        <v>106</v>
      </c>
    </row>
    <row r="43" spans="1:122" s="133" customFormat="1" ht="56.25" x14ac:dyDescent="0.25">
      <c r="A43" s="245"/>
      <c r="B43" s="244"/>
      <c r="C43" s="155" t="s">
        <v>107</v>
      </c>
      <c r="D43" s="152" t="s">
        <v>108</v>
      </c>
      <c r="E43" s="152"/>
      <c r="F43" s="152"/>
      <c r="G43" s="158" t="s">
        <v>93</v>
      </c>
      <c r="H43" s="171">
        <v>134</v>
      </c>
      <c r="I43" s="161">
        <v>0.85</v>
      </c>
      <c r="J43" s="177">
        <v>113.9</v>
      </c>
      <c r="K43" s="164"/>
      <c r="L43" s="159"/>
      <c r="M43" s="160">
        <v>6.07</v>
      </c>
      <c r="N43" s="159"/>
      <c r="O43" s="172">
        <v>300.20999999999998</v>
      </c>
      <c r="DI43" s="145"/>
      <c r="DJ43" s="145"/>
      <c r="DK43" s="145"/>
      <c r="DL43" s="145"/>
      <c r="DM43" s="145"/>
      <c r="DP43" s="154" t="s">
        <v>108</v>
      </c>
    </row>
    <row r="44" spans="1:122" s="133" customFormat="1" ht="15" x14ac:dyDescent="0.25">
      <c r="A44" s="193"/>
      <c r="B44" s="181"/>
      <c r="C44" s="173"/>
      <c r="D44" s="148" t="s">
        <v>96</v>
      </c>
      <c r="E44" s="148"/>
      <c r="F44" s="148"/>
      <c r="G44" s="149"/>
      <c r="H44" s="150"/>
      <c r="I44" s="150"/>
      <c r="J44" s="150"/>
      <c r="K44" s="151"/>
      <c r="L44" s="150"/>
      <c r="M44" s="174">
        <v>31.65</v>
      </c>
      <c r="N44" s="168"/>
      <c r="O44" s="175">
        <v>1070.43</v>
      </c>
      <c r="DI44" s="145"/>
      <c r="DJ44" s="145"/>
      <c r="DK44" s="145"/>
      <c r="DL44" s="145"/>
      <c r="DM44" s="145"/>
      <c r="DR44" s="145" t="s">
        <v>96</v>
      </c>
    </row>
    <row r="45" spans="1:122" s="133" customFormat="1" ht="45.75" x14ac:dyDescent="0.25">
      <c r="A45" s="146" t="s">
        <v>97</v>
      </c>
      <c r="B45" s="149" t="s">
        <v>97</v>
      </c>
      <c r="C45" s="147" t="s">
        <v>272</v>
      </c>
      <c r="D45" s="241" t="s">
        <v>273</v>
      </c>
      <c r="E45" s="241"/>
      <c r="F45" s="241"/>
      <c r="G45" s="149" t="s">
        <v>100</v>
      </c>
      <c r="H45" s="149">
        <v>2.0199999999999999E-2</v>
      </c>
      <c r="I45" s="149" t="s">
        <v>65</v>
      </c>
      <c r="J45" s="149" t="s">
        <v>274</v>
      </c>
      <c r="K45" s="183"/>
      <c r="L45" s="149"/>
      <c r="M45" s="183"/>
      <c r="N45" s="149"/>
      <c r="O45" s="242"/>
      <c r="DI45" s="145"/>
      <c r="DJ45" s="145"/>
      <c r="DK45" s="145" t="s">
        <v>273</v>
      </c>
      <c r="DL45" s="145" t="s">
        <v>67</v>
      </c>
      <c r="DM45" s="145" t="s">
        <v>67</v>
      </c>
      <c r="DR45" s="145"/>
    </row>
    <row r="46" spans="1:122" s="133" customFormat="1" ht="57" x14ac:dyDescent="0.25">
      <c r="A46" s="193"/>
      <c r="B46" s="243"/>
      <c r="C46" s="155" t="s">
        <v>270</v>
      </c>
      <c r="D46" s="156" t="s">
        <v>271</v>
      </c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7"/>
      <c r="DI46" s="145"/>
      <c r="DJ46" s="145"/>
      <c r="DK46" s="145"/>
      <c r="DL46" s="145"/>
      <c r="DM46" s="145"/>
      <c r="DN46" s="154" t="s">
        <v>271</v>
      </c>
      <c r="DR46" s="145"/>
    </row>
    <row r="47" spans="1:122" s="133" customFormat="1" ht="23.25" x14ac:dyDescent="0.25">
      <c r="A47" s="193"/>
      <c r="B47" s="243"/>
      <c r="C47" s="155" t="s">
        <v>275</v>
      </c>
      <c r="D47" s="156" t="s">
        <v>135</v>
      </c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7"/>
      <c r="DI47" s="145"/>
      <c r="DJ47" s="145"/>
      <c r="DK47" s="145"/>
      <c r="DL47" s="145"/>
      <c r="DM47" s="145"/>
      <c r="DN47" s="154" t="s">
        <v>135</v>
      </c>
      <c r="DR47" s="145"/>
    </row>
    <row r="48" spans="1:122" s="133" customFormat="1" ht="15" x14ac:dyDescent="0.25">
      <c r="A48" s="193"/>
      <c r="B48" s="244"/>
      <c r="C48" s="155" t="s">
        <v>65</v>
      </c>
      <c r="D48" s="152" t="s">
        <v>86</v>
      </c>
      <c r="E48" s="152"/>
      <c r="F48" s="152"/>
      <c r="G48" s="158"/>
      <c r="H48" s="159"/>
      <c r="I48" s="159"/>
      <c r="J48" s="159"/>
      <c r="K48" s="160">
        <v>920.4</v>
      </c>
      <c r="L48" s="188">
        <v>1.3225</v>
      </c>
      <c r="M48" s="160">
        <v>24.59</v>
      </c>
      <c r="N48" s="161">
        <v>49.45</v>
      </c>
      <c r="O48" s="162">
        <v>1215.98</v>
      </c>
      <c r="DI48" s="145"/>
      <c r="DJ48" s="145"/>
      <c r="DK48" s="145"/>
      <c r="DL48" s="145"/>
      <c r="DM48" s="145"/>
      <c r="DO48" s="154" t="s">
        <v>86</v>
      </c>
      <c r="DR48" s="145"/>
    </row>
    <row r="49" spans="1:122" s="133" customFormat="1" ht="15" x14ac:dyDescent="0.25">
      <c r="A49" s="245"/>
      <c r="B49" s="244"/>
      <c r="C49" s="155"/>
      <c r="D49" s="152" t="s">
        <v>87</v>
      </c>
      <c r="E49" s="152"/>
      <c r="F49" s="152"/>
      <c r="G49" s="158" t="s">
        <v>88</v>
      </c>
      <c r="H49" s="171">
        <v>118</v>
      </c>
      <c r="I49" s="188">
        <v>1.3225</v>
      </c>
      <c r="J49" s="186">
        <v>3.1523110000000001</v>
      </c>
      <c r="K49" s="164"/>
      <c r="L49" s="159"/>
      <c r="M49" s="164"/>
      <c r="N49" s="159"/>
      <c r="O49" s="165"/>
      <c r="DI49" s="145"/>
      <c r="DJ49" s="145"/>
      <c r="DK49" s="145"/>
      <c r="DL49" s="145"/>
      <c r="DM49" s="145"/>
      <c r="DP49" s="154" t="s">
        <v>87</v>
      </c>
      <c r="DR49" s="145"/>
    </row>
    <row r="50" spans="1:122" s="133" customFormat="1" ht="15" x14ac:dyDescent="0.25">
      <c r="A50" s="246"/>
      <c r="B50" s="158"/>
      <c r="C50" s="155"/>
      <c r="D50" s="166" t="s">
        <v>89</v>
      </c>
      <c r="E50" s="166"/>
      <c r="F50" s="166"/>
      <c r="G50" s="167"/>
      <c r="H50" s="168"/>
      <c r="I50" s="168"/>
      <c r="J50" s="168"/>
      <c r="K50" s="169">
        <v>920.4</v>
      </c>
      <c r="L50" s="168"/>
      <c r="M50" s="169">
        <v>24.59</v>
      </c>
      <c r="N50" s="168"/>
      <c r="O50" s="170">
        <v>1215.98</v>
      </c>
      <c r="DI50" s="145"/>
      <c r="DJ50" s="145"/>
      <c r="DK50" s="145"/>
      <c r="DL50" s="145"/>
      <c r="DM50" s="145"/>
      <c r="DQ50" s="154" t="s">
        <v>89</v>
      </c>
      <c r="DR50" s="145"/>
    </row>
    <row r="51" spans="1:122" s="133" customFormat="1" ht="15" x14ac:dyDescent="0.25">
      <c r="A51" s="245"/>
      <c r="B51" s="244"/>
      <c r="C51" s="155"/>
      <c r="D51" s="152" t="s">
        <v>90</v>
      </c>
      <c r="E51" s="152"/>
      <c r="F51" s="152"/>
      <c r="G51" s="158"/>
      <c r="H51" s="159"/>
      <c r="I51" s="159"/>
      <c r="J51" s="159"/>
      <c r="K51" s="164"/>
      <c r="L51" s="159"/>
      <c r="M51" s="160">
        <v>24.59</v>
      </c>
      <c r="N51" s="159"/>
      <c r="O51" s="162">
        <v>1215.98</v>
      </c>
      <c r="DI51" s="145"/>
      <c r="DJ51" s="145"/>
      <c r="DK51" s="145"/>
      <c r="DL51" s="145"/>
      <c r="DM51" s="145"/>
      <c r="DP51" s="154" t="s">
        <v>90</v>
      </c>
      <c r="DR51" s="145"/>
    </row>
    <row r="52" spans="1:122" s="133" customFormat="1" ht="23.25" x14ac:dyDescent="0.25">
      <c r="A52" s="245"/>
      <c r="B52" s="244"/>
      <c r="C52" s="155" t="s">
        <v>276</v>
      </c>
      <c r="D52" s="152" t="s">
        <v>277</v>
      </c>
      <c r="E52" s="152"/>
      <c r="F52" s="152"/>
      <c r="G52" s="158" t="s">
        <v>93</v>
      </c>
      <c r="H52" s="171">
        <v>89</v>
      </c>
      <c r="I52" s="159"/>
      <c r="J52" s="171">
        <v>89</v>
      </c>
      <c r="K52" s="164"/>
      <c r="L52" s="159"/>
      <c r="M52" s="160">
        <v>21.89</v>
      </c>
      <c r="N52" s="159"/>
      <c r="O52" s="162">
        <v>1082.22</v>
      </c>
      <c r="DI52" s="145"/>
      <c r="DJ52" s="145"/>
      <c r="DK52" s="145"/>
      <c r="DL52" s="145"/>
      <c r="DM52" s="145"/>
      <c r="DP52" s="154" t="s">
        <v>277</v>
      </c>
      <c r="DR52" s="145"/>
    </row>
    <row r="53" spans="1:122" s="133" customFormat="1" ht="56.25" x14ac:dyDescent="0.25">
      <c r="A53" s="245"/>
      <c r="B53" s="244"/>
      <c r="C53" s="155" t="s">
        <v>278</v>
      </c>
      <c r="D53" s="152" t="s">
        <v>279</v>
      </c>
      <c r="E53" s="152"/>
      <c r="F53" s="152"/>
      <c r="G53" s="158" t="s">
        <v>93</v>
      </c>
      <c r="H53" s="171">
        <v>40</v>
      </c>
      <c r="I53" s="161">
        <v>0.85</v>
      </c>
      <c r="J53" s="171">
        <v>34</v>
      </c>
      <c r="K53" s="164"/>
      <c r="L53" s="159"/>
      <c r="M53" s="160">
        <v>8.36</v>
      </c>
      <c r="N53" s="159"/>
      <c r="O53" s="172">
        <v>413.43</v>
      </c>
      <c r="DI53" s="145"/>
      <c r="DJ53" s="145"/>
      <c r="DK53" s="145"/>
      <c r="DL53" s="145"/>
      <c r="DM53" s="145"/>
      <c r="DP53" s="154" t="s">
        <v>279</v>
      </c>
      <c r="DR53" s="145"/>
    </row>
    <row r="54" spans="1:122" s="133" customFormat="1" ht="15" x14ac:dyDescent="0.25">
      <c r="A54" s="193"/>
      <c r="B54" s="181"/>
      <c r="C54" s="173"/>
      <c r="D54" s="148" t="s">
        <v>96</v>
      </c>
      <c r="E54" s="148"/>
      <c r="F54" s="148"/>
      <c r="G54" s="149"/>
      <c r="H54" s="150"/>
      <c r="I54" s="150"/>
      <c r="J54" s="150"/>
      <c r="K54" s="151"/>
      <c r="L54" s="150"/>
      <c r="M54" s="174">
        <v>54.84</v>
      </c>
      <c r="N54" s="168"/>
      <c r="O54" s="175">
        <v>2711.63</v>
      </c>
      <c r="DI54" s="145"/>
      <c r="DJ54" s="145"/>
      <c r="DK54" s="145"/>
      <c r="DL54" s="145"/>
      <c r="DM54" s="145"/>
      <c r="DR54" s="145" t="s">
        <v>96</v>
      </c>
    </row>
    <row r="55" spans="1:122" s="133" customFormat="1" ht="68.25" x14ac:dyDescent="0.25">
      <c r="A55" s="146" t="s">
        <v>102</v>
      </c>
      <c r="B55" s="149" t="s">
        <v>102</v>
      </c>
      <c r="C55" s="147" t="s">
        <v>280</v>
      </c>
      <c r="D55" s="241" t="s">
        <v>281</v>
      </c>
      <c r="E55" s="241"/>
      <c r="F55" s="241"/>
      <c r="G55" s="149" t="s">
        <v>282</v>
      </c>
      <c r="H55" s="149">
        <v>4.9140000000000003E-2</v>
      </c>
      <c r="I55" s="149" t="s">
        <v>65</v>
      </c>
      <c r="J55" s="149" t="s">
        <v>283</v>
      </c>
      <c r="K55" s="183"/>
      <c r="L55" s="149"/>
      <c r="M55" s="183"/>
      <c r="N55" s="149"/>
      <c r="O55" s="242"/>
      <c r="DI55" s="145"/>
      <c r="DJ55" s="145"/>
      <c r="DK55" s="145" t="s">
        <v>281</v>
      </c>
      <c r="DL55" s="145" t="s">
        <v>67</v>
      </c>
      <c r="DM55" s="145" t="s">
        <v>67</v>
      </c>
      <c r="DR55" s="145"/>
    </row>
    <row r="56" spans="1:122" s="133" customFormat="1" ht="57" x14ac:dyDescent="0.25">
      <c r="A56" s="193"/>
      <c r="B56" s="243"/>
      <c r="C56" s="155" t="s">
        <v>270</v>
      </c>
      <c r="D56" s="156" t="s">
        <v>271</v>
      </c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7"/>
      <c r="DI56" s="145"/>
      <c r="DJ56" s="145"/>
      <c r="DK56" s="145"/>
      <c r="DL56" s="145"/>
      <c r="DM56" s="145"/>
      <c r="DN56" s="154" t="s">
        <v>271</v>
      </c>
      <c r="DR56" s="145"/>
    </row>
    <row r="57" spans="1:122" s="133" customFormat="1" ht="23.25" x14ac:dyDescent="0.25">
      <c r="A57" s="193"/>
      <c r="B57" s="243"/>
      <c r="C57" s="155" t="s">
        <v>275</v>
      </c>
      <c r="D57" s="156" t="s">
        <v>135</v>
      </c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7"/>
      <c r="DI57" s="145"/>
      <c r="DJ57" s="145"/>
      <c r="DK57" s="145"/>
      <c r="DL57" s="145"/>
      <c r="DM57" s="145"/>
      <c r="DN57" s="154" t="s">
        <v>135</v>
      </c>
      <c r="DR57" s="145"/>
    </row>
    <row r="58" spans="1:122" s="133" customFormat="1" ht="15" x14ac:dyDescent="0.25">
      <c r="A58" s="193"/>
      <c r="B58" s="244"/>
      <c r="C58" s="155" t="s">
        <v>65</v>
      </c>
      <c r="D58" s="152" t="s">
        <v>86</v>
      </c>
      <c r="E58" s="152"/>
      <c r="F58" s="152"/>
      <c r="G58" s="158"/>
      <c r="H58" s="159"/>
      <c r="I58" s="159"/>
      <c r="J58" s="159"/>
      <c r="K58" s="160">
        <v>100.62</v>
      </c>
      <c r="L58" s="188">
        <v>1.3225</v>
      </c>
      <c r="M58" s="160">
        <v>6.54</v>
      </c>
      <c r="N58" s="161">
        <v>49.45</v>
      </c>
      <c r="O58" s="172">
        <v>323.39999999999998</v>
      </c>
      <c r="DI58" s="145"/>
      <c r="DJ58" s="145"/>
      <c r="DK58" s="145"/>
      <c r="DL58" s="145"/>
      <c r="DM58" s="145"/>
      <c r="DO58" s="154" t="s">
        <v>86</v>
      </c>
      <c r="DR58" s="145"/>
    </row>
    <row r="59" spans="1:122" s="133" customFormat="1" ht="15" x14ac:dyDescent="0.25">
      <c r="A59" s="193"/>
      <c r="B59" s="244"/>
      <c r="C59" s="155" t="s">
        <v>97</v>
      </c>
      <c r="D59" s="152" t="s">
        <v>101</v>
      </c>
      <c r="E59" s="152"/>
      <c r="F59" s="152"/>
      <c r="G59" s="158"/>
      <c r="H59" s="159"/>
      <c r="I59" s="159"/>
      <c r="J59" s="159"/>
      <c r="K59" s="176">
        <v>3965.28</v>
      </c>
      <c r="L59" s="188">
        <v>1.4375</v>
      </c>
      <c r="M59" s="160">
        <v>280.10000000000002</v>
      </c>
      <c r="N59" s="161">
        <v>14.53</v>
      </c>
      <c r="O59" s="162">
        <v>4069.85</v>
      </c>
      <c r="DI59" s="145"/>
      <c r="DJ59" s="145"/>
      <c r="DK59" s="145"/>
      <c r="DL59" s="145"/>
      <c r="DM59" s="145"/>
      <c r="DO59" s="154" t="s">
        <v>101</v>
      </c>
      <c r="DR59" s="145"/>
    </row>
    <row r="60" spans="1:122" s="133" customFormat="1" ht="15" x14ac:dyDescent="0.25">
      <c r="A60" s="193"/>
      <c r="B60" s="244"/>
      <c r="C60" s="155" t="s">
        <v>102</v>
      </c>
      <c r="D60" s="152" t="s">
        <v>103</v>
      </c>
      <c r="E60" s="152"/>
      <c r="F60" s="152"/>
      <c r="G60" s="158"/>
      <c r="H60" s="159"/>
      <c r="I60" s="159"/>
      <c r="J60" s="159"/>
      <c r="K60" s="160">
        <v>503.96</v>
      </c>
      <c r="L60" s="188">
        <v>1.4375</v>
      </c>
      <c r="M60" s="160">
        <v>35.6</v>
      </c>
      <c r="N60" s="161">
        <v>49.45</v>
      </c>
      <c r="O60" s="162">
        <v>1760.42</v>
      </c>
      <c r="DI60" s="145"/>
      <c r="DJ60" s="145"/>
      <c r="DK60" s="145"/>
      <c r="DL60" s="145"/>
      <c r="DM60" s="145"/>
      <c r="DO60" s="154" t="s">
        <v>103</v>
      </c>
      <c r="DR60" s="145"/>
    </row>
    <row r="61" spans="1:122" s="133" customFormat="1" ht="15" x14ac:dyDescent="0.25">
      <c r="A61" s="193"/>
      <c r="B61" s="244"/>
      <c r="C61" s="155" t="s">
        <v>110</v>
      </c>
      <c r="D61" s="152" t="s">
        <v>118</v>
      </c>
      <c r="E61" s="152"/>
      <c r="F61" s="152"/>
      <c r="G61" s="158"/>
      <c r="H61" s="159"/>
      <c r="I61" s="159"/>
      <c r="J61" s="159"/>
      <c r="K61" s="160">
        <v>5.42</v>
      </c>
      <c r="L61" s="159"/>
      <c r="M61" s="160">
        <v>0.27</v>
      </c>
      <c r="N61" s="161">
        <v>9.1199999999999992</v>
      </c>
      <c r="O61" s="172">
        <v>2.46</v>
      </c>
      <c r="DI61" s="145"/>
      <c r="DJ61" s="145"/>
      <c r="DK61" s="145"/>
      <c r="DL61" s="145"/>
      <c r="DM61" s="145"/>
      <c r="DO61" s="154" t="s">
        <v>118</v>
      </c>
      <c r="DR61" s="145"/>
    </row>
    <row r="62" spans="1:122" s="133" customFormat="1" ht="15" x14ac:dyDescent="0.25">
      <c r="A62" s="245"/>
      <c r="B62" s="244"/>
      <c r="C62" s="155"/>
      <c r="D62" s="152" t="s">
        <v>87</v>
      </c>
      <c r="E62" s="152"/>
      <c r="F62" s="152"/>
      <c r="G62" s="158" t="s">
        <v>88</v>
      </c>
      <c r="H62" s="177">
        <v>12.9</v>
      </c>
      <c r="I62" s="188">
        <v>1.3225</v>
      </c>
      <c r="J62" s="163">
        <v>0.83834070000000005</v>
      </c>
      <c r="K62" s="164"/>
      <c r="L62" s="159"/>
      <c r="M62" s="164"/>
      <c r="N62" s="159"/>
      <c r="O62" s="165"/>
      <c r="DI62" s="145"/>
      <c r="DJ62" s="145"/>
      <c r="DK62" s="145"/>
      <c r="DL62" s="145"/>
      <c r="DM62" s="145"/>
      <c r="DP62" s="154" t="s">
        <v>87</v>
      </c>
      <c r="DR62" s="145"/>
    </row>
    <row r="63" spans="1:122" s="133" customFormat="1" ht="15" x14ac:dyDescent="0.25">
      <c r="A63" s="245"/>
      <c r="B63" s="244"/>
      <c r="C63" s="155"/>
      <c r="D63" s="152" t="s">
        <v>104</v>
      </c>
      <c r="E63" s="152"/>
      <c r="F63" s="152"/>
      <c r="G63" s="158" t="s">
        <v>88</v>
      </c>
      <c r="H63" s="161">
        <v>37.33</v>
      </c>
      <c r="I63" s="188">
        <v>1.4375</v>
      </c>
      <c r="J63" s="163">
        <v>2.6369444999999998</v>
      </c>
      <c r="K63" s="164"/>
      <c r="L63" s="159"/>
      <c r="M63" s="164"/>
      <c r="N63" s="159"/>
      <c r="O63" s="165"/>
      <c r="DI63" s="145"/>
      <c r="DJ63" s="145"/>
      <c r="DK63" s="145"/>
      <c r="DL63" s="145"/>
      <c r="DM63" s="145"/>
      <c r="DP63" s="154" t="s">
        <v>104</v>
      </c>
      <c r="DR63" s="145"/>
    </row>
    <row r="64" spans="1:122" s="133" customFormat="1" ht="15" x14ac:dyDescent="0.25">
      <c r="A64" s="246"/>
      <c r="B64" s="158"/>
      <c r="C64" s="155"/>
      <c r="D64" s="166" t="s">
        <v>89</v>
      </c>
      <c r="E64" s="166"/>
      <c r="F64" s="166"/>
      <c r="G64" s="167"/>
      <c r="H64" s="168"/>
      <c r="I64" s="168"/>
      <c r="J64" s="168"/>
      <c r="K64" s="179">
        <v>4071.32</v>
      </c>
      <c r="L64" s="168"/>
      <c r="M64" s="169">
        <v>286.91000000000003</v>
      </c>
      <c r="N64" s="168"/>
      <c r="O64" s="170">
        <v>4395.71</v>
      </c>
      <c r="DI64" s="145"/>
      <c r="DJ64" s="145"/>
      <c r="DK64" s="145"/>
      <c r="DL64" s="145"/>
      <c r="DM64" s="145"/>
      <c r="DQ64" s="154" t="s">
        <v>89</v>
      </c>
      <c r="DR64" s="145"/>
    </row>
    <row r="65" spans="1:122" s="133" customFormat="1" ht="15" x14ac:dyDescent="0.25">
      <c r="A65" s="245"/>
      <c r="B65" s="244"/>
      <c r="C65" s="155"/>
      <c r="D65" s="152" t="s">
        <v>90</v>
      </c>
      <c r="E65" s="152"/>
      <c r="F65" s="152"/>
      <c r="G65" s="158"/>
      <c r="H65" s="159"/>
      <c r="I65" s="159"/>
      <c r="J65" s="159"/>
      <c r="K65" s="164"/>
      <c r="L65" s="159"/>
      <c r="M65" s="160">
        <v>42.14</v>
      </c>
      <c r="N65" s="159"/>
      <c r="O65" s="162">
        <v>2083.8200000000002</v>
      </c>
      <c r="DI65" s="145"/>
      <c r="DJ65" s="145"/>
      <c r="DK65" s="145"/>
      <c r="DL65" s="145"/>
      <c r="DM65" s="145"/>
      <c r="DP65" s="154" t="s">
        <v>90</v>
      </c>
      <c r="DR65" s="145"/>
    </row>
    <row r="66" spans="1:122" s="133" customFormat="1" ht="23.25" x14ac:dyDescent="0.25">
      <c r="A66" s="245"/>
      <c r="B66" s="244"/>
      <c r="C66" s="155" t="s">
        <v>284</v>
      </c>
      <c r="D66" s="152" t="s">
        <v>285</v>
      </c>
      <c r="E66" s="152"/>
      <c r="F66" s="152"/>
      <c r="G66" s="158" t="s">
        <v>93</v>
      </c>
      <c r="H66" s="171">
        <v>92</v>
      </c>
      <c r="I66" s="159"/>
      <c r="J66" s="171">
        <v>92</v>
      </c>
      <c r="K66" s="164"/>
      <c r="L66" s="159"/>
      <c r="M66" s="160">
        <v>38.770000000000003</v>
      </c>
      <c r="N66" s="159"/>
      <c r="O66" s="162">
        <v>1917.11</v>
      </c>
      <c r="DI66" s="145"/>
      <c r="DJ66" s="145"/>
      <c r="DK66" s="145"/>
      <c r="DL66" s="145"/>
      <c r="DM66" s="145"/>
      <c r="DP66" s="154" t="s">
        <v>285</v>
      </c>
      <c r="DR66" s="145"/>
    </row>
    <row r="67" spans="1:122" s="133" customFormat="1" ht="56.25" x14ac:dyDescent="0.25">
      <c r="A67" s="245"/>
      <c r="B67" s="244"/>
      <c r="C67" s="155" t="s">
        <v>286</v>
      </c>
      <c r="D67" s="152" t="s">
        <v>287</v>
      </c>
      <c r="E67" s="152"/>
      <c r="F67" s="152"/>
      <c r="G67" s="158" t="s">
        <v>93</v>
      </c>
      <c r="H67" s="171">
        <v>46</v>
      </c>
      <c r="I67" s="161">
        <v>0.85</v>
      </c>
      <c r="J67" s="177">
        <v>39.1</v>
      </c>
      <c r="K67" s="164"/>
      <c r="L67" s="159"/>
      <c r="M67" s="160">
        <v>16.48</v>
      </c>
      <c r="N67" s="159"/>
      <c r="O67" s="172">
        <v>814.77</v>
      </c>
      <c r="DI67" s="145"/>
      <c r="DJ67" s="145"/>
      <c r="DK67" s="145"/>
      <c r="DL67" s="145"/>
      <c r="DM67" s="145"/>
      <c r="DP67" s="154" t="s">
        <v>287</v>
      </c>
      <c r="DR67" s="145"/>
    </row>
    <row r="68" spans="1:122" s="133" customFormat="1" ht="15" x14ac:dyDescent="0.25">
      <c r="A68" s="193"/>
      <c r="B68" s="181"/>
      <c r="C68" s="173"/>
      <c r="D68" s="148" t="s">
        <v>96</v>
      </c>
      <c r="E68" s="148"/>
      <c r="F68" s="148"/>
      <c r="G68" s="149"/>
      <c r="H68" s="150"/>
      <c r="I68" s="150"/>
      <c r="J68" s="150"/>
      <c r="K68" s="151"/>
      <c r="L68" s="150"/>
      <c r="M68" s="174">
        <v>342.16</v>
      </c>
      <c r="N68" s="168"/>
      <c r="O68" s="175">
        <v>7127.59</v>
      </c>
      <c r="DI68" s="145"/>
      <c r="DJ68" s="145"/>
      <c r="DK68" s="145"/>
      <c r="DL68" s="145"/>
      <c r="DM68" s="145"/>
      <c r="DR68" s="145" t="s">
        <v>96</v>
      </c>
    </row>
    <row r="69" spans="1:122" s="133" customFormat="1" ht="45.75" x14ac:dyDescent="0.25">
      <c r="A69" s="146" t="s">
        <v>110</v>
      </c>
      <c r="B69" s="149" t="s">
        <v>110</v>
      </c>
      <c r="C69" s="147" t="s">
        <v>288</v>
      </c>
      <c r="D69" s="241" t="s">
        <v>289</v>
      </c>
      <c r="E69" s="241"/>
      <c r="F69" s="241"/>
      <c r="G69" s="149" t="s">
        <v>282</v>
      </c>
      <c r="H69" s="149">
        <v>0.10363</v>
      </c>
      <c r="I69" s="149" t="s">
        <v>65</v>
      </c>
      <c r="J69" s="149" t="s">
        <v>290</v>
      </c>
      <c r="K69" s="183"/>
      <c r="L69" s="149"/>
      <c r="M69" s="183"/>
      <c r="N69" s="149"/>
      <c r="O69" s="242"/>
      <c r="DI69" s="145"/>
      <c r="DJ69" s="145"/>
      <c r="DK69" s="145" t="s">
        <v>289</v>
      </c>
      <c r="DL69" s="145" t="s">
        <v>67</v>
      </c>
      <c r="DM69" s="145" t="s">
        <v>67</v>
      </c>
      <c r="DR69" s="145"/>
    </row>
    <row r="70" spans="1:122" s="133" customFormat="1" ht="57" x14ac:dyDescent="0.25">
      <c r="A70" s="193"/>
      <c r="B70" s="243"/>
      <c r="C70" s="155" t="s">
        <v>270</v>
      </c>
      <c r="D70" s="156" t="s">
        <v>271</v>
      </c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7"/>
      <c r="DI70" s="145"/>
      <c r="DJ70" s="145"/>
      <c r="DK70" s="145"/>
      <c r="DL70" s="145"/>
      <c r="DM70" s="145"/>
      <c r="DN70" s="154" t="s">
        <v>271</v>
      </c>
      <c r="DR70" s="145"/>
    </row>
    <row r="71" spans="1:122" s="133" customFormat="1" ht="23.25" x14ac:dyDescent="0.25">
      <c r="A71" s="193"/>
      <c r="B71" s="243"/>
      <c r="C71" s="155" t="s">
        <v>275</v>
      </c>
      <c r="D71" s="156" t="s">
        <v>135</v>
      </c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7"/>
      <c r="DI71" s="145"/>
      <c r="DJ71" s="145"/>
      <c r="DK71" s="145"/>
      <c r="DL71" s="145"/>
      <c r="DM71" s="145"/>
      <c r="DN71" s="154" t="s">
        <v>135</v>
      </c>
      <c r="DR71" s="145"/>
    </row>
    <row r="72" spans="1:122" s="133" customFormat="1" ht="15" x14ac:dyDescent="0.25">
      <c r="A72" s="193"/>
      <c r="B72" s="244"/>
      <c r="C72" s="155" t="s">
        <v>97</v>
      </c>
      <c r="D72" s="152" t="s">
        <v>101</v>
      </c>
      <c r="E72" s="152"/>
      <c r="F72" s="152"/>
      <c r="G72" s="158"/>
      <c r="H72" s="159"/>
      <c r="I72" s="159"/>
      <c r="J72" s="159"/>
      <c r="K72" s="176">
        <v>3227.56</v>
      </c>
      <c r="L72" s="188">
        <v>1.4375</v>
      </c>
      <c r="M72" s="160">
        <v>480.8</v>
      </c>
      <c r="N72" s="161">
        <v>14.53</v>
      </c>
      <c r="O72" s="162">
        <v>6986.02</v>
      </c>
      <c r="DI72" s="145"/>
      <c r="DJ72" s="145"/>
      <c r="DK72" s="145"/>
      <c r="DL72" s="145"/>
      <c r="DM72" s="145"/>
      <c r="DO72" s="154" t="s">
        <v>101</v>
      </c>
      <c r="DR72" s="145"/>
    </row>
    <row r="73" spans="1:122" s="133" customFormat="1" ht="15" x14ac:dyDescent="0.25">
      <c r="A73" s="193"/>
      <c r="B73" s="244"/>
      <c r="C73" s="155" t="s">
        <v>102</v>
      </c>
      <c r="D73" s="152" t="s">
        <v>103</v>
      </c>
      <c r="E73" s="152"/>
      <c r="F73" s="152"/>
      <c r="G73" s="158"/>
      <c r="H73" s="159"/>
      <c r="I73" s="159"/>
      <c r="J73" s="159"/>
      <c r="K73" s="160">
        <v>378</v>
      </c>
      <c r="L73" s="188">
        <v>1.4375</v>
      </c>
      <c r="M73" s="160">
        <v>56.31</v>
      </c>
      <c r="N73" s="161">
        <v>49.45</v>
      </c>
      <c r="O73" s="162">
        <v>2784.53</v>
      </c>
      <c r="DI73" s="145"/>
      <c r="DJ73" s="145"/>
      <c r="DK73" s="145"/>
      <c r="DL73" s="145"/>
      <c r="DM73" s="145"/>
      <c r="DO73" s="154" t="s">
        <v>103</v>
      </c>
      <c r="DR73" s="145"/>
    </row>
    <row r="74" spans="1:122" s="133" customFormat="1" ht="15" x14ac:dyDescent="0.25">
      <c r="A74" s="245"/>
      <c r="B74" s="244"/>
      <c r="C74" s="155"/>
      <c r="D74" s="152" t="s">
        <v>104</v>
      </c>
      <c r="E74" s="152"/>
      <c r="F74" s="152"/>
      <c r="G74" s="158" t="s">
        <v>88</v>
      </c>
      <c r="H74" s="171">
        <v>28</v>
      </c>
      <c r="I74" s="188">
        <v>1.4375</v>
      </c>
      <c r="J74" s="163">
        <v>4.1711074999999997</v>
      </c>
      <c r="K74" s="164"/>
      <c r="L74" s="159"/>
      <c r="M74" s="164"/>
      <c r="N74" s="159"/>
      <c r="O74" s="165"/>
      <c r="DI74" s="145"/>
      <c r="DJ74" s="145"/>
      <c r="DK74" s="145"/>
      <c r="DL74" s="145"/>
      <c r="DM74" s="145"/>
      <c r="DP74" s="154" t="s">
        <v>104</v>
      </c>
      <c r="DR74" s="145"/>
    </row>
    <row r="75" spans="1:122" s="133" customFormat="1" ht="15" x14ac:dyDescent="0.25">
      <c r="A75" s="246"/>
      <c r="B75" s="158"/>
      <c r="C75" s="155"/>
      <c r="D75" s="166" t="s">
        <v>89</v>
      </c>
      <c r="E75" s="166"/>
      <c r="F75" s="166"/>
      <c r="G75" s="167"/>
      <c r="H75" s="168"/>
      <c r="I75" s="168"/>
      <c r="J75" s="168"/>
      <c r="K75" s="179">
        <v>3227.56</v>
      </c>
      <c r="L75" s="168"/>
      <c r="M75" s="169">
        <v>480.8</v>
      </c>
      <c r="N75" s="168"/>
      <c r="O75" s="170">
        <v>6986.02</v>
      </c>
      <c r="DI75" s="145"/>
      <c r="DJ75" s="145"/>
      <c r="DK75" s="145"/>
      <c r="DL75" s="145"/>
      <c r="DM75" s="145"/>
      <c r="DQ75" s="154" t="s">
        <v>89</v>
      </c>
      <c r="DR75" s="145"/>
    </row>
    <row r="76" spans="1:122" s="133" customFormat="1" ht="15" x14ac:dyDescent="0.25">
      <c r="A76" s="245"/>
      <c r="B76" s="244"/>
      <c r="C76" s="155"/>
      <c r="D76" s="152" t="s">
        <v>90</v>
      </c>
      <c r="E76" s="152"/>
      <c r="F76" s="152"/>
      <c r="G76" s="158"/>
      <c r="H76" s="159"/>
      <c r="I76" s="159"/>
      <c r="J76" s="159"/>
      <c r="K76" s="164"/>
      <c r="L76" s="159"/>
      <c r="M76" s="160">
        <v>56.31</v>
      </c>
      <c r="N76" s="159"/>
      <c r="O76" s="162">
        <v>2784.53</v>
      </c>
      <c r="DI76" s="145"/>
      <c r="DJ76" s="145"/>
      <c r="DK76" s="145"/>
      <c r="DL76" s="145"/>
      <c r="DM76" s="145"/>
      <c r="DP76" s="154" t="s">
        <v>90</v>
      </c>
      <c r="DR76" s="145"/>
    </row>
    <row r="77" spans="1:122" s="133" customFormat="1" ht="23.25" x14ac:dyDescent="0.25">
      <c r="A77" s="245"/>
      <c r="B77" s="244"/>
      <c r="C77" s="155" t="s">
        <v>284</v>
      </c>
      <c r="D77" s="152" t="s">
        <v>285</v>
      </c>
      <c r="E77" s="152"/>
      <c r="F77" s="152"/>
      <c r="G77" s="158" t="s">
        <v>93</v>
      </c>
      <c r="H77" s="171">
        <v>92</v>
      </c>
      <c r="I77" s="159"/>
      <c r="J77" s="171">
        <v>92</v>
      </c>
      <c r="K77" s="164"/>
      <c r="L77" s="159"/>
      <c r="M77" s="160">
        <v>51.81</v>
      </c>
      <c r="N77" s="159"/>
      <c r="O77" s="162">
        <v>2561.77</v>
      </c>
      <c r="DI77" s="145"/>
      <c r="DJ77" s="145"/>
      <c r="DK77" s="145"/>
      <c r="DL77" s="145"/>
      <c r="DM77" s="145"/>
      <c r="DP77" s="154" t="s">
        <v>285</v>
      </c>
      <c r="DR77" s="145"/>
    </row>
    <row r="78" spans="1:122" s="133" customFormat="1" ht="56.25" x14ac:dyDescent="0.25">
      <c r="A78" s="245"/>
      <c r="B78" s="244"/>
      <c r="C78" s="155" t="s">
        <v>286</v>
      </c>
      <c r="D78" s="152" t="s">
        <v>287</v>
      </c>
      <c r="E78" s="152"/>
      <c r="F78" s="152"/>
      <c r="G78" s="158" t="s">
        <v>93</v>
      </c>
      <c r="H78" s="171">
        <v>46</v>
      </c>
      <c r="I78" s="161">
        <v>0.85</v>
      </c>
      <c r="J78" s="177">
        <v>39.1</v>
      </c>
      <c r="K78" s="164"/>
      <c r="L78" s="159"/>
      <c r="M78" s="160">
        <v>22.02</v>
      </c>
      <c r="N78" s="159"/>
      <c r="O78" s="162">
        <v>1088.75</v>
      </c>
      <c r="DI78" s="145"/>
      <c r="DJ78" s="145"/>
      <c r="DK78" s="145"/>
      <c r="DL78" s="145"/>
      <c r="DM78" s="145"/>
      <c r="DP78" s="154" t="s">
        <v>287</v>
      </c>
      <c r="DR78" s="145"/>
    </row>
    <row r="79" spans="1:122" s="133" customFormat="1" ht="15" x14ac:dyDescent="0.25">
      <c r="A79" s="193"/>
      <c r="B79" s="181"/>
      <c r="C79" s="173"/>
      <c r="D79" s="148" t="s">
        <v>96</v>
      </c>
      <c r="E79" s="148"/>
      <c r="F79" s="148"/>
      <c r="G79" s="149"/>
      <c r="H79" s="150"/>
      <c r="I79" s="150"/>
      <c r="J79" s="150"/>
      <c r="K79" s="151"/>
      <c r="L79" s="150"/>
      <c r="M79" s="174">
        <v>554.63</v>
      </c>
      <c r="N79" s="168"/>
      <c r="O79" s="175">
        <v>10636.54</v>
      </c>
      <c r="DI79" s="145"/>
      <c r="DJ79" s="145"/>
      <c r="DK79" s="145"/>
      <c r="DL79" s="145"/>
      <c r="DM79" s="145"/>
      <c r="DR79" s="145" t="s">
        <v>96</v>
      </c>
    </row>
    <row r="80" spans="1:122" s="133" customFormat="1" ht="57" x14ac:dyDescent="0.25">
      <c r="A80" s="146" t="s">
        <v>114</v>
      </c>
      <c r="B80" s="149" t="s">
        <v>114</v>
      </c>
      <c r="C80" s="147" t="s">
        <v>291</v>
      </c>
      <c r="D80" s="241" t="s">
        <v>292</v>
      </c>
      <c r="E80" s="241"/>
      <c r="F80" s="241"/>
      <c r="G80" s="149" t="s">
        <v>282</v>
      </c>
      <c r="H80" s="149">
        <v>0.10867</v>
      </c>
      <c r="I80" s="149" t="s">
        <v>65</v>
      </c>
      <c r="J80" s="149" t="s">
        <v>293</v>
      </c>
      <c r="K80" s="183"/>
      <c r="L80" s="149"/>
      <c r="M80" s="183"/>
      <c r="N80" s="149"/>
      <c r="O80" s="242"/>
      <c r="DI80" s="145"/>
      <c r="DJ80" s="145"/>
      <c r="DK80" s="145" t="s">
        <v>292</v>
      </c>
      <c r="DL80" s="145" t="s">
        <v>67</v>
      </c>
      <c r="DM80" s="145" t="s">
        <v>67</v>
      </c>
      <c r="DR80" s="145"/>
    </row>
    <row r="81" spans="1:122" s="133" customFormat="1" ht="57" x14ac:dyDescent="0.25">
      <c r="A81" s="193"/>
      <c r="B81" s="243"/>
      <c r="C81" s="155" t="s">
        <v>270</v>
      </c>
      <c r="D81" s="156" t="s">
        <v>271</v>
      </c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7"/>
      <c r="DI81" s="145"/>
      <c r="DJ81" s="145"/>
      <c r="DK81" s="145"/>
      <c r="DL81" s="145"/>
      <c r="DM81" s="145"/>
      <c r="DN81" s="154" t="s">
        <v>271</v>
      </c>
      <c r="DR81" s="145"/>
    </row>
    <row r="82" spans="1:122" s="133" customFormat="1" ht="23.25" x14ac:dyDescent="0.25">
      <c r="A82" s="193"/>
      <c r="B82" s="243"/>
      <c r="C82" s="155" t="s">
        <v>275</v>
      </c>
      <c r="D82" s="156" t="s">
        <v>135</v>
      </c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7"/>
      <c r="DI82" s="145"/>
      <c r="DJ82" s="145"/>
      <c r="DK82" s="145"/>
      <c r="DL82" s="145"/>
      <c r="DM82" s="145"/>
      <c r="DN82" s="154" t="s">
        <v>135</v>
      </c>
      <c r="DR82" s="145"/>
    </row>
    <row r="83" spans="1:122" s="133" customFormat="1" ht="15" x14ac:dyDescent="0.25">
      <c r="A83" s="193"/>
      <c r="B83" s="244"/>
      <c r="C83" s="155" t="s">
        <v>97</v>
      </c>
      <c r="D83" s="152" t="s">
        <v>101</v>
      </c>
      <c r="E83" s="152"/>
      <c r="F83" s="152"/>
      <c r="G83" s="158"/>
      <c r="H83" s="159"/>
      <c r="I83" s="159"/>
      <c r="J83" s="159"/>
      <c r="K83" s="176">
        <v>2730.75</v>
      </c>
      <c r="L83" s="188">
        <v>1.4375</v>
      </c>
      <c r="M83" s="160">
        <v>426.58</v>
      </c>
      <c r="N83" s="161">
        <v>14.53</v>
      </c>
      <c r="O83" s="162">
        <v>6198.21</v>
      </c>
      <c r="DI83" s="145"/>
      <c r="DJ83" s="145"/>
      <c r="DK83" s="145"/>
      <c r="DL83" s="145"/>
      <c r="DM83" s="145"/>
      <c r="DO83" s="154" t="s">
        <v>101</v>
      </c>
      <c r="DR83" s="145"/>
    </row>
    <row r="84" spans="1:122" s="133" customFormat="1" ht="15" x14ac:dyDescent="0.25">
      <c r="A84" s="193"/>
      <c r="B84" s="244"/>
      <c r="C84" s="155" t="s">
        <v>102</v>
      </c>
      <c r="D84" s="152" t="s">
        <v>103</v>
      </c>
      <c r="E84" s="152"/>
      <c r="F84" s="152"/>
      <c r="G84" s="158"/>
      <c r="H84" s="159"/>
      <c r="I84" s="159"/>
      <c r="J84" s="159"/>
      <c r="K84" s="160">
        <v>319.82</v>
      </c>
      <c r="L84" s="188">
        <v>1.4375</v>
      </c>
      <c r="M84" s="160">
        <v>49.96</v>
      </c>
      <c r="N84" s="161">
        <v>49.45</v>
      </c>
      <c r="O84" s="162">
        <v>2470.52</v>
      </c>
      <c r="DI84" s="145"/>
      <c r="DJ84" s="145"/>
      <c r="DK84" s="145"/>
      <c r="DL84" s="145"/>
      <c r="DM84" s="145"/>
      <c r="DO84" s="154" t="s">
        <v>103</v>
      </c>
      <c r="DR84" s="145"/>
    </row>
    <row r="85" spans="1:122" s="133" customFormat="1" ht="15" x14ac:dyDescent="0.25">
      <c r="A85" s="245"/>
      <c r="B85" s="244"/>
      <c r="C85" s="155"/>
      <c r="D85" s="152" t="s">
        <v>104</v>
      </c>
      <c r="E85" s="152"/>
      <c r="F85" s="152"/>
      <c r="G85" s="158" t="s">
        <v>88</v>
      </c>
      <c r="H85" s="161">
        <v>23.69</v>
      </c>
      <c r="I85" s="188">
        <v>1.4375</v>
      </c>
      <c r="J85" s="163">
        <v>3.7006888999999998</v>
      </c>
      <c r="K85" s="164"/>
      <c r="L85" s="159"/>
      <c r="M85" s="164"/>
      <c r="N85" s="159"/>
      <c r="O85" s="165"/>
      <c r="DI85" s="145"/>
      <c r="DJ85" s="145"/>
      <c r="DK85" s="145"/>
      <c r="DL85" s="145"/>
      <c r="DM85" s="145"/>
      <c r="DP85" s="154" t="s">
        <v>104</v>
      </c>
      <c r="DR85" s="145"/>
    </row>
    <row r="86" spans="1:122" s="133" customFormat="1" ht="15" x14ac:dyDescent="0.25">
      <c r="A86" s="246"/>
      <c r="B86" s="158"/>
      <c r="C86" s="155"/>
      <c r="D86" s="166" t="s">
        <v>89</v>
      </c>
      <c r="E86" s="166"/>
      <c r="F86" s="166"/>
      <c r="G86" s="167"/>
      <c r="H86" s="168"/>
      <c r="I86" s="168"/>
      <c r="J86" s="168"/>
      <c r="K86" s="179">
        <v>2730.75</v>
      </c>
      <c r="L86" s="168"/>
      <c r="M86" s="169">
        <v>426.58</v>
      </c>
      <c r="N86" s="168"/>
      <c r="O86" s="170">
        <v>6198.21</v>
      </c>
      <c r="DI86" s="145"/>
      <c r="DJ86" s="145"/>
      <c r="DK86" s="145"/>
      <c r="DL86" s="145"/>
      <c r="DM86" s="145"/>
      <c r="DQ86" s="154" t="s">
        <v>89</v>
      </c>
      <c r="DR86" s="145"/>
    </row>
    <row r="87" spans="1:122" s="133" customFormat="1" ht="15" x14ac:dyDescent="0.25">
      <c r="A87" s="245"/>
      <c r="B87" s="244"/>
      <c r="C87" s="155"/>
      <c r="D87" s="152" t="s">
        <v>90</v>
      </c>
      <c r="E87" s="152"/>
      <c r="F87" s="152"/>
      <c r="G87" s="158"/>
      <c r="H87" s="159"/>
      <c r="I87" s="159"/>
      <c r="J87" s="159"/>
      <c r="K87" s="164"/>
      <c r="L87" s="159"/>
      <c r="M87" s="160">
        <v>49.96</v>
      </c>
      <c r="N87" s="159"/>
      <c r="O87" s="162">
        <v>2470.52</v>
      </c>
      <c r="DI87" s="145"/>
      <c r="DJ87" s="145"/>
      <c r="DK87" s="145"/>
      <c r="DL87" s="145"/>
      <c r="DM87" s="145"/>
      <c r="DP87" s="154" t="s">
        <v>90</v>
      </c>
      <c r="DR87" s="145"/>
    </row>
    <row r="88" spans="1:122" s="133" customFormat="1" ht="23.25" x14ac:dyDescent="0.25">
      <c r="A88" s="245"/>
      <c r="B88" s="244"/>
      <c r="C88" s="155" t="s">
        <v>284</v>
      </c>
      <c r="D88" s="152" t="s">
        <v>285</v>
      </c>
      <c r="E88" s="152"/>
      <c r="F88" s="152"/>
      <c r="G88" s="158" t="s">
        <v>93</v>
      </c>
      <c r="H88" s="171">
        <v>92</v>
      </c>
      <c r="I88" s="159"/>
      <c r="J88" s="171">
        <v>92</v>
      </c>
      <c r="K88" s="164"/>
      <c r="L88" s="159"/>
      <c r="M88" s="160">
        <v>45.96</v>
      </c>
      <c r="N88" s="159"/>
      <c r="O88" s="162">
        <v>2272.88</v>
      </c>
      <c r="DI88" s="145"/>
      <c r="DJ88" s="145"/>
      <c r="DK88" s="145"/>
      <c r="DL88" s="145"/>
      <c r="DM88" s="145"/>
      <c r="DP88" s="154" t="s">
        <v>285</v>
      </c>
      <c r="DR88" s="145"/>
    </row>
    <row r="89" spans="1:122" s="133" customFormat="1" ht="56.25" x14ac:dyDescent="0.25">
      <c r="A89" s="245"/>
      <c r="B89" s="244"/>
      <c r="C89" s="155" t="s">
        <v>286</v>
      </c>
      <c r="D89" s="152" t="s">
        <v>287</v>
      </c>
      <c r="E89" s="152"/>
      <c r="F89" s="152"/>
      <c r="G89" s="158" t="s">
        <v>93</v>
      </c>
      <c r="H89" s="171">
        <v>46</v>
      </c>
      <c r="I89" s="161">
        <v>0.85</v>
      </c>
      <c r="J89" s="177">
        <v>39.1</v>
      </c>
      <c r="K89" s="164"/>
      <c r="L89" s="159"/>
      <c r="M89" s="160">
        <v>19.53</v>
      </c>
      <c r="N89" s="159"/>
      <c r="O89" s="172">
        <v>965.97</v>
      </c>
      <c r="DI89" s="145"/>
      <c r="DJ89" s="145"/>
      <c r="DK89" s="145"/>
      <c r="DL89" s="145"/>
      <c r="DM89" s="145"/>
      <c r="DP89" s="154" t="s">
        <v>287</v>
      </c>
      <c r="DR89" s="145"/>
    </row>
    <row r="90" spans="1:122" s="133" customFormat="1" ht="15" x14ac:dyDescent="0.25">
      <c r="A90" s="193"/>
      <c r="B90" s="181"/>
      <c r="C90" s="173"/>
      <c r="D90" s="148" t="s">
        <v>96</v>
      </c>
      <c r="E90" s="148"/>
      <c r="F90" s="148"/>
      <c r="G90" s="149"/>
      <c r="H90" s="150"/>
      <c r="I90" s="150"/>
      <c r="J90" s="150"/>
      <c r="K90" s="151"/>
      <c r="L90" s="150"/>
      <c r="M90" s="174">
        <v>492.07</v>
      </c>
      <c r="N90" s="168"/>
      <c r="O90" s="175">
        <v>9437.06</v>
      </c>
      <c r="DI90" s="145"/>
      <c r="DJ90" s="145"/>
      <c r="DK90" s="145"/>
      <c r="DL90" s="145"/>
      <c r="DM90" s="145"/>
      <c r="DR90" s="145" t="s">
        <v>96</v>
      </c>
    </row>
    <row r="91" spans="1:122" s="133" customFormat="1" ht="57" x14ac:dyDescent="0.25">
      <c r="A91" s="146" t="s">
        <v>119</v>
      </c>
      <c r="B91" s="149" t="s">
        <v>119</v>
      </c>
      <c r="C91" s="147" t="s">
        <v>294</v>
      </c>
      <c r="D91" s="241" t="s">
        <v>295</v>
      </c>
      <c r="E91" s="241"/>
      <c r="F91" s="241"/>
      <c r="G91" s="149" t="s">
        <v>282</v>
      </c>
      <c r="H91" s="149">
        <v>4.6120000000000001E-2</v>
      </c>
      <c r="I91" s="149" t="s">
        <v>65</v>
      </c>
      <c r="J91" s="149" t="s">
        <v>296</v>
      </c>
      <c r="K91" s="183"/>
      <c r="L91" s="149"/>
      <c r="M91" s="183"/>
      <c r="N91" s="149"/>
      <c r="O91" s="242"/>
      <c r="DI91" s="145"/>
      <c r="DJ91" s="145"/>
      <c r="DK91" s="145" t="s">
        <v>295</v>
      </c>
      <c r="DL91" s="145" t="s">
        <v>67</v>
      </c>
      <c r="DM91" s="145" t="s">
        <v>67</v>
      </c>
      <c r="DR91" s="145"/>
    </row>
    <row r="92" spans="1:122" s="133" customFormat="1" ht="57" x14ac:dyDescent="0.25">
      <c r="A92" s="193"/>
      <c r="B92" s="243"/>
      <c r="C92" s="155" t="s">
        <v>270</v>
      </c>
      <c r="D92" s="156" t="s">
        <v>271</v>
      </c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7"/>
      <c r="DI92" s="145"/>
      <c r="DJ92" s="145"/>
      <c r="DK92" s="145"/>
      <c r="DL92" s="145"/>
      <c r="DM92" s="145"/>
      <c r="DN92" s="154" t="s">
        <v>271</v>
      </c>
      <c r="DR92" s="145"/>
    </row>
    <row r="93" spans="1:122" s="133" customFormat="1" ht="23.25" x14ac:dyDescent="0.25">
      <c r="A93" s="193"/>
      <c r="B93" s="243"/>
      <c r="C93" s="155" t="s">
        <v>275</v>
      </c>
      <c r="D93" s="156" t="s">
        <v>135</v>
      </c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7"/>
      <c r="DI93" s="145"/>
      <c r="DJ93" s="145"/>
      <c r="DK93" s="145"/>
      <c r="DL93" s="145"/>
      <c r="DM93" s="145"/>
      <c r="DN93" s="154" t="s">
        <v>135</v>
      </c>
      <c r="DR93" s="145"/>
    </row>
    <row r="94" spans="1:122" s="133" customFormat="1" ht="15" x14ac:dyDescent="0.25">
      <c r="A94" s="193"/>
      <c r="B94" s="244"/>
      <c r="C94" s="155" t="s">
        <v>97</v>
      </c>
      <c r="D94" s="152" t="s">
        <v>101</v>
      </c>
      <c r="E94" s="152"/>
      <c r="F94" s="152"/>
      <c r="G94" s="158"/>
      <c r="H94" s="159"/>
      <c r="I94" s="159"/>
      <c r="J94" s="159"/>
      <c r="K94" s="176">
        <v>1959.59</v>
      </c>
      <c r="L94" s="188">
        <v>1.4375</v>
      </c>
      <c r="M94" s="160">
        <v>129.91999999999999</v>
      </c>
      <c r="N94" s="161">
        <v>14.53</v>
      </c>
      <c r="O94" s="162">
        <v>1887.74</v>
      </c>
      <c r="DI94" s="145"/>
      <c r="DJ94" s="145"/>
      <c r="DK94" s="145"/>
      <c r="DL94" s="145"/>
      <c r="DM94" s="145"/>
      <c r="DO94" s="154" t="s">
        <v>101</v>
      </c>
      <c r="DR94" s="145"/>
    </row>
    <row r="95" spans="1:122" s="133" customFormat="1" ht="15" x14ac:dyDescent="0.25">
      <c r="A95" s="193"/>
      <c r="B95" s="244"/>
      <c r="C95" s="155" t="s">
        <v>102</v>
      </c>
      <c r="D95" s="152" t="s">
        <v>103</v>
      </c>
      <c r="E95" s="152"/>
      <c r="F95" s="152"/>
      <c r="G95" s="158"/>
      <c r="H95" s="159"/>
      <c r="I95" s="159"/>
      <c r="J95" s="159"/>
      <c r="K95" s="160">
        <v>229.5</v>
      </c>
      <c r="L95" s="188">
        <v>1.4375</v>
      </c>
      <c r="M95" s="160">
        <v>15.22</v>
      </c>
      <c r="N95" s="161">
        <v>49.45</v>
      </c>
      <c r="O95" s="172">
        <v>752.63</v>
      </c>
      <c r="DI95" s="145"/>
      <c r="DJ95" s="145"/>
      <c r="DK95" s="145"/>
      <c r="DL95" s="145"/>
      <c r="DM95" s="145"/>
      <c r="DO95" s="154" t="s">
        <v>103</v>
      </c>
      <c r="DR95" s="145"/>
    </row>
    <row r="96" spans="1:122" s="133" customFormat="1" ht="15" x14ac:dyDescent="0.25">
      <c r="A96" s="245"/>
      <c r="B96" s="244"/>
      <c r="C96" s="155"/>
      <c r="D96" s="152" t="s">
        <v>104</v>
      </c>
      <c r="E96" s="152"/>
      <c r="F96" s="152"/>
      <c r="G96" s="158" t="s">
        <v>88</v>
      </c>
      <c r="H96" s="171">
        <v>17</v>
      </c>
      <c r="I96" s="188">
        <v>1.4375</v>
      </c>
      <c r="J96" s="163">
        <v>1.1270575</v>
      </c>
      <c r="K96" s="164"/>
      <c r="L96" s="159"/>
      <c r="M96" s="164"/>
      <c r="N96" s="159"/>
      <c r="O96" s="165"/>
      <c r="DI96" s="145"/>
      <c r="DJ96" s="145"/>
      <c r="DK96" s="145"/>
      <c r="DL96" s="145"/>
      <c r="DM96" s="145"/>
      <c r="DP96" s="154" t="s">
        <v>104</v>
      </c>
      <c r="DR96" s="145"/>
    </row>
    <row r="97" spans="1:123" s="133" customFormat="1" ht="15" x14ac:dyDescent="0.25">
      <c r="A97" s="246"/>
      <c r="B97" s="158"/>
      <c r="C97" s="155"/>
      <c r="D97" s="166" t="s">
        <v>89</v>
      </c>
      <c r="E97" s="166"/>
      <c r="F97" s="166"/>
      <c r="G97" s="167"/>
      <c r="H97" s="168"/>
      <c r="I97" s="168"/>
      <c r="J97" s="168"/>
      <c r="K97" s="179">
        <v>1959.59</v>
      </c>
      <c r="L97" s="168"/>
      <c r="M97" s="169">
        <v>129.91999999999999</v>
      </c>
      <c r="N97" s="168"/>
      <c r="O97" s="170">
        <v>1887.74</v>
      </c>
      <c r="DI97" s="145"/>
      <c r="DJ97" s="145"/>
      <c r="DK97" s="145"/>
      <c r="DL97" s="145"/>
      <c r="DM97" s="145"/>
      <c r="DQ97" s="154" t="s">
        <v>89</v>
      </c>
      <c r="DR97" s="145"/>
    </row>
    <row r="98" spans="1:123" s="133" customFormat="1" ht="15" x14ac:dyDescent="0.25">
      <c r="A98" s="245"/>
      <c r="B98" s="244"/>
      <c r="C98" s="155"/>
      <c r="D98" s="152" t="s">
        <v>90</v>
      </c>
      <c r="E98" s="152"/>
      <c r="F98" s="152"/>
      <c r="G98" s="158"/>
      <c r="H98" s="159"/>
      <c r="I98" s="159"/>
      <c r="J98" s="159"/>
      <c r="K98" s="164"/>
      <c r="L98" s="159"/>
      <c r="M98" s="160">
        <v>15.22</v>
      </c>
      <c r="N98" s="159"/>
      <c r="O98" s="172">
        <v>752.63</v>
      </c>
      <c r="DI98" s="145"/>
      <c r="DJ98" s="145"/>
      <c r="DK98" s="145"/>
      <c r="DL98" s="145"/>
      <c r="DM98" s="145"/>
      <c r="DP98" s="154" t="s">
        <v>90</v>
      </c>
      <c r="DR98" s="145"/>
    </row>
    <row r="99" spans="1:123" s="133" customFormat="1" ht="23.25" x14ac:dyDescent="0.25">
      <c r="A99" s="245"/>
      <c r="B99" s="244"/>
      <c r="C99" s="155" t="s">
        <v>284</v>
      </c>
      <c r="D99" s="152" t="s">
        <v>285</v>
      </c>
      <c r="E99" s="152"/>
      <c r="F99" s="152"/>
      <c r="G99" s="158" t="s">
        <v>93</v>
      </c>
      <c r="H99" s="171">
        <v>92</v>
      </c>
      <c r="I99" s="159"/>
      <c r="J99" s="171">
        <v>92</v>
      </c>
      <c r="K99" s="164"/>
      <c r="L99" s="159"/>
      <c r="M99" s="160">
        <v>14</v>
      </c>
      <c r="N99" s="159"/>
      <c r="O99" s="172">
        <v>692.42</v>
      </c>
      <c r="DI99" s="145"/>
      <c r="DJ99" s="145"/>
      <c r="DK99" s="145"/>
      <c r="DL99" s="145"/>
      <c r="DM99" s="145"/>
      <c r="DP99" s="154" t="s">
        <v>285</v>
      </c>
      <c r="DR99" s="145"/>
    </row>
    <row r="100" spans="1:123" s="133" customFormat="1" ht="56.25" x14ac:dyDescent="0.25">
      <c r="A100" s="245"/>
      <c r="B100" s="244"/>
      <c r="C100" s="155" t="s">
        <v>286</v>
      </c>
      <c r="D100" s="152" t="s">
        <v>287</v>
      </c>
      <c r="E100" s="152"/>
      <c r="F100" s="152"/>
      <c r="G100" s="158" t="s">
        <v>93</v>
      </c>
      <c r="H100" s="171">
        <v>46</v>
      </c>
      <c r="I100" s="161">
        <v>0.85</v>
      </c>
      <c r="J100" s="177">
        <v>39.1</v>
      </c>
      <c r="K100" s="164"/>
      <c r="L100" s="159"/>
      <c r="M100" s="160">
        <v>5.95</v>
      </c>
      <c r="N100" s="159"/>
      <c r="O100" s="172">
        <v>294.27999999999997</v>
      </c>
      <c r="DI100" s="145"/>
      <c r="DJ100" s="145"/>
      <c r="DK100" s="145"/>
      <c r="DL100" s="145"/>
      <c r="DM100" s="145"/>
      <c r="DP100" s="154" t="s">
        <v>287</v>
      </c>
      <c r="DR100" s="145"/>
    </row>
    <row r="101" spans="1:123" s="133" customFormat="1" ht="15" x14ac:dyDescent="0.25">
      <c r="A101" s="193"/>
      <c r="B101" s="181"/>
      <c r="C101" s="173"/>
      <c r="D101" s="148" t="s">
        <v>96</v>
      </c>
      <c r="E101" s="148"/>
      <c r="F101" s="148"/>
      <c r="G101" s="149"/>
      <c r="H101" s="150"/>
      <c r="I101" s="150"/>
      <c r="J101" s="150"/>
      <c r="K101" s="151"/>
      <c r="L101" s="150"/>
      <c r="M101" s="174">
        <v>149.87</v>
      </c>
      <c r="N101" s="168"/>
      <c r="O101" s="175">
        <v>2874.44</v>
      </c>
      <c r="DI101" s="145"/>
      <c r="DJ101" s="145"/>
      <c r="DK101" s="145"/>
      <c r="DL101" s="145"/>
      <c r="DM101" s="145"/>
      <c r="DR101" s="145" t="s">
        <v>96</v>
      </c>
    </row>
    <row r="102" spans="1:123" s="133" customFormat="1" ht="33.75" x14ac:dyDescent="0.25">
      <c r="A102" s="146" t="s">
        <v>125</v>
      </c>
      <c r="B102" s="149" t="s">
        <v>125</v>
      </c>
      <c r="C102" s="147" t="s">
        <v>297</v>
      </c>
      <c r="D102" s="241" t="s">
        <v>298</v>
      </c>
      <c r="E102" s="241"/>
      <c r="F102" s="241"/>
      <c r="G102" s="149" t="s">
        <v>17</v>
      </c>
      <c r="H102" s="149">
        <v>50.73</v>
      </c>
      <c r="I102" s="149" t="s">
        <v>65</v>
      </c>
      <c r="J102" s="149" t="s">
        <v>299</v>
      </c>
      <c r="K102" s="183" t="s">
        <v>300</v>
      </c>
      <c r="L102" s="149" t="s">
        <v>225</v>
      </c>
      <c r="M102" s="183" t="s">
        <v>301</v>
      </c>
      <c r="N102" s="149" t="s">
        <v>227</v>
      </c>
      <c r="O102" s="242" t="s">
        <v>302</v>
      </c>
      <c r="DI102" s="145"/>
      <c r="DJ102" s="145"/>
      <c r="DK102" s="145" t="s">
        <v>298</v>
      </c>
      <c r="DL102" s="145" t="s">
        <v>67</v>
      </c>
      <c r="DM102" s="145" t="s">
        <v>67</v>
      </c>
      <c r="DR102" s="145"/>
    </row>
    <row r="103" spans="1:123" s="133" customFormat="1" ht="15" x14ac:dyDescent="0.25">
      <c r="A103" s="247"/>
      <c r="B103" s="181"/>
      <c r="C103" s="173"/>
      <c r="D103" s="152" t="s">
        <v>303</v>
      </c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3"/>
      <c r="DI103" s="145"/>
      <c r="DJ103" s="145"/>
      <c r="DK103" s="145"/>
      <c r="DL103" s="145"/>
      <c r="DM103" s="145"/>
      <c r="DR103" s="145"/>
      <c r="DS103" s="154" t="s">
        <v>303</v>
      </c>
    </row>
    <row r="104" spans="1:123" s="133" customFormat="1" ht="15" x14ac:dyDescent="0.25">
      <c r="A104" s="193"/>
      <c r="B104" s="243"/>
      <c r="C104" s="155"/>
      <c r="D104" s="156" t="s">
        <v>304</v>
      </c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7"/>
      <c r="DI104" s="145"/>
      <c r="DJ104" s="145"/>
      <c r="DK104" s="145"/>
      <c r="DL104" s="145"/>
      <c r="DM104" s="145"/>
      <c r="DN104" s="154" t="s">
        <v>304</v>
      </c>
      <c r="DR104" s="145"/>
    </row>
    <row r="105" spans="1:123" s="133" customFormat="1" ht="15" x14ac:dyDescent="0.25">
      <c r="A105" s="193"/>
      <c r="B105" s="181"/>
      <c r="C105" s="173"/>
      <c r="D105" s="148" t="s">
        <v>96</v>
      </c>
      <c r="E105" s="148"/>
      <c r="F105" s="148"/>
      <c r="G105" s="149"/>
      <c r="H105" s="150"/>
      <c r="I105" s="150"/>
      <c r="J105" s="150"/>
      <c r="K105" s="151"/>
      <c r="L105" s="150"/>
      <c r="M105" s="187">
        <v>4647.7</v>
      </c>
      <c r="N105" s="168"/>
      <c r="O105" s="175">
        <v>42387.02</v>
      </c>
      <c r="DI105" s="145"/>
      <c r="DJ105" s="145"/>
      <c r="DK105" s="145"/>
      <c r="DL105" s="145"/>
      <c r="DM105" s="145"/>
      <c r="DR105" s="145" t="s">
        <v>96</v>
      </c>
    </row>
    <row r="106" spans="1:123" s="133" customFormat="1" ht="23.25" x14ac:dyDescent="0.25">
      <c r="A106" s="146" t="s">
        <v>126</v>
      </c>
      <c r="B106" s="149" t="s">
        <v>126</v>
      </c>
      <c r="C106" s="147" t="s">
        <v>305</v>
      </c>
      <c r="D106" s="241" t="s">
        <v>306</v>
      </c>
      <c r="E106" s="241"/>
      <c r="F106" s="241"/>
      <c r="G106" s="149" t="s">
        <v>100</v>
      </c>
      <c r="H106" s="149">
        <v>1.5479000000000001</v>
      </c>
      <c r="I106" s="149" t="s">
        <v>65</v>
      </c>
      <c r="J106" s="149" t="s">
        <v>307</v>
      </c>
      <c r="K106" s="183"/>
      <c r="L106" s="149"/>
      <c r="M106" s="183"/>
      <c r="N106" s="149"/>
      <c r="O106" s="242"/>
      <c r="DI106" s="145"/>
      <c r="DJ106" s="145"/>
      <c r="DK106" s="145" t="s">
        <v>306</v>
      </c>
      <c r="DL106" s="145" t="s">
        <v>67</v>
      </c>
      <c r="DM106" s="145" t="s">
        <v>67</v>
      </c>
      <c r="DR106" s="145"/>
    </row>
    <row r="107" spans="1:123" s="133" customFormat="1" ht="57" x14ac:dyDescent="0.25">
      <c r="A107" s="193"/>
      <c r="B107" s="243"/>
      <c r="C107" s="155" t="s">
        <v>270</v>
      </c>
      <c r="D107" s="156" t="s">
        <v>271</v>
      </c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7"/>
      <c r="DI107" s="145"/>
      <c r="DJ107" s="145"/>
      <c r="DK107" s="145"/>
      <c r="DL107" s="145"/>
      <c r="DM107" s="145"/>
      <c r="DN107" s="154" t="s">
        <v>271</v>
      </c>
      <c r="DR107" s="145"/>
    </row>
    <row r="108" spans="1:123" s="133" customFormat="1" ht="15" x14ac:dyDescent="0.25">
      <c r="A108" s="193"/>
      <c r="B108" s="244"/>
      <c r="C108" s="155" t="s">
        <v>65</v>
      </c>
      <c r="D108" s="152" t="s">
        <v>86</v>
      </c>
      <c r="E108" s="152"/>
      <c r="F108" s="152"/>
      <c r="G108" s="158"/>
      <c r="H108" s="159"/>
      <c r="I108" s="159"/>
      <c r="J108" s="159"/>
      <c r="K108" s="160">
        <v>106.88</v>
      </c>
      <c r="L108" s="161">
        <v>1.1499999999999999</v>
      </c>
      <c r="M108" s="160">
        <v>190.26</v>
      </c>
      <c r="N108" s="161">
        <v>49.45</v>
      </c>
      <c r="O108" s="162">
        <v>9408.36</v>
      </c>
      <c r="DI108" s="145"/>
      <c r="DJ108" s="145"/>
      <c r="DK108" s="145"/>
      <c r="DL108" s="145"/>
      <c r="DM108" s="145"/>
      <c r="DO108" s="154" t="s">
        <v>86</v>
      </c>
      <c r="DR108" s="145"/>
    </row>
    <row r="109" spans="1:123" s="133" customFormat="1" ht="15" x14ac:dyDescent="0.25">
      <c r="A109" s="193"/>
      <c r="B109" s="244"/>
      <c r="C109" s="155" t="s">
        <v>97</v>
      </c>
      <c r="D109" s="152" t="s">
        <v>101</v>
      </c>
      <c r="E109" s="152"/>
      <c r="F109" s="152"/>
      <c r="G109" s="158"/>
      <c r="H109" s="159"/>
      <c r="I109" s="159"/>
      <c r="J109" s="159"/>
      <c r="K109" s="160">
        <v>241.58</v>
      </c>
      <c r="L109" s="161">
        <v>1.1499999999999999</v>
      </c>
      <c r="M109" s="160">
        <v>430.03</v>
      </c>
      <c r="N109" s="161">
        <v>14.53</v>
      </c>
      <c r="O109" s="162">
        <v>6248.34</v>
      </c>
      <c r="DI109" s="145"/>
      <c r="DJ109" s="145"/>
      <c r="DK109" s="145"/>
      <c r="DL109" s="145"/>
      <c r="DM109" s="145"/>
      <c r="DO109" s="154" t="s">
        <v>101</v>
      </c>
      <c r="DR109" s="145"/>
    </row>
    <row r="110" spans="1:123" s="133" customFormat="1" ht="15" x14ac:dyDescent="0.25">
      <c r="A110" s="193"/>
      <c r="B110" s="244"/>
      <c r="C110" s="155" t="s">
        <v>102</v>
      </c>
      <c r="D110" s="152" t="s">
        <v>103</v>
      </c>
      <c r="E110" s="152"/>
      <c r="F110" s="152"/>
      <c r="G110" s="158"/>
      <c r="H110" s="159"/>
      <c r="I110" s="159"/>
      <c r="J110" s="159"/>
      <c r="K110" s="160">
        <v>26.36</v>
      </c>
      <c r="L110" s="161">
        <v>1.1499999999999999</v>
      </c>
      <c r="M110" s="160">
        <v>46.92</v>
      </c>
      <c r="N110" s="161">
        <v>49.45</v>
      </c>
      <c r="O110" s="162">
        <v>2320.19</v>
      </c>
      <c r="DI110" s="145"/>
      <c r="DJ110" s="145"/>
      <c r="DK110" s="145"/>
      <c r="DL110" s="145"/>
      <c r="DM110" s="145"/>
      <c r="DO110" s="154" t="s">
        <v>103</v>
      </c>
      <c r="DR110" s="145"/>
    </row>
    <row r="111" spans="1:123" s="133" customFormat="1" ht="15" x14ac:dyDescent="0.25">
      <c r="A111" s="245"/>
      <c r="B111" s="244"/>
      <c r="C111" s="155"/>
      <c r="D111" s="152" t="s">
        <v>87</v>
      </c>
      <c r="E111" s="152"/>
      <c r="F111" s="152"/>
      <c r="G111" s="158" t="s">
        <v>88</v>
      </c>
      <c r="H111" s="161">
        <v>12.53</v>
      </c>
      <c r="I111" s="161">
        <v>1.1499999999999999</v>
      </c>
      <c r="J111" s="163">
        <v>22.304465100000002</v>
      </c>
      <c r="K111" s="164"/>
      <c r="L111" s="159"/>
      <c r="M111" s="164"/>
      <c r="N111" s="159"/>
      <c r="O111" s="165"/>
      <c r="DI111" s="145"/>
      <c r="DJ111" s="145"/>
      <c r="DK111" s="145"/>
      <c r="DL111" s="145"/>
      <c r="DM111" s="145"/>
      <c r="DP111" s="154" t="s">
        <v>87</v>
      </c>
      <c r="DR111" s="145"/>
    </row>
    <row r="112" spans="1:123" s="133" customFormat="1" ht="15" x14ac:dyDescent="0.25">
      <c r="A112" s="245"/>
      <c r="B112" s="244"/>
      <c r="C112" s="155"/>
      <c r="D112" s="152" t="s">
        <v>104</v>
      </c>
      <c r="E112" s="152"/>
      <c r="F112" s="152"/>
      <c r="G112" s="158" t="s">
        <v>88</v>
      </c>
      <c r="H112" s="161">
        <v>2.62</v>
      </c>
      <c r="I112" s="161">
        <v>1.1499999999999999</v>
      </c>
      <c r="J112" s="163">
        <v>4.6638226999999999</v>
      </c>
      <c r="K112" s="164"/>
      <c r="L112" s="159"/>
      <c r="M112" s="164"/>
      <c r="N112" s="159"/>
      <c r="O112" s="165"/>
      <c r="DI112" s="145"/>
      <c r="DJ112" s="145"/>
      <c r="DK112" s="145"/>
      <c r="DL112" s="145"/>
      <c r="DM112" s="145"/>
      <c r="DP112" s="154" t="s">
        <v>104</v>
      </c>
      <c r="DR112" s="145"/>
    </row>
    <row r="113" spans="1:122" s="133" customFormat="1" ht="15" x14ac:dyDescent="0.25">
      <c r="A113" s="246"/>
      <c r="B113" s="158"/>
      <c r="C113" s="155"/>
      <c r="D113" s="166" t="s">
        <v>89</v>
      </c>
      <c r="E113" s="166"/>
      <c r="F113" s="166"/>
      <c r="G113" s="167"/>
      <c r="H113" s="168"/>
      <c r="I113" s="168"/>
      <c r="J113" s="168"/>
      <c r="K113" s="169">
        <v>348.46</v>
      </c>
      <c r="L113" s="168"/>
      <c r="M113" s="169">
        <v>620.29</v>
      </c>
      <c r="N113" s="168"/>
      <c r="O113" s="170">
        <v>15656.7</v>
      </c>
      <c r="DI113" s="145"/>
      <c r="DJ113" s="145"/>
      <c r="DK113" s="145"/>
      <c r="DL113" s="145"/>
      <c r="DM113" s="145"/>
      <c r="DQ113" s="154" t="s">
        <v>89</v>
      </c>
      <c r="DR113" s="145"/>
    </row>
    <row r="114" spans="1:122" s="133" customFormat="1" ht="15" x14ac:dyDescent="0.25">
      <c r="A114" s="245"/>
      <c r="B114" s="244"/>
      <c r="C114" s="155"/>
      <c r="D114" s="152" t="s">
        <v>90</v>
      </c>
      <c r="E114" s="152"/>
      <c r="F114" s="152"/>
      <c r="G114" s="158"/>
      <c r="H114" s="159"/>
      <c r="I114" s="159"/>
      <c r="J114" s="159"/>
      <c r="K114" s="164"/>
      <c r="L114" s="159"/>
      <c r="M114" s="160">
        <v>237.18</v>
      </c>
      <c r="N114" s="159"/>
      <c r="O114" s="162">
        <v>11728.55</v>
      </c>
      <c r="DI114" s="145"/>
      <c r="DJ114" s="145"/>
      <c r="DK114" s="145"/>
      <c r="DL114" s="145"/>
      <c r="DM114" s="145"/>
      <c r="DP114" s="154" t="s">
        <v>90</v>
      </c>
      <c r="DR114" s="145"/>
    </row>
    <row r="115" spans="1:122" s="133" customFormat="1" ht="23.25" x14ac:dyDescent="0.25">
      <c r="A115" s="245"/>
      <c r="B115" s="244"/>
      <c r="C115" s="155" t="s">
        <v>284</v>
      </c>
      <c r="D115" s="152" t="s">
        <v>285</v>
      </c>
      <c r="E115" s="152"/>
      <c r="F115" s="152"/>
      <c r="G115" s="158" t="s">
        <v>93</v>
      </c>
      <c r="H115" s="171">
        <v>92</v>
      </c>
      <c r="I115" s="159"/>
      <c r="J115" s="171">
        <v>92</v>
      </c>
      <c r="K115" s="164"/>
      <c r="L115" s="159"/>
      <c r="M115" s="160">
        <v>218.21</v>
      </c>
      <c r="N115" s="159"/>
      <c r="O115" s="162">
        <v>10790.27</v>
      </c>
      <c r="DI115" s="145"/>
      <c r="DJ115" s="145"/>
      <c r="DK115" s="145"/>
      <c r="DL115" s="145"/>
      <c r="DM115" s="145"/>
      <c r="DP115" s="154" t="s">
        <v>285</v>
      </c>
      <c r="DR115" s="145"/>
    </row>
    <row r="116" spans="1:122" s="133" customFormat="1" ht="56.25" x14ac:dyDescent="0.25">
      <c r="A116" s="245"/>
      <c r="B116" s="244"/>
      <c r="C116" s="155" t="s">
        <v>286</v>
      </c>
      <c r="D116" s="152" t="s">
        <v>287</v>
      </c>
      <c r="E116" s="152"/>
      <c r="F116" s="152"/>
      <c r="G116" s="158" t="s">
        <v>93</v>
      </c>
      <c r="H116" s="171">
        <v>46</v>
      </c>
      <c r="I116" s="161">
        <v>0.85</v>
      </c>
      <c r="J116" s="177">
        <v>39.1</v>
      </c>
      <c r="K116" s="164"/>
      <c r="L116" s="159"/>
      <c r="M116" s="160">
        <v>92.74</v>
      </c>
      <c r="N116" s="159"/>
      <c r="O116" s="162">
        <v>4585.8599999999997</v>
      </c>
      <c r="DI116" s="145"/>
      <c r="DJ116" s="145"/>
      <c r="DK116" s="145"/>
      <c r="DL116" s="145"/>
      <c r="DM116" s="145"/>
      <c r="DP116" s="154" t="s">
        <v>287</v>
      </c>
      <c r="DR116" s="145"/>
    </row>
    <row r="117" spans="1:122" s="133" customFormat="1" ht="15" x14ac:dyDescent="0.25">
      <c r="A117" s="193"/>
      <c r="B117" s="181"/>
      <c r="C117" s="173"/>
      <c r="D117" s="148" t="s">
        <v>96</v>
      </c>
      <c r="E117" s="148"/>
      <c r="F117" s="148"/>
      <c r="G117" s="149"/>
      <c r="H117" s="150"/>
      <c r="I117" s="150"/>
      <c r="J117" s="150"/>
      <c r="K117" s="151"/>
      <c r="L117" s="150"/>
      <c r="M117" s="174">
        <v>931.24</v>
      </c>
      <c r="N117" s="168"/>
      <c r="O117" s="175">
        <v>31032.83</v>
      </c>
      <c r="DI117" s="145"/>
      <c r="DJ117" s="145"/>
      <c r="DK117" s="145"/>
      <c r="DL117" s="145"/>
      <c r="DM117" s="145"/>
      <c r="DR117" s="145" t="s">
        <v>96</v>
      </c>
    </row>
    <row r="118" spans="1:122" s="133" customFormat="1" ht="57" x14ac:dyDescent="0.25">
      <c r="A118" s="146" t="s">
        <v>130</v>
      </c>
      <c r="B118" s="149" t="s">
        <v>130</v>
      </c>
      <c r="C118" s="147" t="s">
        <v>308</v>
      </c>
      <c r="D118" s="241" t="s">
        <v>309</v>
      </c>
      <c r="E118" s="241"/>
      <c r="F118" s="241"/>
      <c r="G118" s="149" t="s">
        <v>109</v>
      </c>
      <c r="H118" s="149">
        <v>56.51</v>
      </c>
      <c r="I118" s="149" t="s">
        <v>65</v>
      </c>
      <c r="J118" s="149" t="s">
        <v>310</v>
      </c>
      <c r="K118" s="183" t="s">
        <v>311</v>
      </c>
      <c r="L118" s="149"/>
      <c r="M118" s="183" t="s">
        <v>312</v>
      </c>
      <c r="N118" s="149" t="s">
        <v>313</v>
      </c>
      <c r="O118" s="242" t="s">
        <v>314</v>
      </c>
      <c r="DI118" s="145"/>
      <c r="DJ118" s="145"/>
      <c r="DK118" s="145" t="s">
        <v>309</v>
      </c>
      <c r="DL118" s="145" t="s">
        <v>67</v>
      </c>
      <c r="DM118" s="145" t="s">
        <v>67</v>
      </c>
      <c r="DR118" s="145"/>
    </row>
    <row r="119" spans="1:122" s="133" customFormat="1" ht="15" x14ac:dyDescent="0.25">
      <c r="A119" s="193"/>
      <c r="B119" s="181"/>
      <c r="C119" s="173"/>
      <c r="D119" s="148" t="s">
        <v>96</v>
      </c>
      <c r="E119" s="148"/>
      <c r="F119" s="148"/>
      <c r="G119" s="149"/>
      <c r="H119" s="150"/>
      <c r="I119" s="150"/>
      <c r="J119" s="150"/>
      <c r="K119" s="151"/>
      <c r="L119" s="150"/>
      <c r="M119" s="174">
        <v>164.44</v>
      </c>
      <c r="N119" s="168"/>
      <c r="O119" s="175">
        <v>2517.58</v>
      </c>
      <c r="DI119" s="145"/>
      <c r="DJ119" s="145"/>
      <c r="DK119" s="145"/>
      <c r="DL119" s="145"/>
      <c r="DM119" s="145"/>
      <c r="DR119" s="145" t="s">
        <v>96</v>
      </c>
    </row>
    <row r="120" spans="1:122" s="133" customFormat="1" ht="15" x14ac:dyDescent="0.25">
      <c r="A120" s="238" t="s">
        <v>315</v>
      </c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40"/>
      <c r="DI120" s="145"/>
      <c r="DJ120" s="145" t="s">
        <v>315</v>
      </c>
      <c r="DK120" s="145"/>
      <c r="DL120" s="145"/>
      <c r="DM120" s="145"/>
      <c r="DR120" s="145"/>
    </row>
    <row r="121" spans="1:122" s="133" customFormat="1" ht="34.5" x14ac:dyDescent="0.25">
      <c r="A121" s="146" t="s">
        <v>136</v>
      </c>
      <c r="B121" s="149" t="s">
        <v>136</v>
      </c>
      <c r="C121" s="147" t="s">
        <v>316</v>
      </c>
      <c r="D121" s="241" t="s">
        <v>317</v>
      </c>
      <c r="E121" s="241"/>
      <c r="F121" s="241"/>
      <c r="G121" s="149" t="s">
        <v>318</v>
      </c>
      <c r="H121" s="149">
        <v>5.0000000000000001E-3</v>
      </c>
      <c r="I121" s="149" t="s">
        <v>65</v>
      </c>
      <c r="J121" s="149" t="s">
        <v>319</v>
      </c>
      <c r="K121" s="183"/>
      <c r="L121" s="149"/>
      <c r="M121" s="183"/>
      <c r="N121" s="149"/>
      <c r="O121" s="242"/>
      <c r="DI121" s="145"/>
      <c r="DJ121" s="145"/>
      <c r="DK121" s="145" t="s">
        <v>317</v>
      </c>
      <c r="DL121" s="145" t="s">
        <v>67</v>
      </c>
      <c r="DM121" s="145" t="s">
        <v>67</v>
      </c>
      <c r="DR121" s="145"/>
    </row>
    <row r="122" spans="1:122" s="133" customFormat="1" ht="57" x14ac:dyDescent="0.25">
      <c r="A122" s="193"/>
      <c r="B122" s="243"/>
      <c r="C122" s="155" t="s">
        <v>270</v>
      </c>
      <c r="D122" s="156" t="s">
        <v>271</v>
      </c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7"/>
      <c r="DI122" s="145"/>
      <c r="DJ122" s="145"/>
      <c r="DK122" s="145"/>
      <c r="DL122" s="145"/>
      <c r="DM122" s="145"/>
      <c r="DN122" s="154" t="s">
        <v>271</v>
      </c>
      <c r="DR122" s="145"/>
    </row>
    <row r="123" spans="1:122" s="133" customFormat="1" ht="15" x14ac:dyDescent="0.25">
      <c r="A123" s="193"/>
      <c r="B123" s="244"/>
      <c r="C123" s="155" t="s">
        <v>65</v>
      </c>
      <c r="D123" s="152" t="s">
        <v>86</v>
      </c>
      <c r="E123" s="152"/>
      <c r="F123" s="152"/>
      <c r="G123" s="158"/>
      <c r="H123" s="159"/>
      <c r="I123" s="159"/>
      <c r="J123" s="159"/>
      <c r="K123" s="176">
        <v>12277.2</v>
      </c>
      <c r="L123" s="161">
        <v>1.1499999999999999</v>
      </c>
      <c r="M123" s="160">
        <v>70.59</v>
      </c>
      <c r="N123" s="161">
        <v>49.45</v>
      </c>
      <c r="O123" s="162">
        <v>3490.68</v>
      </c>
      <c r="DI123" s="145"/>
      <c r="DJ123" s="145"/>
      <c r="DK123" s="145"/>
      <c r="DL123" s="145"/>
      <c r="DM123" s="145"/>
      <c r="DO123" s="154" t="s">
        <v>86</v>
      </c>
      <c r="DR123" s="145"/>
    </row>
    <row r="124" spans="1:122" s="133" customFormat="1" ht="15" x14ac:dyDescent="0.25">
      <c r="A124" s="193"/>
      <c r="B124" s="244"/>
      <c r="C124" s="155" t="s">
        <v>97</v>
      </c>
      <c r="D124" s="152" t="s">
        <v>101</v>
      </c>
      <c r="E124" s="152"/>
      <c r="F124" s="152"/>
      <c r="G124" s="158"/>
      <c r="H124" s="159"/>
      <c r="I124" s="159"/>
      <c r="J124" s="159"/>
      <c r="K124" s="176">
        <v>4629.76</v>
      </c>
      <c r="L124" s="161">
        <v>1.1499999999999999</v>
      </c>
      <c r="M124" s="160">
        <v>26.62</v>
      </c>
      <c r="N124" s="161">
        <v>14.53</v>
      </c>
      <c r="O124" s="172">
        <v>386.79</v>
      </c>
      <c r="DI124" s="145"/>
      <c r="DJ124" s="145"/>
      <c r="DK124" s="145"/>
      <c r="DL124" s="145"/>
      <c r="DM124" s="145"/>
      <c r="DO124" s="154" t="s">
        <v>101</v>
      </c>
      <c r="DR124" s="145"/>
    </row>
    <row r="125" spans="1:122" s="133" customFormat="1" ht="15" x14ac:dyDescent="0.25">
      <c r="A125" s="193"/>
      <c r="B125" s="244"/>
      <c r="C125" s="155" t="s">
        <v>102</v>
      </c>
      <c r="D125" s="152" t="s">
        <v>103</v>
      </c>
      <c r="E125" s="152"/>
      <c r="F125" s="152"/>
      <c r="G125" s="158"/>
      <c r="H125" s="159"/>
      <c r="I125" s="159"/>
      <c r="J125" s="159"/>
      <c r="K125" s="160">
        <v>552.20000000000005</v>
      </c>
      <c r="L125" s="161">
        <v>1.1499999999999999</v>
      </c>
      <c r="M125" s="160">
        <v>3.18</v>
      </c>
      <c r="N125" s="161">
        <v>49.45</v>
      </c>
      <c r="O125" s="172">
        <v>157.25</v>
      </c>
      <c r="DI125" s="145"/>
      <c r="DJ125" s="145"/>
      <c r="DK125" s="145"/>
      <c r="DL125" s="145"/>
      <c r="DM125" s="145"/>
      <c r="DO125" s="154" t="s">
        <v>103</v>
      </c>
      <c r="DR125" s="145"/>
    </row>
    <row r="126" spans="1:122" s="133" customFormat="1" ht="15" x14ac:dyDescent="0.25">
      <c r="A126" s="245"/>
      <c r="B126" s="244"/>
      <c r="C126" s="155"/>
      <c r="D126" s="152" t="s">
        <v>87</v>
      </c>
      <c r="E126" s="152"/>
      <c r="F126" s="152"/>
      <c r="G126" s="158" t="s">
        <v>88</v>
      </c>
      <c r="H126" s="171">
        <v>1560</v>
      </c>
      <c r="I126" s="161">
        <v>1.1499999999999999</v>
      </c>
      <c r="J126" s="161">
        <v>8.9700000000000006</v>
      </c>
      <c r="K126" s="164"/>
      <c r="L126" s="159"/>
      <c r="M126" s="164"/>
      <c r="N126" s="159"/>
      <c r="O126" s="165"/>
      <c r="DI126" s="145"/>
      <c r="DJ126" s="145"/>
      <c r="DK126" s="145"/>
      <c r="DL126" s="145"/>
      <c r="DM126" s="145"/>
      <c r="DP126" s="154" t="s">
        <v>87</v>
      </c>
      <c r="DR126" s="145"/>
    </row>
    <row r="127" spans="1:122" s="133" customFormat="1" ht="15" x14ac:dyDescent="0.25">
      <c r="A127" s="245"/>
      <c r="B127" s="244"/>
      <c r="C127" s="155"/>
      <c r="D127" s="152" t="s">
        <v>104</v>
      </c>
      <c r="E127" s="152"/>
      <c r="F127" s="152"/>
      <c r="G127" s="158" t="s">
        <v>88</v>
      </c>
      <c r="H127" s="171">
        <v>44</v>
      </c>
      <c r="I127" s="161">
        <v>1.1499999999999999</v>
      </c>
      <c r="J127" s="252">
        <v>0.253</v>
      </c>
      <c r="K127" s="164"/>
      <c r="L127" s="159"/>
      <c r="M127" s="164"/>
      <c r="N127" s="159"/>
      <c r="O127" s="165"/>
      <c r="DI127" s="145"/>
      <c r="DJ127" s="145"/>
      <c r="DK127" s="145"/>
      <c r="DL127" s="145"/>
      <c r="DM127" s="145"/>
      <c r="DP127" s="154" t="s">
        <v>104</v>
      </c>
      <c r="DR127" s="145"/>
    </row>
    <row r="128" spans="1:122" s="133" customFormat="1" ht="15" x14ac:dyDescent="0.25">
      <c r="A128" s="246"/>
      <c r="B128" s="158"/>
      <c r="C128" s="155"/>
      <c r="D128" s="166" t="s">
        <v>89</v>
      </c>
      <c r="E128" s="166"/>
      <c r="F128" s="166"/>
      <c r="G128" s="167"/>
      <c r="H128" s="168"/>
      <c r="I128" s="168"/>
      <c r="J128" s="168"/>
      <c r="K128" s="179">
        <v>16906.96</v>
      </c>
      <c r="L128" s="168"/>
      <c r="M128" s="169">
        <v>97.21</v>
      </c>
      <c r="N128" s="168"/>
      <c r="O128" s="170">
        <v>3877.47</v>
      </c>
      <c r="DI128" s="145"/>
      <c r="DJ128" s="145"/>
      <c r="DK128" s="145"/>
      <c r="DL128" s="145"/>
      <c r="DM128" s="145"/>
      <c r="DQ128" s="154" t="s">
        <v>89</v>
      </c>
      <c r="DR128" s="145"/>
    </row>
    <row r="129" spans="1:122" s="133" customFormat="1" ht="15" x14ac:dyDescent="0.25">
      <c r="A129" s="245"/>
      <c r="B129" s="244"/>
      <c r="C129" s="155"/>
      <c r="D129" s="152" t="s">
        <v>90</v>
      </c>
      <c r="E129" s="152"/>
      <c r="F129" s="152"/>
      <c r="G129" s="158"/>
      <c r="H129" s="159"/>
      <c r="I129" s="159"/>
      <c r="J129" s="159"/>
      <c r="K129" s="164"/>
      <c r="L129" s="159"/>
      <c r="M129" s="160">
        <v>73.77</v>
      </c>
      <c r="N129" s="159"/>
      <c r="O129" s="162">
        <v>3647.93</v>
      </c>
      <c r="DI129" s="145"/>
      <c r="DJ129" s="145"/>
      <c r="DK129" s="145"/>
      <c r="DL129" s="145"/>
      <c r="DM129" s="145"/>
      <c r="DP129" s="154" t="s">
        <v>90</v>
      </c>
      <c r="DR129" s="145"/>
    </row>
    <row r="130" spans="1:122" s="133" customFormat="1" ht="22.5" x14ac:dyDescent="0.25">
      <c r="A130" s="245"/>
      <c r="B130" s="244"/>
      <c r="C130" s="155" t="s">
        <v>320</v>
      </c>
      <c r="D130" s="152" t="s">
        <v>321</v>
      </c>
      <c r="E130" s="152"/>
      <c r="F130" s="152"/>
      <c r="G130" s="158" t="s">
        <v>93</v>
      </c>
      <c r="H130" s="171">
        <v>109</v>
      </c>
      <c r="I130" s="159"/>
      <c r="J130" s="171">
        <v>109</v>
      </c>
      <c r="K130" s="164"/>
      <c r="L130" s="159"/>
      <c r="M130" s="160">
        <v>80.41</v>
      </c>
      <c r="N130" s="159"/>
      <c r="O130" s="162">
        <v>3976.24</v>
      </c>
      <c r="DI130" s="145"/>
      <c r="DJ130" s="145"/>
      <c r="DK130" s="145"/>
      <c r="DL130" s="145"/>
      <c r="DM130" s="145"/>
      <c r="DP130" s="154" t="s">
        <v>321</v>
      </c>
      <c r="DR130" s="145"/>
    </row>
    <row r="131" spans="1:122" s="133" customFormat="1" ht="56.25" x14ac:dyDescent="0.25">
      <c r="A131" s="245"/>
      <c r="B131" s="244"/>
      <c r="C131" s="155" t="s">
        <v>322</v>
      </c>
      <c r="D131" s="152" t="s">
        <v>323</v>
      </c>
      <c r="E131" s="152"/>
      <c r="F131" s="152"/>
      <c r="G131" s="158" t="s">
        <v>93</v>
      </c>
      <c r="H131" s="171">
        <v>65</v>
      </c>
      <c r="I131" s="161">
        <v>0.85</v>
      </c>
      <c r="J131" s="161">
        <v>55.25</v>
      </c>
      <c r="K131" s="164"/>
      <c r="L131" s="159"/>
      <c r="M131" s="160">
        <v>40.76</v>
      </c>
      <c r="N131" s="159"/>
      <c r="O131" s="162">
        <v>2015.48</v>
      </c>
      <c r="DI131" s="145"/>
      <c r="DJ131" s="145"/>
      <c r="DK131" s="145"/>
      <c r="DL131" s="145"/>
      <c r="DM131" s="145"/>
      <c r="DP131" s="154" t="s">
        <v>323</v>
      </c>
      <c r="DR131" s="145"/>
    </row>
    <row r="132" spans="1:122" s="133" customFormat="1" ht="15" x14ac:dyDescent="0.25">
      <c r="A132" s="193"/>
      <c r="B132" s="181"/>
      <c r="C132" s="173"/>
      <c r="D132" s="148" t="s">
        <v>96</v>
      </c>
      <c r="E132" s="148"/>
      <c r="F132" s="148"/>
      <c r="G132" s="149"/>
      <c r="H132" s="150"/>
      <c r="I132" s="150"/>
      <c r="J132" s="150"/>
      <c r="K132" s="151"/>
      <c r="L132" s="150"/>
      <c r="M132" s="174">
        <v>218.38</v>
      </c>
      <c r="N132" s="168"/>
      <c r="O132" s="175">
        <v>9869.19</v>
      </c>
      <c r="DI132" s="145"/>
      <c r="DJ132" s="145"/>
      <c r="DK132" s="145"/>
      <c r="DL132" s="145"/>
      <c r="DM132" s="145"/>
      <c r="DR132" s="145" t="s">
        <v>96</v>
      </c>
    </row>
    <row r="133" spans="1:122" s="133" customFormat="1" ht="15" x14ac:dyDescent="0.25">
      <c r="A133" s="238" t="s">
        <v>324</v>
      </c>
      <c r="B133" s="239"/>
      <c r="C133" s="239"/>
      <c r="D133" s="239"/>
      <c r="E133" s="239"/>
      <c r="F133" s="239"/>
      <c r="G133" s="239"/>
      <c r="H133" s="239"/>
      <c r="I133" s="239"/>
      <c r="J133" s="239"/>
      <c r="K133" s="239"/>
      <c r="L133" s="239"/>
      <c r="M133" s="239"/>
      <c r="N133" s="239"/>
      <c r="O133" s="240"/>
      <c r="DI133" s="145"/>
      <c r="DJ133" s="145" t="s">
        <v>324</v>
      </c>
      <c r="DK133" s="145"/>
      <c r="DL133" s="145"/>
      <c r="DM133" s="145"/>
      <c r="DR133" s="145"/>
    </row>
    <row r="134" spans="1:122" s="133" customFormat="1" ht="34.5" x14ac:dyDescent="0.25">
      <c r="A134" s="146" t="s">
        <v>140</v>
      </c>
      <c r="B134" s="149" t="s">
        <v>140</v>
      </c>
      <c r="C134" s="147" t="s">
        <v>325</v>
      </c>
      <c r="D134" s="241" t="s">
        <v>326</v>
      </c>
      <c r="E134" s="241"/>
      <c r="F134" s="241"/>
      <c r="G134" s="149" t="s">
        <v>327</v>
      </c>
      <c r="H134" s="149">
        <v>0.02</v>
      </c>
      <c r="I134" s="149" t="s">
        <v>65</v>
      </c>
      <c r="J134" s="149" t="s">
        <v>328</v>
      </c>
      <c r="K134" s="183"/>
      <c r="L134" s="149"/>
      <c r="M134" s="183"/>
      <c r="N134" s="149"/>
      <c r="O134" s="242"/>
      <c r="DI134" s="145"/>
      <c r="DJ134" s="145"/>
      <c r="DK134" s="145" t="s">
        <v>326</v>
      </c>
      <c r="DL134" s="145" t="s">
        <v>67</v>
      </c>
      <c r="DM134" s="145" t="s">
        <v>67</v>
      </c>
      <c r="DR134" s="145"/>
    </row>
    <row r="135" spans="1:122" s="133" customFormat="1" ht="57" x14ac:dyDescent="0.25">
      <c r="A135" s="193"/>
      <c r="B135" s="243"/>
      <c r="C135" s="155" t="s">
        <v>270</v>
      </c>
      <c r="D135" s="156" t="s">
        <v>271</v>
      </c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7"/>
      <c r="DI135" s="145"/>
      <c r="DJ135" s="145"/>
      <c r="DK135" s="145"/>
      <c r="DL135" s="145"/>
      <c r="DM135" s="145"/>
      <c r="DN135" s="154" t="s">
        <v>271</v>
      </c>
      <c r="DR135" s="145"/>
    </row>
    <row r="136" spans="1:122" s="133" customFormat="1" ht="23.25" x14ac:dyDescent="0.25">
      <c r="A136" s="193"/>
      <c r="B136" s="243"/>
      <c r="C136" s="155" t="s">
        <v>275</v>
      </c>
      <c r="D136" s="156" t="s">
        <v>135</v>
      </c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7"/>
      <c r="DI136" s="145"/>
      <c r="DJ136" s="145"/>
      <c r="DK136" s="145"/>
      <c r="DL136" s="145"/>
      <c r="DM136" s="145"/>
      <c r="DN136" s="154" t="s">
        <v>135</v>
      </c>
      <c r="DR136" s="145"/>
    </row>
    <row r="137" spans="1:122" s="133" customFormat="1" ht="15" x14ac:dyDescent="0.25">
      <c r="A137" s="193"/>
      <c r="B137" s="244"/>
      <c r="C137" s="155" t="s">
        <v>65</v>
      </c>
      <c r="D137" s="152" t="s">
        <v>86</v>
      </c>
      <c r="E137" s="152"/>
      <c r="F137" s="152"/>
      <c r="G137" s="158"/>
      <c r="H137" s="159"/>
      <c r="I137" s="159"/>
      <c r="J137" s="159"/>
      <c r="K137" s="160">
        <v>219.94</v>
      </c>
      <c r="L137" s="188">
        <v>1.3225</v>
      </c>
      <c r="M137" s="160">
        <v>5.82</v>
      </c>
      <c r="N137" s="161">
        <v>49.45</v>
      </c>
      <c r="O137" s="172">
        <v>287.8</v>
      </c>
      <c r="DI137" s="145"/>
      <c r="DJ137" s="145"/>
      <c r="DK137" s="145"/>
      <c r="DL137" s="145"/>
      <c r="DM137" s="145"/>
      <c r="DO137" s="154" t="s">
        <v>86</v>
      </c>
      <c r="DR137" s="145"/>
    </row>
    <row r="138" spans="1:122" s="133" customFormat="1" ht="15" x14ac:dyDescent="0.25">
      <c r="A138" s="193"/>
      <c r="B138" s="244"/>
      <c r="C138" s="155" t="s">
        <v>97</v>
      </c>
      <c r="D138" s="152" t="s">
        <v>101</v>
      </c>
      <c r="E138" s="152"/>
      <c r="F138" s="152"/>
      <c r="G138" s="158"/>
      <c r="H138" s="159"/>
      <c r="I138" s="159"/>
      <c r="J138" s="159"/>
      <c r="K138" s="160">
        <v>557.59</v>
      </c>
      <c r="L138" s="188">
        <v>1.4375</v>
      </c>
      <c r="M138" s="160">
        <v>16.03</v>
      </c>
      <c r="N138" s="161">
        <v>14.53</v>
      </c>
      <c r="O138" s="172">
        <v>232.92</v>
      </c>
      <c r="DI138" s="145"/>
      <c r="DJ138" s="145"/>
      <c r="DK138" s="145"/>
      <c r="DL138" s="145"/>
      <c r="DM138" s="145"/>
      <c r="DO138" s="154" t="s">
        <v>101</v>
      </c>
      <c r="DR138" s="145"/>
    </row>
    <row r="139" spans="1:122" s="133" customFormat="1" ht="15" x14ac:dyDescent="0.25">
      <c r="A139" s="193"/>
      <c r="B139" s="244"/>
      <c r="C139" s="155" t="s">
        <v>102</v>
      </c>
      <c r="D139" s="152" t="s">
        <v>103</v>
      </c>
      <c r="E139" s="152"/>
      <c r="F139" s="152"/>
      <c r="G139" s="158"/>
      <c r="H139" s="159"/>
      <c r="I139" s="159"/>
      <c r="J139" s="159"/>
      <c r="K139" s="160">
        <v>51.27</v>
      </c>
      <c r="L139" s="188">
        <v>1.4375</v>
      </c>
      <c r="M139" s="160">
        <v>1.47</v>
      </c>
      <c r="N139" s="161">
        <v>49.45</v>
      </c>
      <c r="O139" s="172">
        <v>72.69</v>
      </c>
      <c r="DI139" s="145"/>
      <c r="DJ139" s="145"/>
      <c r="DK139" s="145"/>
      <c r="DL139" s="145"/>
      <c r="DM139" s="145"/>
      <c r="DO139" s="154" t="s">
        <v>103</v>
      </c>
      <c r="DR139" s="145"/>
    </row>
    <row r="140" spans="1:122" s="133" customFormat="1" ht="15" x14ac:dyDescent="0.25">
      <c r="A140" s="193"/>
      <c r="B140" s="244"/>
      <c r="C140" s="155" t="s">
        <v>110</v>
      </c>
      <c r="D140" s="152" t="s">
        <v>118</v>
      </c>
      <c r="E140" s="152"/>
      <c r="F140" s="152"/>
      <c r="G140" s="158"/>
      <c r="H140" s="159"/>
      <c r="I140" s="159"/>
      <c r="J140" s="159"/>
      <c r="K140" s="160">
        <v>0.78</v>
      </c>
      <c r="L140" s="159"/>
      <c r="M140" s="160">
        <v>0.02</v>
      </c>
      <c r="N140" s="161">
        <v>9.1199999999999992</v>
      </c>
      <c r="O140" s="172">
        <v>0.18</v>
      </c>
      <c r="DI140" s="145"/>
      <c r="DJ140" s="145"/>
      <c r="DK140" s="145"/>
      <c r="DL140" s="145"/>
      <c r="DM140" s="145"/>
      <c r="DO140" s="154" t="s">
        <v>118</v>
      </c>
      <c r="DR140" s="145"/>
    </row>
    <row r="141" spans="1:122" s="133" customFormat="1" ht="15" x14ac:dyDescent="0.25">
      <c r="A141" s="245"/>
      <c r="B141" s="244"/>
      <c r="C141" s="155"/>
      <c r="D141" s="152" t="s">
        <v>87</v>
      </c>
      <c r="E141" s="152"/>
      <c r="F141" s="152"/>
      <c r="G141" s="158" t="s">
        <v>88</v>
      </c>
      <c r="H141" s="177">
        <v>27.7</v>
      </c>
      <c r="I141" s="188">
        <v>1.3225</v>
      </c>
      <c r="J141" s="186">
        <v>0.73266500000000001</v>
      </c>
      <c r="K141" s="164"/>
      <c r="L141" s="159"/>
      <c r="M141" s="164"/>
      <c r="N141" s="159"/>
      <c r="O141" s="165"/>
      <c r="DI141" s="145"/>
      <c r="DJ141" s="145"/>
      <c r="DK141" s="145"/>
      <c r="DL141" s="145"/>
      <c r="DM141" s="145"/>
      <c r="DP141" s="154" t="s">
        <v>87</v>
      </c>
      <c r="DR141" s="145"/>
    </row>
    <row r="142" spans="1:122" s="133" customFormat="1" ht="15" x14ac:dyDescent="0.25">
      <c r="A142" s="245"/>
      <c r="B142" s="244"/>
      <c r="C142" s="155"/>
      <c r="D142" s="152" t="s">
        <v>104</v>
      </c>
      <c r="E142" s="152"/>
      <c r="F142" s="152"/>
      <c r="G142" s="158" t="s">
        <v>88</v>
      </c>
      <c r="H142" s="161">
        <v>3.84</v>
      </c>
      <c r="I142" s="188">
        <v>1.4375</v>
      </c>
      <c r="J142" s="188">
        <v>0.1104</v>
      </c>
      <c r="K142" s="164"/>
      <c r="L142" s="159"/>
      <c r="M142" s="164"/>
      <c r="N142" s="159"/>
      <c r="O142" s="165"/>
      <c r="DI142" s="145"/>
      <c r="DJ142" s="145"/>
      <c r="DK142" s="145"/>
      <c r="DL142" s="145"/>
      <c r="DM142" s="145"/>
      <c r="DP142" s="154" t="s">
        <v>104</v>
      </c>
      <c r="DR142" s="145"/>
    </row>
    <row r="143" spans="1:122" s="133" customFormat="1" ht="15" x14ac:dyDescent="0.25">
      <c r="A143" s="246"/>
      <c r="B143" s="158"/>
      <c r="C143" s="155"/>
      <c r="D143" s="166" t="s">
        <v>89</v>
      </c>
      <c r="E143" s="166"/>
      <c r="F143" s="166"/>
      <c r="G143" s="167"/>
      <c r="H143" s="168"/>
      <c r="I143" s="168"/>
      <c r="J143" s="168"/>
      <c r="K143" s="169">
        <v>778.31</v>
      </c>
      <c r="L143" s="168"/>
      <c r="M143" s="169">
        <v>21.87</v>
      </c>
      <c r="N143" s="168"/>
      <c r="O143" s="251">
        <v>520.9</v>
      </c>
      <c r="DI143" s="145"/>
      <c r="DJ143" s="145"/>
      <c r="DK143" s="145"/>
      <c r="DL143" s="145"/>
      <c r="DM143" s="145"/>
      <c r="DQ143" s="154" t="s">
        <v>89</v>
      </c>
      <c r="DR143" s="145"/>
    </row>
    <row r="144" spans="1:122" s="133" customFormat="1" ht="15" x14ac:dyDescent="0.25">
      <c r="A144" s="245"/>
      <c r="B144" s="244"/>
      <c r="C144" s="155"/>
      <c r="D144" s="152" t="s">
        <v>90</v>
      </c>
      <c r="E144" s="152"/>
      <c r="F144" s="152"/>
      <c r="G144" s="158"/>
      <c r="H144" s="159"/>
      <c r="I144" s="159"/>
      <c r="J144" s="159"/>
      <c r="K144" s="164"/>
      <c r="L144" s="159"/>
      <c r="M144" s="160">
        <v>7.29</v>
      </c>
      <c r="N144" s="159"/>
      <c r="O144" s="172">
        <v>360.49</v>
      </c>
      <c r="DI144" s="145"/>
      <c r="DJ144" s="145"/>
      <c r="DK144" s="145"/>
      <c r="DL144" s="145"/>
      <c r="DM144" s="145"/>
      <c r="DP144" s="154" t="s">
        <v>90</v>
      </c>
      <c r="DR144" s="145"/>
    </row>
    <row r="145" spans="1:122" s="133" customFormat="1" ht="22.5" x14ac:dyDescent="0.25">
      <c r="A145" s="245"/>
      <c r="B145" s="244"/>
      <c r="C145" s="155" t="s">
        <v>105</v>
      </c>
      <c r="D145" s="152" t="s">
        <v>106</v>
      </c>
      <c r="E145" s="152"/>
      <c r="F145" s="152"/>
      <c r="G145" s="158" t="s">
        <v>93</v>
      </c>
      <c r="H145" s="171">
        <v>147</v>
      </c>
      <c r="I145" s="159"/>
      <c r="J145" s="171">
        <v>147</v>
      </c>
      <c r="K145" s="164"/>
      <c r="L145" s="159"/>
      <c r="M145" s="160">
        <v>10.72</v>
      </c>
      <c r="N145" s="159"/>
      <c r="O145" s="172">
        <v>529.91999999999996</v>
      </c>
      <c r="DI145" s="145"/>
      <c r="DJ145" s="145"/>
      <c r="DK145" s="145"/>
      <c r="DL145" s="145"/>
      <c r="DM145" s="145"/>
      <c r="DP145" s="154" t="s">
        <v>106</v>
      </c>
      <c r="DR145" s="145"/>
    </row>
    <row r="146" spans="1:122" s="133" customFormat="1" ht="56.25" x14ac:dyDescent="0.25">
      <c r="A146" s="245"/>
      <c r="B146" s="244"/>
      <c r="C146" s="155" t="s">
        <v>107</v>
      </c>
      <c r="D146" s="152" t="s">
        <v>108</v>
      </c>
      <c r="E146" s="152"/>
      <c r="F146" s="152"/>
      <c r="G146" s="158" t="s">
        <v>93</v>
      </c>
      <c r="H146" s="171">
        <v>134</v>
      </c>
      <c r="I146" s="161">
        <v>0.85</v>
      </c>
      <c r="J146" s="177">
        <v>113.9</v>
      </c>
      <c r="K146" s="164"/>
      <c r="L146" s="159"/>
      <c r="M146" s="160">
        <v>8.3000000000000007</v>
      </c>
      <c r="N146" s="159"/>
      <c r="O146" s="172">
        <v>410.6</v>
      </c>
      <c r="DI146" s="145"/>
      <c r="DJ146" s="145"/>
      <c r="DK146" s="145"/>
      <c r="DL146" s="145"/>
      <c r="DM146" s="145"/>
      <c r="DP146" s="154" t="s">
        <v>108</v>
      </c>
      <c r="DR146" s="145"/>
    </row>
    <row r="147" spans="1:122" s="133" customFormat="1" ht="15" x14ac:dyDescent="0.25">
      <c r="A147" s="193"/>
      <c r="B147" s="181"/>
      <c r="C147" s="173"/>
      <c r="D147" s="148" t="s">
        <v>96</v>
      </c>
      <c r="E147" s="148"/>
      <c r="F147" s="148"/>
      <c r="G147" s="149"/>
      <c r="H147" s="150"/>
      <c r="I147" s="150"/>
      <c r="J147" s="150"/>
      <c r="K147" s="151"/>
      <c r="L147" s="150"/>
      <c r="M147" s="174">
        <v>40.89</v>
      </c>
      <c r="N147" s="168"/>
      <c r="O147" s="175">
        <v>1461.42</v>
      </c>
      <c r="DI147" s="145"/>
      <c r="DJ147" s="145"/>
      <c r="DK147" s="145"/>
      <c r="DL147" s="145"/>
      <c r="DM147" s="145"/>
      <c r="DR147" s="145" t="s">
        <v>96</v>
      </c>
    </row>
    <row r="148" spans="1:122" s="133" customFormat="1" ht="33.75" x14ac:dyDescent="0.25">
      <c r="A148" s="146" t="s">
        <v>144</v>
      </c>
      <c r="B148" s="149" t="s">
        <v>144</v>
      </c>
      <c r="C148" s="147" t="s">
        <v>329</v>
      </c>
      <c r="D148" s="241" t="s">
        <v>330</v>
      </c>
      <c r="E148" s="241"/>
      <c r="F148" s="241"/>
      <c r="G148" s="149" t="s">
        <v>27</v>
      </c>
      <c r="H148" s="149">
        <v>22</v>
      </c>
      <c r="I148" s="149" t="s">
        <v>65</v>
      </c>
      <c r="J148" s="149" t="s">
        <v>331</v>
      </c>
      <c r="K148" s="183" t="s">
        <v>332</v>
      </c>
      <c r="L148" s="149"/>
      <c r="M148" s="183" t="s">
        <v>333</v>
      </c>
      <c r="N148" s="149" t="s">
        <v>227</v>
      </c>
      <c r="O148" s="242" t="s">
        <v>334</v>
      </c>
      <c r="DI148" s="145"/>
      <c r="DJ148" s="145"/>
      <c r="DK148" s="145" t="s">
        <v>330</v>
      </c>
      <c r="DL148" s="145" t="s">
        <v>67</v>
      </c>
      <c r="DM148" s="145" t="s">
        <v>67</v>
      </c>
      <c r="DR148" s="145"/>
    </row>
    <row r="149" spans="1:122" s="133" customFormat="1" ht="15" x14ac:dyDescent="0.25">
      <c r="A149" s="193"/>
      <c r="B149" s="181"/>
      <c r="C149" s="173"/>
      <c r="D149" s="148" t="s">
        <v>96</v>
      </c>
      <c r="E149" s="148"/>
      <c r="F149" s="148"/>
      <c r="G149" s="149"/>
      <c r="H149" s="150"/>
      <c r="I149" s="150"/>
      <c r="J149" s="150"/>
      <c r="K149" s="151"/>
      <c r="L149" s="150"/>
      <c r="M149" s="174">
        <v>245.52</v>
      </c>
      <c r="N149" s="168"/>
      <c r="O149" s="175">
        <v>2239.14</v>
      </c>
      <c r="DI149" s="145"/>
      <c r="DJ149" s="145"/>
      <c r="DK149" s="145"/>
      <c r="DL149" s="145"/>
      <c r="DM149" s="145"/>
      <c r="DR149" s="145" t="s">
        <v>96</v>
      </c>
    </row>
    <row r="150" spans="1:122" s="133" customFormat="1" ht="34.5" x14ac:dyDescent="0.25">
      <c r="A150" s="146" t="s">
        <v>147</v>
      </c>
      <c r="B150" s="149" t="s">
        <v>147</v>
      </c>
      <c r="C150" s="147" t="s">
        <v>145</v>
      </c>
      <c r="D150" s="241" t="s">
        <v>146</v>
      </c>
      <c r="E150" s="241"/>
      <c r="F150" s="241"/>
      <c r="G150" s="149" t="s">
        <v>100</v>
      </c>
      <c r="H150" s="149">
        <v>0.06</v>
      </c>
      <c r="I150" s="149" t="s">
        <v>65</v>
      </c>
      <c r="J150" s="149" t="s">
        <v>335</v>
      </c>
      <c r="K150" s="183"/>
      <c r="L150" s="149"/>
      <c r="M150" s="183"/>
      <c r="N150" s="149"/>
      <c r="O150" s="242"/>
      <c r="DI150" s="145"/>
      <c r="DJ150" s="145"/>
      <c r="DK150" s="145" t="s">
        <v>146</v>
      </c>
      <c r="DL150" s="145" t="s">
        <v>67</v>
      </c>
      <c r="DM150" s="145" t="s">
        <v>67</v>
      </c>
      <c r="DR150" s="145"/>
    </row>
    <row r="151" spans="1:122" s="133" customFormat="1" ht="57" x14ac:dyDescent="0.25">
      <c r="A151" s="193"/>
      <c r="B151" s="243"/>
      <c r="C151" s="155" t="s">
        <v>270</v>
      </c>
      <c r="D151" s="156" t="s">
        <v>271</v>
      </c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7"/>
      <c r="DI151" s="145"/>
      <c r="DJ151" s="145"/>
      <c r="DK151" s="145"/>
      <c r="DL151" s="145"/>
      <c r="DM151" s="145"/>
      <c r="DN151" s="154" t="s">
        <v>271</v>
      </c>
      <c r="DR151" s="145"/>
    </row>
    <row r="152" spans="1:122" s="133" customFormat="1" ht="23.25" x14ac:dyDescent="0.25">
      <c r="A152" s="193"/>
      <c r="B152" s="243"/>
      <c r="C152" s="155" t="s">
        <v>275</v>
      </c>
      <c r="D152" s="156" t="s">
        <v>135</v>
      </c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7"/>
      <c r="DI152" s="145"/>
      <c r="DJ152" s="145"/>
      <c r="DK152" s="145"/>
      <c r="DL152" s="145"/>
      <c r="DM152" s="145"/>
      <c r="DN152" s="154" t="s">
        <v>135</v>
      </c>
      <c r="DR152" s="145"/>
    </row>
    <row r="153" spans="1:122" s="133" customFormat="1" ht="15" x14ac:dyDescent="0.25">
      <c r="A153" s="193"/>
      <c r="B153" s="244"/>
      <c r="C153" s="155" t="s">
        <v>65</v>
      </c>
      <c r="D153" s="152" t="s">
        <v>86</v>
      </c>
      <c r="E153" s="152"/>
      <c r="F153" s="152"/>
      <c r="G153" s="158"/>
      <c r="H153" s="159"/>
      <c r="I153" s="159"/>
      <c r="J153" s="159"/>
      <c r="K153" s="160">
        <v>173.23</v>
      </c>
      <c r="L153" s="188">
        <v>1.3225</v>
      </c>
      <c r="M153" s="160">
        <v>13.75</v>
      </c>
      <c r="N153" s="161">
        <v>49.45</v>
      </c>
      <c r="O153" s="172">
        <v>679.94</v>
      </c>
      <c r="DI153" s="145"/>
      <c r="DJ153" s="145"/>
      <c r="DK153" s="145"/>
      <c r="DL153" s="145"/>
      <c r="DM153" s="145"/>
      <c r="DO153" s="154" t="s">
        <v>86</v>
      </c>
      <c r="DR153" s="145"/>
    </row>
    <row r="154" spans="1:122" s="133" customFormat="1" ht="15" x14ac:dyDescent="0.25">
      <c r="A154" s="193"/>
      <c r="B154" s="244"/>
      <c r="C154" s="155" t="s">
        <v>97</v>
      </c>
      <c r="D154" s="152" t="s">
        <v>101</v>
      </c>
      <c r="E154" s="152"/>
      <c r="F154" s="152"/>
      <c r="G154" s="158"/>
      <c r="H154" s="159"/>
      <c r="I154" s="159"/>
      <c r="J154" s="159"/>
      <c r="K154" s="176">
        <v>5268.76</v>
      </c>
      <c r="L154" s="188">
        <v>1.4375</v>
      </c>
      <c r="M154" s="160">
        <v>454.43</v>
      </c>
      <c r="N154" s="161">
        <v>14.53</v>
      </c>
      <c r="O154" s="162">
        <v>6602.87</v>
      </c>
      <c r="DI154" s="145"/>
      <c r="DJ154" s="145"/>
      <c r="DK154" s="145"/>
      <c r="DL154" s="145"/>
      <c r="DM154" s="145"/>
      <c r="DO154" s="154" t="s">
        <v>101</v>
      </c>
      <c r="DR154" s="145"/>
    </row>
    <row r="155" spans="1:122" s="133" customFormat="1" ht="15" x14ac:dyDescent="0.25">
      <c r="A155" s="193"/>
      <c r="B155" s="244"/>
      <c r="C155" s="155" t="s">
        <v>102</v>
      </c>
      <c r="D155" s="152" t="s">
        <v>103</v>
      </c>
      <c r="E155" s="152"/>
      <c r="F155" s="152"/>
      <c r="G155" s="158"/>
      <c r="H155" s="159"/>
      <c r="I155" s="159"/>
      <c r="J155" s="159"/>
      <c r="K155" s="160">
        <v>267.67</v>
      </c>
      <c r="L155" s="188">
        <v>1.4375</v>
      </c>
      <c r="M155" s="160">
        <v>23.09</v>
      </c>
      <c r="N155" s="161">
        <v>49.45</v>
      </c>
      <c r="O155" s="162">
        <v>1141.8</v>
      </c>
      <c r="DI155" s="145"/>
      <c r="DJ155" s="145"/>
      <c r="DK155" s="145"/>
      <c r="DL155" s="145"/>
      <c r="DM155" s="145"/>
      <c r="DO155" s="154" t="s">
        <v>103</v>
      </c>
      <c r="DR155" s="145"/>
    </row>
    <row r="156" spans="1:122" s="133" customFormat="1" ht="15" x14ac:dyDescent="0.25">
      <c r="A156" s="193"/>
      <c r="B156" s="244"/>
      <c r="C156" s="155" t="s">
        <v>110</v>
      </c>
      <c r="D156" s="152" t="s">
        <v>118</v>
      </c>
      <c r="E156" s="152"/>
      <c r="F156" s="152"/>
      <c r="G156" s="158"/>
      <c r="H156" s="159"/>
      <c r="I156" s="159"/>
      <c r="J156" s="159"/>
      <c r="K156" s="160">
        <v>17.079999999999998</v>
      </c>
      <c r="L156" s="159"/>
      <c r="M156" s="160">
        <v>1.02</v>
      </c>
      <c r="N156" s="161">
        <v>9.1199999999999992</v>
      </c>
      <c r="O156" s="172">
        <v>9.3000000000000007</v>
      </c>
      <c r="DI156" s="145"/>
      <c r="DJ156" s="145"/>
      <c r="DK156" s="145"/>
      <c r="DL156" s="145"/>
      <c r="DM156" s="145"/>
      <c r="DO156" s="154" t="s">
        <v>118</v>
      </c>
      <c r="DR156" s="145"/>
    </row>
    <row r="157" spans="1:122" s="133" customFormat="1" ht="15" x14ac:dyDescent="0.25">
      <c r="A157" s="245"/>
      <c r="B157" s="244"/>
      <c r="C157" s="155"/>
      <c r="D157" s="152" t="s">
        <v>87</v>
      </c>
      <c r="E157" s="152"/>
      <c r="F157" s="152"/>
      <c r="G157" s="158" t="s">
        <v>88</v>
      </c>
      <c r="H157" s="177">
        <v>21.6</v>
      </c>
      <c r="I157" s="188">
        <v>1.3225</v>
      </c>
      <c r="J157" s="178">
        <v>1.7139599999999999</v>
      </c>
      <c r="K157" s="164"/>
      <c r="L157" s="159"/>
      <c r="M157" s="164"/>
      <c r="N157" s="159"/>
      <c r="O157" s="165"/>
      <c r="DI157" s="145"/>
      <c r="DJ157" s="145"/>
      <c r="DK157" s="145"/>
      <c r="DL157" s="145"/>
      <c r="DM157" s="145"/>
      <c r="DP157" s="154" t="s">
        <v>87</v>
      </c>
      <c r="DR157" s="145"/>
    </row>
    <row r="158" spans="1:122" s="133" customFormat="1" ht="15" x14ac:dyDescent="0.25">
      <c r="A158" s="245"/>
      <c r="B158" s="244"/>
      <c r="C158" s="155"/>
      <c r="D158" s="152" t="s">
        <v>104</v>
      </c>
      <c r="E158" s="152"/>
      <c r="F158" s="152"/>
      <c r="G158" s="158" t="s">
        <v>88</v>
      </c>
      <c r="H158" s="177">
        <v>20.6</v>
      </c>
      <c r="I158" s="188">
        <v>1.4375</v>
      </c>
      <c r="J158" s="178">
        <v>1.7767500000000001</v>
      </c>
      <c r="K158" s="164"/>
      <c r="L158" s="159"/>
      <c r="M158" s="164"/>
      <c r="N158" s="159"/>
      <c r="O158" s="165"/>
      <c r="DI158" s="145"/>
      <c r="DJ158" s="145"/>
      <c r="DK158" s="145"/>
      <c r="DL158" s="145"/>
      <c r="DM158" s="145"/>
      <c r="DP158" s="154" t="s">
        <v>104</v>
      </c>
      <c r="DR158" s="145"/>
    </row>
    <row r="159" spans="1:122" s="133" customFormat="1" ht="15" x14ac:dyDescent="0.25">
      <c r="A159" s="246"/>
      <c r="B159" s="158"/>
      <c r="C159" s="155"/>
      <c r="D159" s="166" t="s">
        <v>89</v>
      </c>
      <c r="E159" s="166"/>
      <c r="F159" s="166"/>
      <c r="G159" s="167"/>
      <c r="H159" s="168"/>
      <c r="I159" s="168"/>
      <c r="J159" s="168"/>
      <c r="K159" s="179">
        <v>5459.07</v>
      </c>
      <c r="L159" s="168"/>
      <c r="M159" s="169">
        <v>469.2</v>
      </c>
      <c r="N159" s="168"/>
      <c r="O159" s="170">
        <v>7292.11</v>
      </c>
      <c r="DI159" s="145"/>
      <c r="DJ159" s="145"/>
      <c r="DK159" s="145"/>
      <c r="DL159" s="145"/>
      <c r="DM159" s="145"/>
      <c r="DQ159" s="154" t="s">
        <v>89</v>
      </c>
      <c r="DR159" s="145"/>
    </row>
    <row r="160" spans="1:122" s="133" customFormat="1" ht="15" x14ac:dyDescent="0.25">
      <c r="A160" s="245"/>
      <c r="B160" s="244"/>
      <c r="C160" s="155"/>
      <c r="D160" s="152" t="s">
        <v>90</v>
      </c>
      <c r="E160" s="152"/>
      <c r="F160" s="152"/>
      <c r="G160" s="158"/>
      <c r="H160" s="159"/>
      <c r="I160" s="159"/>
      <c r="J160" s="159"/>
      <c r="K160" s="164"/>
      <c r="L160" s="159"/>
      <c r="M160" s="160">
        <v>36.840000000000003</v>
      </c>
      <c r="N160" s="159"/>
      <c r="O160" s="162">
        <v>1821.74</v>
      </c>
      <c r="DI160" s="145"/>
      <c r="DJ160" s="145"/>
      <c r="DK160" s="145"/>
      <c r="DL160" s="145"/>
      <c r="DM160" s="145"/>
      <c r="DP160" s="154" t="s">
        <v>90</v>
      </c>
      <c r="DR160" s="145"/>
    </row>
    <row r="161" spans="1:123" s="133" customFormat="1" ht="22.5" x14ac:dyDescent="0.25">
      <c r="A161" s="245"/>
      <c r="B161" s="244"/>
      <c r="C161" s="155" t="s">
        <v>105</v>
      </c>
      <c r="D161" s="152" t="s">
        <v>106</v>
      </c>
      <c r="E161" s="152"/>
      <c r="F161" s="152"/>
      <c r="G161" s="158" t="s">
        <v>93</v>
      </c>
      <c r="H161" s="171">
        <v>147</v>
      </c>
      <c r="I161" s="159"/>
      <c r="J161" s="171">
        <v>147</v>
      </c>
      <c r="K161" s="164"/>
      <c r="L161" s="159"/>
      <c r="M161" s="160">
        <v>54.15</v>
      </c>
      <c r="N161" s="159"/>
      <c r="O161" s="162">
        <v>2677.96</v>
      </c>
      <c r="DI161" s="145"/>
      <c r="DJ161" s="145"/>
      <c r="DK161" s="145"/>
      <c r="DL161" s="145"/>
      <c r="DM161" s="145"/>
      <c r="DP161" s="154" t="s">
        <v>106</v>
      </c>
      <c r="DR161" s="145"/>
    </row>
    <row r="162" spans="1:123" s="133" customFormat="1" ht="56.25" x14ac:dyDescent="0.25">
      <c r="A162" s="245"/>
      <c r="B162" s="244"/>
      <c r="C162" s="155" t="s">
        <v>107</v>
      </c>
      <c r="D162" s="152" t="s">
        <v>108</v>
      </c>
      <c r="E162" s="152"/>
      <c r="F162" s="152"/>
      <c r="G162" s="158" t="s">
        <v>93</v>
      </c>
      <c r="H162" s="171">
        <v>134</v>
      </c>
      <c r="I162" s="161">
        <v>0.85</v>
      </c>
      <c r="J162" s="177">
        <v>113.9</v>
      </c>
      <c r="K162" s="164"/>
      <c r="L162" s="159"/>
      <c r="M162" s="160">
        <v>41.96</v>
      </c>
      <c r="N162" s="159"/>
      <c r="O162" s="162">
        <v>2074.96</v>
      </c>
      <c r="DI162" s="145"/>
      <c r="DJ162" s="145"/>
      <c r="DK162" s="145"/>
      <c r="DL162" s="145"/>
      <c r="DM162" s="145"/>
      <c r="DP162" s="154" t="s">
        <v>108</v>
      </c>
      <c r="DR162" s="145"/>
    </row>
    <row r="163" spans="1:123" s="133" customFormat="1" ht="15" x14ac:dyDescent="0.25">
      <c r="A163" s="193"/>
      <c r="B163" s="181"/>
      <c r="C163" s="173"/>
      <c r="D163" s="148" t="s">
        <v>96</v>
      </c>
      <c r="E163" s="148"/>
      <c r="F163" s="148"/>
      <c r="G163" s="149"/>
      <c r="H163" s="150"/>
      <c r="I163" s="150"/>
      <c r="J163" s="150"/>
      <c r="K163" s="151"/>
      <c r="L163" s="150"/>
      <c r="M163" s="174">
        <v>565.30999999999995</v>
      </c>
      <c r="N163" s="168"/>
      <c r="O163" s="175">
        <v>12045.03</v>
      </c>
      <c r="DI163" s="145"/>
      <c r="DJ163" s="145"/>
      <c r="DK163" s="145"/>
      <c r="DL163" s="145"/>
      <c r="DM163" s="145"/>
      <c r="DR163" s="145" t="s">
        <v>96</v>
      </c>
    </row>
    <row r="164" spans="1:123" s="133" customFormat="1" ht="33.75" x14ac:dyDescent="0.25">
      <c r="A164" s="146" t="s">
        <v>150</v>
      </c>
      <c r="B164" s="149" t="s">
        <v>150</v>
      </c>
      <c r="C164" s="147" t="s">
        <v>336</v>
      </c>
      <c r="D164" s="241" t="s">
        <v>337</v>
      </c>
      <c r="E164" s="241"/>
      <c r="F164" s="241"/>
      <c r="G164" s="149" t="s">
        <v>17</v>
      </c>
      <c r="H164" s="149">
        <v>7.56</v>
      </c>
      <c r="I164" s="149" t="s">
        <v>65</v>
      </c>
      <c r="J164" s="149" t="s">
        <v>338</v>
      </c>
      <c r="K164" s="183" t="s">
        <v>339</v>
      </c>
      <c r="L164" s="149" t="s">
        <v>225</v>
      </c>
      <c r="M164" s="183" t="s">
        <v>340</v>
      </c>
      <c r="N164" s="149" t="s">
        <v>227</v>
      </c>
      <c r="O164" s="242" t="s">
        <v>341</v>
      </c>
      <c r="DI164" s="145"/>
      <c r="DJ164" s="145"/>
      <c r="DK164" s="145" t="s">
        <v>337</v>
      </c>
      <c r="DL164" s="145" t="s">
        <v>67</v>
      </c>
      <c r="DM164" s="145" t="s">
        <v>67</v>
      </c>
      <c r="DR164" s="145"/>
    </row>
    <row r="165" spans="1:123" s="133" customFormat="1" ht="15" x14ac:dyDescent="0.25">
      <c r="A165" s="247"/>
      <c r="B165" s="181"/>
      <c r="C165" s="173"/>
      <c r="D165" s="152" t="s">
        <v>342</v>
      </c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3"/>
      <c r="DI165" s="145"/>
      <c r="DJ165" s="145"/>
      <c r="DK165" s="145"/>
      <c r="DL165" s="145"/>
      <c r="DM165" s="145"/>
      <c r="DR165" s="145"/>
      <c r="DS165" s="154" t="s">
        <v>342</v>
      </c>
    </row>
    <row r="166" spans="1:123" s="133" customFormat="1" ht="15" x14ac:dyDescent="0.25">
      <c r="A166" s="193"/>
      <c r="B166" s="243"/>
      <c r="C166" s="155"/>
      <c r="D166" s="156" t="s">
        <v>304</v>
      </c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7"/>
      <c r="DI166" s="145"/>
      <c r="DJ166" s="145"/>
      <c r="DK166" s="145"/>
      <c r="DL166" s="145"/>
      <c r="DM166" s="145"/>
      <c r="DN166" s="154" t="s">
        <v>304</v>
      </c>
      <c r="DR166" s="145"/>
    </row>
    <row r="167" spans="1:123" s="133" customFormat="1" ht="15" x14ac:dyDescent="0.25">
      <c r="A167" s="193"/>
      <c r="B167" s="181"/>
      <c r="C167" s="173"/>
      <c r="D167" s="148" t="s">
        <v>96</v>
      </c>
      <c r="E167" s="148"/>
      <c r="F167" s="148"/>
      <c r="G167" s="149"/>
      <c r="H167" s="150"/>
      <c r="I167" s="150"/>
      <c r="J167" s="150"/>
      <c r="K167" s="151"/>
      <c r="L167" s="150"/>
      <c r="M167" s="187">
        <v>3664.69</v>
      </c>
      <c r="N167" s="168"/>
      <c r="O167" s="175">
        <v>33421.97</v>
      </c>
      <c r="DI167" s="145"/>
      <c r="DJ167" s="145"/>
      <c r="DK167" s="145"/>
      <c r="DL167" s="145"/>
      <c r="DM167" s="145"/>
      <c r="DR167" s="145" t="s">
        <v>96</v>
      </c>
    </row>
    <row r="168" spans="1:123" s="133" customFormat="1" ht="15" x14ac:dyDescent="0.25">
      <c r="A168" s="238" t="s">
        <v>343</v>
      </c>
      <c r="B168" s="239"/>
      <c r="C168" s="239"/>
      <c r="D168" s="239"/>
      <c r="E168" s="239"/>
      <c r="F168" s="239"/>
      <c r="G168" s="239"/>
      <c r="H168" s="239"/>
      <c r="I168" s="239"/>
      <c r="J168" s="239"/>
      <c r="K168" s="239"/>
      <c r="L168" s="239"/>
      <c r="M168" s="239"/>
      <c r="N168" s="239"/>
      <c r="O168" s="240"/>
      <c r="DI168" s="145"/>
      <c r="DJ168" s="145" t="s">
        <v>343</v>
      </c>
      <c r="DK168" s="145"/>
      <c r="DL168" s="145"/>
      <c r="DM168" s="145"/>
      <c r="DR168" s="145"/>
    </row>
    <row r="169" spans="1:123" s="133" customFormat="1" ht="68.25" x14ac:dyDescent="0.25">
      <c r="A169" s="146" t="s">
        <v>344</v>
      </c>
      <c r="B169" s="149" t="s">
        <v>344</v>
      </c>
      <c r="C169" s="147" t="s">
        <v>345</v>
      </c>
      <c r="D169" s="241" t="s">
        <v>346</v>
      </c>
      <c r="E169" s="241"/>
      <c r="F169" s="241"/>
      <c r="G169" s="149" t="s">
        <v>318</v>
      </c>
      <c r="H169" s="149">
        <v>5.0000000000000001E-3</v>
      </c>
      <c r="I169" s="149" t="s">
        <v>65</v>
      </c>
      <c r="J169" s="149" t="s">
        <v>319</v>
      </c>
      <c r="K169" s="183"/>
      <c r="L169" s="149"/>
      <c r="M169" s="183"/>
      <c r="N169" s="149"/>
      <c r="O169" s="242"/>
      <c r="DI169" s="145"/>
      <c r="DJ169" s="145"/>
      <c r="DK169" s="145" t="s">
        <v>346</v>
      </c>
      <c r="DL169" s="145" t="s">
        <v>67</v>
      </c>
      <c r="DM169" s="145" t="s">
        <v>67</v>
      </c>
      <c r="DR169" s="145"/>
    </row>
    <row r="170" spans="1:123" s="133" customFormat="1" ht="57" x14ac:dyDescent="0.25">
      <c r="A170" s="193"/>
      <c r="B170" s="243"/>
      <c r="C170" s="155" t="s">
        <v>270</v>
      </c>
      <c r="D170" s="156" t="s">
        <v>271</v>
      </c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7"/>
      <c r="DI170" s="145"/>
      <c r="DJ170" s="145"/>
      <c r="DK170" s="145"/>
      <c r="DL170" s="145"/>
      <c r="DM170" s="145"/>
      <c r="DN170" s="154" t="s">
        <v>271</v>
      </c>
      <c r="DR170" s="145"/>
    </row>
    <row r="171" spans="1:123" s="133" customFormat="1" ht="23.25" x14ac:dyDescent="0.25">
      <c r="A171" s="193"/>
      <c r="B171" s="243"/>
      <c r="C171" s="155" t="s">
        <v>275</v>
      </c>
      <c r="D171" s="156" t="s">
        <v>135</v>
      </c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7"/>
      <c r="DI171" s="145"/>
      <c r="DJ171" s="145"/>
      <c r="DK171" s="145"/>
      <c r="DL171" s="145"/>
      <c r="DM171" s="145"/>
      <c r="DN171" s="154" t="s">
        <v>135</v>
      </c>
      <c r="DR171" s="145"/>
    </row>
    <row r="172" spans="1:123" s="133" customFormat="1" ht="15" x14ac:dyDescent="0.25">
      <c r="A172" s="193"/>
      <c r="B172" s="244"/>
      <c r="C172" s="155" t="s">
        <v>65</v>
      </c>
      <c r="D172" s="152" t="s">
        <v>86</v>
      </c>
      <c r="E172" s="152"/>
      <c r="F172" s="152"/>
      <c r="G172" s="158"/>
      <c r="H172" s="159"/>
      <c r="I172" s="159"/>
      <c r="J172" s="159"/>
      <c r="K172" s="176">
        <v>9639.6</v>
      </c>
      <c r="L172" s="188">
        <v>1.3225</v>
      </c>
      <c r="M172" s="160">
        <v>63.74</v>
      </c>
      <c r="N172" s="161">
        <v>49.45</v>
      </c>
      <c r="O172" s="162">
        <v>3151.94</v>
      </c>
      <c r="DI172" s="145"/>
      <c r="DJ172" s="145"/>
      <c r="DK172" s="145"/>
      <c r="DL172" s="145"/>
      <c r="DM172" s="145"/>
      <c r="DO172" s="154" t="s">
        <v>86</v>
      </c>
      <c r="DR172" s="145"/>
    </row>
    <row r="173" spans="1:123" s="133" customFormat="1" ht="15" x14ac:dyDescent="0.25">
      <c r="A173" s="193"/>
      <c r="B173" s="244"/>
      <c r="C173" s="155" t="s">
        <v>97</v>
      </c>
      <c r="D173" s="152" t="s">
        <v>101</v>
      </c>
      <c r="E173" s="152"/>
      <c r="F173" s="152"/>
      <c r="G173" s="158"/>
      <c r="H173" s="159"/>
      <c r="I173" s="159"/>
      <c r="J173" s="159"/>
      <c r="K173" s="176">
        <v>23560.16</v>
      </c>
      <c r="L173" s="188">
        <v>1.4375</v>
      </c>
      <c r="M173" s="160">
        <v>169.34</v>
      </c>
      <c r="N173" s="161">
        <v>14.53</v>
      </c>
      <c r="O173" s="162">
        <v>2460.5100000000002</v>
      </c>
      <c r="DI173" s="145"/>
      <c r="DJ173" s="145"/>
      <c r="DK173" s="145"/>
      <c r="DL173" s="145"/>
      <c r="DM173" s="145"/>
      <c r="DO173" s="154" t="s">
        <v>101</v>
      </c>
      <c r="DR173" s="145"/>
    </row>
    <row r="174" spans="1:123" s="133" customFormat="1" ht="15" x14ac:dyDescent="0.25">
      <c r="A174" s="193"/>
      <c r="B174" s="244"/>
      <c r="C174" s="155" t="s">
        <v>102</v>
      </c>
      <c r="D174" s="152" t="s">
        <v>103</v>
      </c>
      <c r="E174" s="152"/>
      <c r="F174" s="152"/>
      <c r="G174" s="158"/>
      <c r="H174" s="159"/>
      <c r="I174" s="159"/>
      <c r="J174" s="159"/>
      <c r="K174" s="176">
        <v>1283.78</v>
      </c>
      <c r="L174" s="188">
        <v>1.4375</v>
      </c>
      <c r="M174" s="160">
        <v>9.23</v>
      </c>
      <c r="N174" s="161">
        <v>49.45</v>
      </c>
      <c r="O174" s="172">
        <v>456.42</v>
      </c>
      <c r="DI174" s="145"/>
      <c r="DJ174" s="145"/>
      <c r="DK174" s="145"/>
      <c r="DL174" s="145"/>
      <c r="DM174" s="145"/>
      <c r="DO174" s="154" t="s">
        <v>103</v>
      </c>
      <c r="DR174" s="145"/>
    </row>
    <row r="175" spans="1:123" s="133" customFormat="1" ht="15" x14ac:dyDescent="0.25">
      <c r="A175" s="193"/>
      <c r="B175" s="244"/>
      <c r="C175" s="155" t="s">
        <v>110</v>
      </c>
      <c r="D175" s="152" t="s">
        <v>118</v>
      </c>
      <c r="E175" s="152"/>
      <c r="F175" s="152"/>
      <c r="G175" s="158"/>
      <c r="H175" s="159"/>
      <c r="I175" s="159"/>
      <c r="J175" s="159"/>
      <c r="K175" s="176">
        <v>1731974.32</v>
      </c>
      <c r="L175" s="159"/>
      <c r="M175" s="176">
        <v>8659.8700000000008</v>
      </c>
      <c r="N175" s="161">
        <v>9.1199999999999992</v>
      </c>
      <c r="O175" s="162">
        <v>78978.009999999995</v>
      </c>
      <c r="DI175" s="145"/>
      <c r="DJ175" s="145"/>
      <c r="DK175" s="145"/>
      <c r="DL175" s="145"/>
      <c r="DM175" s="145"/>
      <c r="DO175" s="154" t="s">
        <v>118</v>
      </c>
      <c r="DR175" s="145"/>
    </row>
    <row r="176" spans="1:123" s="133" customFormat="1" ht="15" x14ac:dyDescent="0.25">
      <c r="A176" s="245"/>
      <c r="B176" s="244"/>
      <c r="C176" s="155"/>
      <c r="D176" s="152" t="s">
        <v>87</v>
      </c>
      <c r="E176" s="152"/>
      <c r="F176" s="152"/>
      <c r="G176" s="158" t="s">
        <v>88</v>
      </c>
      <c r="H176" s="171">
        <v>1160</v>
      </c>
      <c r="I176" s="188">
        <v>1.3225</v>
      </c>
      <c r="J176" s="188">
        <v>7.6704999999999997</v>
      </c>
      <c r="K176" s="164"/>
      <c r="L176" s="159"/>
      <c r="M176" s="164"/>
      <c r="N176" s="159"/>
      <c r="O176" s="165"/>
      <c r="DI176" s="145"/>
      <c r="DJ176" s="145"/>
      <c r="DK176" s="145"/>
      <c r="DL176" s="145"/>
      <c r="DM176" s="145"/>
      <c r="DP176" s="154" t="s">
        <v>87</v>
      </c>
      <c r="DR176" s="145"/>
    </row>
    <row r="177" spans="1:122" s="133" customFormat="1" ht="15" x14ac:dyDescent="0.25">
      <c r="A177" s="245"/>
      <c r="B177" s="244"/>
      <c r="C177" s="155"/>
      <c r="D177" s="152" t="s">
        <v>104</v>
      </c>
      <c r="E177" s="152"/>
      <c r="F177" s="152"/>
      <c r="G177" s="158" t="s">
        <v>88</v>
      </c>
      <c r="H177" s="177">
        <v>105.2</v>
      </c>
      <c r="I177" s="188">
        <v>1.4375</v>
      </c>
      <c r="J177" s="186">
        <v>0.75612500000000005</v>
      </c>
      <c r="K177" s="164"/>
      <c r="L177" s="159"/>
      <c r="M177" s="164"/>
      <c r="N177" s="159"/>
      <c r="O177" s="165"/>
      <c r="DI177" s="145"/>
      <c r="DJ177" s="145"/>
      <c r="DK177" s="145"/>
      <c r="DL177" s="145"/>
      <c r="DM177" s="145"/>
      <c r="DP177" s="154" t="s">
        <v>104</v>
      </c>
      <c r="DR177" s="145"/>
    </row>
    <row r="178" spans="1:122" s="133" customFormat="1" ht="15" x14ac:dyDescent="0.25">
      <c r="A178" s="246"/>
      <c r="B178" s="158"/>
      <c r="C178" s="155"/>
      <c r="D178" s="166" t="s">
        <v>89</v>
      </c>
      <c r="E178" s="166"/>
      <c r="F178" s="166"/>
      <c r="G178" s="167"/>
      <c r="H178" s="168"/>
      <c r="I178" s="168"/>
      <c r="J178" s="168"/>
      <c r="K178" s="179">
        <v>1765174.08</v>
      </c>
      <c r="L178" s="168"/>
      <c r="M178" s="179">
        <v>8892.9500000000007</v>
      </c>
      <c r="N178" s="168"/>
      <c r="O178" s="170">
        <v>84590.46</v>
      </c>
      <c r="DI178" s="145"/>
      <c r="DJ178" s="145"/>
      <c r="DK178" s="145"/>
      <c r="DL178" s="145"/>
      <c r="DM178" s="145"/>
      <c r="DQ178" s="154" t="s">
        <v>89</v>
      </c>
      <c r="DR178" s="145"/>
    </row>
    <row r="179" spans="1:122" s="133" customFormat="1" ht="15" x14ac:dyDescent="0.25">
      <c r="A179" s="245"/>
      <c r="B179" s="244"/>
      <c r="C179" s="155"/>
      <c r="D179" s="152" t="s">
        <v>90</v>
      </c>
      <c r="E179" s="152"/>
      <c r="F179" s="152"/>
      <c r="G179" s="158"/>
      <c r="H179" s="159"/>
      <c r="I179" s="159"/>
      <c r="J179" s="159"/>
      <c r="K179" s="164"/>
      <c r="L179" s="159"/>
      <c r="M179" s="160">
        <v>72.97</v>
      </c>
      <c r="N179" s="159"/>
      <c r="O179" s="162">
        <v>3608.36</v>
      </c>
      <c r="DI179" s="145"/>
      <c r="DJ179" s="145"/>
      <c r="DK179" s="145"/>
      <c r="DL179" s="145"/>
      <c r="DM179" s="145"/>
      <c r="DP179" s="154" t="s">
        <v>90</v>
      </c>
      <c r="DR179" s="145"/>
    </row>
    <row r="180" spans="1:122" s="133" customFormat="1" ht="22.5" x14ac:dyDescent="0.25">
      <c r="A180" s="245"/>
      <c r="B180" s="244"/>
      <c r="C180" s="155" t="s">
        <v>320</v>
      </c>
      <c r="D180" s="152" t="s">
        <v>321</v>
      </c>
      <c r="E180" s="152"/>
      <c r="F180" s="152"/>
      <c r="G180" s="158" t="s">
        <v>93</v>
      </c>
      <c r="H180" s="171">
        <v>109</v>
      </c>
      <c r="I180" s="159"/>
      <c r="J180" s="171">
        <v>109</v>
      </c>
      <c r="K180" s="164"/>
      <c r="L180" s="159"/>
      <c r="M180" s="160">
        <v>79.540000000000006</v>
      </c>
      <c r="N180" s="159"/>
      <c r="O180" s="162">
        <v>3933.11</v>
      </c>
      <c r="DI180" s="145"/>
      <c r="DJ180" s="145"/>
      <c r="DK180" s="145"/>
      <c r="DL180" s="145"/>
      <c r="DM180" s="145"/>
      <c r="DP180" s="154" t="s">
        <v>321</v>
      </c>
      <c r="DR180" s="145"/>
    </row>
    <row r="181" spans="1:122" s="133" customFormat="1" ht="56.25" x14ac:dyDescent="0.25">
      <c r="A181" s="245"/>
      <c r="B181" s="244"/>
      <c r="C181" s="155" t="s">
        <v>322</v>
      </c>
      <c r="D181" s="152" t="s">
        <v>323</v>
      </c>
      <c r="E181" s="152"/>
      <c r="F181" s="152"/>
      <c r="G181" s="158" t="s">
        <v>93</v>
      </c>
      <c r="H181" s="171">
        <v>65</v>
      </c>
      <c r="I181" s="161">
        <v>0.85</v>
      </c>
      <c r="J181" s="161">
        <v>55.25</v>
      </c>
      <c r="K181" s="164"/>
      <c r="L181" s="159"/>
      <c r="M181" s="160">
        <v>40.32</v>
      </c>
      <c r="N181" s="159"/>
      <c r="O181" s="162">
        <v>1993.62</v>
      </c>
      <c r="DI181" s="145"/>
      <c r="DJ181" s="145"/>
      <c r="DK181" s="145"/>
      <c r="DL181" s="145"/>
      <c r="DM181" s="145"/>
      <c r="DP181" s="154" t="s">
        <v>323</v>
      </c>
      <c r="DR181" s="145"/>
    </row>
    <row r="182" spans="1:122" s="133" customFormat="1" ht="15" x14ac:dyDescent="0.25">
      <c r="A182" s="193"/>
      <c r="B182" s="181"/>
      <c r="C182" s="173"/>
      <c r="D182" s="148" t="s">
        <v>96</v>
      </c>
      <c r="E182" s="148"/>
      <c r="F182" s="148"/>
      <c r="G182" s="149"/>
      <c r="H182" s="150"/>
      <c r="I182" s="150"/>
      <c r="J182" s="150"/>
      <c r="K182" s="151"/>
      <c r="L182" s="150"/>
      <c r="M182" s="187">
        <v>9012.81</v>
      </c>
      <c r="N182" s="168"/>
      <c r="O182" s="175">
        <v>90517.19</v>
      </c>
      <c r="DI182" s="145"/>
      <c r="DJ182" s="145"/>
      <c r="DK182" s="145"/>
      <c r="DL182" s="145"/>
      <c r="DM182" s="145"/>
      <c r="DR182" s="145" t="s">
        <v>96</v>
      </c>
    </row>
    <row r="183" spans="1:122" s="133" customFormat="1" ht="33.75" x14ac:dyDescent="0.25">
      <c r="A183" s="146" t="s">
        <v>203</v>
      </c>
      <c r="B183" s="149" t="s">
        <v>203</v>
      </c>
      <c r="C183" s="147" t="s">
        <v>347</v>
      </c>
      <c r="D183" s="241" t="s">
        <v>348</v>
      </c>
      <c r="E183" s="241"/>
      <c r="F183" s="241"/>
      <c r="G183" s="149" t="s">
        <v>349</v>
      </c>
      <c r="H183" s="149">
        <v>-1.84E-2</v>
      </c>
      <c r="I183" s="149" t="s">
        <v>65</v>
      </c>
      <c r="J183" s="149" t="s">
        <v>350</v>
      </c>
      <c r="K183" s="183" t="s">
        <v>351</v>
      </c>
      <c r="L183" s="149"/>
      <c r="M183" s="183" t="s">
        <v>352</v>
      </c>
      <c r="N183" s="149" t="s">
        <v>227</v>
      </c>
      <c r="O183" s="242" t="s">
        <v>353</v>
      </c>
      <c r="DI183" s="145"/>
      <c r="DJ183" s="145"/>
      <c r="DK183" s="145" t="s">
        <v>348</v>
      </c>
      <c r="DL183" s="145" t="s">
        <v>67</v>
      </c>
      <c r="DM183" s="145" t="s">
        <v>67</v>
      </c>
      <c r="DR183" s="145"/>
    </row>
    <row r="184" spans="1:122" s="133" customFormat="1" ht="15" x14ac:dyDescent="0.25">
      <c r="A184" s="193"/>
      <c r="B184" s="181"/>
      <c r="C184" s="173"/>
      <c r="D184" s="148" t="s">
        <v>96</v>
      </c>
      <c r="E184" s="148"/>
      <c r="F184" s="148"/>
      <c r="G184" s="149"/>
      <c r="H184" s="150"/>
      <c r="I184" s="150"/>
      <c r="J184" s="150"/>
      <c r="K184" s="151"/>
      <c r="L184" s="150"/>
      <c r="M184" s="174">
        <v>-29.82</v>
      </c>
      <c r="N184" s="168"/>
      <c r="O184" s="180">
        <v>-271.95999999999998</v>
      </c>
      <c r="DI184" s="145"/>
      <c r="DJ184" s="145"/>
      <c r="DK184" s="145"/>
      <c r="DL184" s="145"/>
      <c r="DM184" s="145"/>
      <c r="DR184" s="145" t="s">
        <v>96</v>
      </c>
    </row>
    <row r="185" spans="1:122" s="133" customFormat="1" ht="33.75" x14ac:dyDescent="0.25">
      <c r="A185" s="146" t="s">
        <v>354</v>
      </c>
      <c r="B185" s="149" t="s">
        <v>354</v>
      </c>
      <c r="C185" s="147" t="s">
        <v>355</v>
      </c>
      <c r="D185" s="241" t="s">
        <v>356</v>
      </c>
      <c r="E185" s="241"/>
      <c r="F185" s="241"/>
      <c r="G185" s="149" t="s">
        <v>45</v>
      </c>
      <c r="H185" s="149">
        <v>-3.5E-4</v>
      </c>
      <c r="I185" s="149" t="s">
        <v>65</v>
      </c>
      <c r="J185" s="149" t="s">
        <v>357</v>
      </c>
      <c r="K185" s="183" t="s">
        <v>358</v>
      </c>
      <c r="L185" s="149"/>
      <c r="M185" s="183" t="s">
        <v>359</v>
      </c>
      <c r="N185" s="149" t="s">
        <v>227</v>
      </c>
      <c r="O185" s="242" t="s">
        <v>360</v>
      </c>
      <c r="DI185" s="145"/>
      <c r="DJ185" s="145"/>
      <c r="DK185" s="145" t="s">
        <v>356</v>
      </c>
      <c r="DL185" s="145" t="s">
        <v>67</v>
      </c>
      <c r="DM185" s="145" t="s">
        <v>67</v>
      </c>
      <c r="DR185" s="145"/>
    </row>
    <row r="186" spans="1:122" s="133" customFormat="1" ht="15" x14ac:dyDescent="0.25">
      <c r="A186" s="193"/>
      <c r="B186" s="181"/>
      <c r="C186" s="173"/>
      <c r="D186" s="148" t="s">
        <v>96</v>
      </c>
      <c r="E186" s="148"/>
      <c r="F186" s="148"/>
      <c r="G186" s="149"/>
      <c r="H186" s="150"/>
      <c r="I186" s="150"/>
      <c r="J186" s="150"/>
      <c r="K186" s="151"/>
      <c r="L186" s="150"/>
      <c r="M186" s="174">
        <v>-4.0199999999999996</v>
      </c>
      <c r="N186" s="168"/>
      <c r="O186" s="180">
        <v>-36.659999999999997</v>
      </c>
      <c r="DI186" s="145"/>
      <c r="DJ186" s="145"/>
      <c r="DK186" s="145"/>
      <c r="DL186" s="145"/>
      <c r="DM186" s="145"/>
      <c r="DR186" s="145" t="s">
        <v>96</v>
      </c>
    </row>
    <row r="187" spans="1:122" s="133" customFormat="1" ht="34.5" x14ac:dyDescent="0.25">
      <c r="A187" s="146" t="s">
        <v>361</v>
      </c>
      <c r="B187" s="149" t="s">
        <v>361</v>
      </c>
      <c r="C187" s="147" t="s">
        <v>362</v>
      </c>
      <c r="D187" s="241" t="s">
        <v>363</v>
      </c>
      <c r="E187" s="241"/>
      <c r="F187" s="241"/>
      <c r="G187" s="149" t="s">
        <v>45</v>
      </c>
      <c r="H187" s="149">
        <v>-3.3E-3</v>
      </c>
      <c r="I187" s="149" t="s">
        <v>65</v>
      </c>
      <c r="J187" s="149" t="s">
        <v>364</v>
      </c>
      <c r="K187" s="183" t="s">
        <v>365</v>
      </c>
      <c r="L187" s="149"/>
      <c r="M187" s="183" t="s">
        <v>366</v>
      </c>
      <c r="N187" s="149" t="s">
        <v>227</v>
      </c>
      <c r="O187" s="242" t="s">
        <v>367</v>
      </c>
      <c r="DI187" s="145"/>
      <c r="DJ187" s="145"/>
      <c r="DK187" s="145" t="s">
        <v>363</v>
      </c>
      <c r="DL187" s="145" t="s">
        <v>67</v>
      </c>
      <c r="DM187" s="145" t="s">
        <v>67</v>
      </c>
      <c r="DR187" s="145"/>
    </row>
    <row r="188" spans="1:122" s="133" customFormat="1" ht="15" x14ac:dyDescent="0.25">
      <c r="A188" s="193"/>
      <c r="B188" s="181"/>
      <c r="C188" s="173"/>
      <c r="D188" s="148" t="s">
        <v>96</v>
      </c>
      <c r="E188" s="148"/>
      <c r="F188" s="148"/>
      <c r="G188" s="149"/>
      <c r="H188" s="150"/>
      <c r="I188" s="150"/>
      <c r="J188" s="150"/>
      <c r="K188" s="151"/>
      <c r="L188" s="150"/>
      <c r="M188" s="174">
        <v>-34.4</v>
      </c>
      <c r="N188" s="168"/>
      <c r="O188" s="180">
        <v>-313.73</v>
      </c>
      <c r="DI188" s="145"/>
      <c r="DJ188" s="145"/>
      <c r="DK188" s="145"/>
      <c r="DL188" s="145"/>
      <c r="DM188" s="145"/>
      <c r="DR188" s="145" t="s">
        <v>96</v>
      </c>
    </row>
    <row r="189" spans="1:122" s="133" customFormat="1" ht="33.75" x14ac:dyDescent="0.25">
      <c r="A189" s="146" t="s">
        <v>368</v>
      </c>
      <c r="B189" s="149" t="s">
        <v>368</v>
      </c>
      <c r="C189" s="147" t="s">
        <v>369</v>
      </c>
      <c r="D189" s="241" t="s">
        <v>370</v>
      </c>
      <c r="E189" s="241"/>
      <c r="F189" s="241"/>
      <c r="G189" s="149" t="s">
        <v>139</v>
      </c>
      <c r="H189" s="149">
        <v>-9.1999999999999993</v>
      </c>
      <c r="I189" s="149" t="s">
        <v>65</v>
      </c>
      <c r="J189" s="149" t="s">
        <v>371</v>
      </c>
      <c r="K189" s="183" t="s">
        <v>372</v>
      </c>
      <c r="L189" s="149"/>
      <c r="M189" s="183" t="s">
        <v>373</v>
      </c>
      <c r="N189" s="149" t="s">
        <v>227</v>
      </c>
      <c r="O189" s="242" t="s">
        <v>374</v>
      </c>
      <c r="DI189" s="145"/>
      <c r="DJ189" s="145"/>
      <c r="DK189" s="145" t="s">
        <v>370</v>
      </c>
      <c r="DL189" s="145" t="s">
        <v>67</v>
      </c>
      <c r="DM189" s="145" t="s">
        <v>67</v>
      </c>
      <c r="DR189" s="145"/>
    </row>
    <row r="190" spans="1:122" s="133" customFormat="1" ht="15" x14ac:dyDescent="0.25">
      <c r="A190" s="193"/>
      <c r="B190" s="181"/>
      <c r="C190" s="173"/>
      <c r="D190" s="148" t="s">
        <v>96</v>
      </c>
      <c r="E190" s="148"/>
      <c r="F190" s="148"/>
      <c r="G190" s="149"/>
      <c r="H190" s="150"/>
      <c r="I190" s="150"/>
      <c r="J190" s="150"/>
      <c r="K190" s="151"/>
      <c r="L190" s="150"/>
      <c r="M190" s="187">
        <v>-2645.92</v>
      </c>
      <c r="N190" s="168"/>
      <c r="O190" s="175">
        <v>-24130.79</v>
      </c>
      <c r="DI190" s="145"/>
      <c r="DJ190" s="145"/>
      <c r="DK190" s="145"/>
      <c r="DL190" s="145"/>
      <c r="DM190" s="145"/>
      <c r="DR190" s="145" t="s">
        <v>96</v>
      </c>
    </row>
    <row r="191" spans="1:122" s="133" customFormat="1" ht="33.75" x14ac:dyDescent="0.25">
      <c r="A191" s="146" t="s">
        <v>375</v>
      </c>
      <c r="B191" s="149" t="s">
        <v>375</v>
      </c>
      <c r="C191" s="147" t="s">
        <v>376</v>
      </c>
      <c r="D191" s="241" t="s">
        <v>377</v>
      </c>
      <c r="E191" s="241"/>
      <c r="F191" s="241"/>
      <c r="G191" s="149" t="s">
        <v>139</v>
      </c>
      <c r="H191" s="149">
        <v>-36.799999999999997</v>
      </c>
      <c r="I191" s="149" t="s">
        <v>65</v>
      </c>
      <c r="J191" s="149" t="s">
        <v>378</v>
      </c>
      <c r="K191" s="183" t="s">
        <v>379</v>
      </c>
      <c r="L191" s="149"/>
      <c r="M191" s="183" t="s">
        <v>380</v>
      </c>
      <c r="N191" s="149" t="s">
        <v>227</v>
      </c>
      <c r="O191" s="242" t="s">
        <v>381</v>
      </c>
      <c r="DI191" s="145"/>
      <c r="DJ191" s="145"/>
      <c r="DK191" s="145" t="s">
        <v>377</v>
      </c>
      <c r="DL191" s="145" t="s">
        <v>67</v>
      </c>
      <c r="DM191" s="145" t="s">
        <v>67</v>
      </c>
      <c r="DR191" s="145"/>
    </row>
    <row r="192" spans="1:122" s="133" customFormat="1" ht="15" x14ac:dyDescent="0.25">
      <c r="A192" s="193"/>
      <c r="B192" s="181"/>
      <c r="C192" s="173"/>
      <c r="D192" s="148" t="s">
        <v>96</v>
      </c>
      <c r="E192" s="148"/>
      <c r="F192" s="148"/>
      <c r="G192" s="149"/>
      <c r="H192" s="150"/>
      <c r="I192" s="150"/>
      <c r="J192" s="150"/>
      <c r="K192" s="151"/>
      <c r="L192" s="150"/>
      <c r="M192" s="174">
        <v>-117.76</v>
      </c>
      <c r="N192" s="168"/>
      <c r="O192" s="175">
        <v>-1073.97</v>
      </c>
      <c r="DI192" s="145"/>
      <c r="DJ192" s="145"/>
      <c r="DK192" s="145"/>
      <c r="DL192" s="145"/>
      <c r="DM192" s="145"/>
      <c r="DR192" s="145" t="s">
        <v>96</v>
      </c>
    </row>
    <row r="193" spans="1:122" s="133" customFormat="1" ht="33.75" x14ac:dyDescent="0.25">
      <c r="A193" s="146" t="s">
        <v>382</v>
      </c>
      <c r="B193" s="149" t="s">
        <v>382</v>
      </c>
      <c r="C193" s="147" t="s">
        <v>383</v>
      </c>
      <c r="D193" s="241" t="s">
        <v>384</v>
      </c>
      <c r="E193" s="241"/>
      <c r="F193" s="241"/>
      <c r="G193" s="149" t="s">
        <v>45</v>
      </c>
      <c r="H193" s="149">
        <v>-4.45E-3</v>
      </c>
      <c r="I193" s="149" t="s">
        <v>65</v>
      </c>
      <c r="J193" s="149" t="s">
        <v>385</v>
      </c>
      <c r="K193" s="183" t="s">
        <v>386</v>
      </c>
      <c r="L193" s="149"/>
      <c r="M193" s="183" t="s">
        <v>387</v>
      </c>
      <c r="N193" s="149" t="s">
        <v>227</v>
      </c>
      <c r="O193" s="242" t="s">
        <v>388</v>
      </c>
      <c r="DI193" s="145"/>
      <c r="DJ193" s="145"/>
      <c r="DK193" s="145" t="s">
        <v>384</v>
      </c>
      <c r="DL193" s="145" t="s">
        <v>67</v>
      </c>
      <c r="DM193" s="145" t="s">
        <v>67</v>
      </c>
      <c r="DR193" s="145"/>
    </row>
    <row r="194" spans="1:122" s="133" customFormat="1" ht="15" x14ac:dyDescent="0.25">
      <c r="A194" s="193"/>
      <c r="B194" s="181"/>
      <c r="C194" s="173"/>
      <c r="D194" s="148" t="s">
        <v>96</v>
      </c>
      <c r="E194" s="148"/>
      <c r="F194" s="148"/>
      <c r="G194" s="149"/>
      <c r="H194" s="150"/>
      <c r="I194" s="150"/>
      <c r="J194" s="150"/>
      <c r="K194" s="151"/>
      <c r="L194" s="150"/>
      <c r="M194" s="174">
        <v>-64.12</v>
      </c>
      <c r="N194" s="168"/>
      <c r="O194" s="180">
        <v>-584.77</v>
      </c>
      <c r="DI194" s="145"/>
      <c r="DJ194" s="145"/>
      <c r="DK194" s="145"/>
      <c r="DL194" s="145"/>
      <c r="DM194" s="145"/>
      <c r="DR194" s="145" t="s">
        <v>96</v>
      </c>
    </row>
    <row r="195" spans="1:122" s="133" customFormat="1" ht="34.5" x14ac:dyDescent="0.25">
      <c r="A195" s="146" t="s">
        <v>331</v>
      </c>
      <c r="B195" s="149" t="s">
        <v>331</v>
      </c>
      <c r="C195" s="147" t="s">
        <v>389</v>
      </c>
      <c r="D195" s="241" t="s">
        <v>390</v>
      </c>
      <c r="E195" s="241"/>
      <c r="F195" s="241"/>
      <c r="G195" s="149" t="s">
        <v>45</v>
      </c>
      <c r="H195" s="149">
        <v>-1.72E-2</v>
      </c>
      <c r="I195" s="149" t="s">
        <v>65</v>
      </c>
      <c r="J195" s="149" t="s">
        <v>391</v>
      </c>
      <c r="K195" s="183" t="s">
        <v>392</v>
      </c>
      <c r="L195" s="149"/>
      <c r="M195" s="183" t="s">
        <v>393</v>
      </c>
      <c r="N195" s="149" t="s">
        <v>227</v>
      </c>
      <c r="O195" s="242" t="s">
        <v>394</v>
      </c>
      <c r="DI195" s="145"/>
      <c r="DJ195" s="145"/>
      <c r="DK195" s="145" t="s">
        <v>390</v>
      </c>
      <c r="DL195" s="145" t="s">
        <v>67</v>
      </c>
      <c r="DM195" s="145" t="s">
        <v>67</v>
      </c>
      <c r="DR195" s="145"/>
    </row>
    <row r="196" spans="1:122" s="133" customFormat="1" ht="15" x14ac:dyDescent="0.25">
      <c r="A196" s="193"/>
      <c r="B196" s="181"/>
      <c r="C196" s="173"/>
      <c r="D196" s="148" t="s">
        <v>96</v>
      </c>
      <c r="E196" s="148"/>
      <c r="F196" s="148"/>
      <c r="G196" s="149"/>
      <c r="H196" s="150"/>
      <c r="I196" s="150"/>
      <c r="J196" s="150"/>
      <c r="K196" s="151"/>
      <c r="L196" s="150"/>
      <c r="M196" s="174">
        <v>-203.97</v>
      </c>
      <c r="N196" s="168"/>
      <c r="O196" s="175">
        <v>-1860.21</v>
      </c>
      <c r="DI196" s="145"/>
      <c r="DJ196" s="145"/>
      <c r="DK196" s="145"/>
      <c r="DL196" s="145"/>
      <c r="DM196" s="145"/>
      <c r="DR196" s="145" t="s">
        <v>96</v>
      </c>
    </row>
    <row r="197" spans="1:122" s="133" customFormat="1" ht="33.75" x14ac:dyDescent="0.25">
      <c r="A197" s="146" t="s">
        <v>395</v>
      </c>
      <c r="B197" s="149" t="s">
        <v>395</v>
      </c>
      <c r="C197" s="147" t="s">
        <v>396</v>
      </c>
      <c r="D197" s="241" t="s">
        <v>397</v>
      </c>
      <c r="E197" s="241"/>
      <c r="F197" s="241"/>
      <c r="G197" s="149" t="s">
        <v>45</v>
      </c>
      <c r="H197" s="149">
        <v>-4.1450000000000001E-2</v>
      </c>
      <c r="I197" s="149" t="s">
        <v>65</v>
      </c>
      <c r="J197" s="149" t="s">
        <v>398</v>
      </c>
      <c r="K197" s="183" t="s">
        <v>399</v>
      </c>
      <c r="L197" s="149"/>
      <c r="M197" s="183" t="s">
        <v>400</v>
      </c>
      <c r="N197" s="149" t="s">
        <v>227</v>
      </c>
      <c r="O197" s="242" t="s">
        <v>401</v>
      </c>
      <c r="DI197" s="145"/>
      <c r="DJ197" s="145"/>
      <c r="DK197" s="145" t="s">
        <v>397</v>
      </c>
      <c r="DL197" s="145" t="s">
        <v>67</v>
      </c>
      <c r="DM197" s="145" t="s">
        <v>67</v>
      </c>
      <c r="DR197" s="145"/>
    </row>
    <row r="198" spans="1:122" s="133" customFormat="1" ht="15" x14ac:dyDescent="0.25">
      <c r="A198" s="193"/>
      <c r="B198" s="181"/>
      <c r="C198" s="173"/>
      <c r="D198" s="148" t="s">
        <v>96</v>
      </c>
      <c r="E198" s="148"/>
      <c r="F198" s="148"/>
      <c r="G198" s="149"/>
      <c r="H198" s="150"/>
      <c r="I198" s="150"/>
      <c r="J198" s="150"/>
      <c r="K198" s="151"/>
      <c r="L198" s="150"/>
      <c r="M198" s="174">
        <v>-491.43</v>
      </c>
      <c r="N198" s="168"/>
      <c r="O198" s="175">
        <v>-4481.84</v>
      </c>
      <c r="DI198" s="145"/>
      <c r="DJ198" s="145"/>
      <c r="DK198" s="145"/>
      <c r="DL198" s="145"/>
      <c r="DM198" s="145"/>
      <c r="DR198" s="145" t="s">
        <v>96</v>
      </c>
    </row>
    <row r="199" spans="1:122" s="133" customFormat="1" ht="33.75" x14ac:dyDescent="0.25">
      <c r="A199" s="146" t="s">
        <v>402</v>
      </c>
      <c r="B199" s="149" t="s">
        <v>402</v>
      </c>
      <c r="C199" s="147" t="s">
        <v>403</v>
      </c>
      <c r="D199" s="241" t="s">
        <v>404</v>
      </c>
      <c r="E199" s="241"/>
      <c r="F199" s="241"/>
      <c r="G199" s="149" t="s">
        <v>139</v>
      </c>
      <c r="H199" s="149">
        <v>-1.6</v>
      </c>
      <c r="I199" s="149" t="s">
        <v>65</v>
      </c>
      <c r="J199" s="149" t="s">
        <v>405</v>
      </c>
      <c r="K199" s="183" t="s">
        <v>406</v>
      </c>
      <c r="L199" s="149"/>
      <c r="M199" s="183" t="s">
        <v>407</v>
      </c>
      <c r="N199" s="149" t="s">
        <v>227</v>
      </c>
      <c r="O199" s="242" t="s">
        <v>408</v>
      </c>
      <c r="DI199" s="145"/>
      <c r="DJ199" s="145"/>
      <c r="DK199" s="145" t="s">
        <v>404</v>
      </c>
      <c r="DL199" s="145" t="s">
        <v>67</v>
      </c>
      <c r="DM199" s="145" t="s">
        <v>67</v>
      </c>
      <c r="DR199" s="145"/>
    </row>
    <row r="200" spans="1:122" s="133" customFormat="1" ht="15" x14ac:dyDescent="0.25">
      <c r="A200" s="193"/>
      <c r="B200" s="181"/>
      <c r="C200" s="173"/>
      <c r="D200" s="148" t="s">
        <v>96</v>
      </c>
      <c r="E200" s="148"/>
      <c r="F200" s="148"/>
      <c r="G200" s="149"/>
      <c r="H200" s="150"/>
      <c r="I200" s="150"/>
      <c r="J200" s="150"/>
      <c r="K200" s="151"/>
      <c r="L200" s="150"/>
      <c r="M200" s="174">
        <v>-232.48</v>
      </c>
      <c r="N200" s="168"/>
      <c r="O200" s="175">
        <v>-2120.2199999999998</v>
      </c>
      <c r="DI200" s="145"/>
      <c r="DJ200" s="145"/>
      <c r="DK200" s="145"/>
      <c r="DL200" s="145"/>
      <c r="DM200" s="145"/>
      <c r="DR200" s="145" t="s">
        <v>96</v>
      </c>
    </row>
    <row r="201" spans="1:122" s="133" customFormat="1" ht="33.75" x14ac:dyDescent="0.25">
      <c r="A201" s="146" t="s">
        <v>409</v>
      </c>
      <c r="B201" s="149" t="s">
        <v>409</v>
      </c>
      <c r="C201" s="147" t="s">
        <v>410</v>
      </c>
      <c r="D201" s="241" t="s">
        <v>411</v>
      </c>
      <c r="E201" s="241"/>
      <c r="F201" s="241"/>
      <c r="G201" s="149" t="s">
        <v>139</v>
      </c>
      <c r="H201" s="149">
        <v>-18.399999999999999</v>
      </c>
      <c r="I201" s="149" t="s">
        <v>65</v>
      </c>
      <c r="J201" s="149" t="s">
        <v>412</v>
      </c>
      <c r="K201" s="183" t="s">
        <v>413</v>
      </c>
      <c r="L201" s="149"/>
      <c r="M201" s="183" t="s">
        <v>414</v>
      </c>
      <c r="N201" s="149" t="s">
        <v>227</v>
      </c>
      <c r="O201" s="242" t="s">
        <v>415</v>
      </c>
      <c r="DI201" s="145"/>
      <c r="DJ201" s="145"/>
      <c r="DK201" s="145" t="s">
        <v>411</v>
      </c>
      <c r="DL201" s="145" t="s">
        <v>67</v>
      </c>
      <c r="DM201" s="145" t="s">
        <v>67</v>
      </c>
      <c r="DR201" s="145"/>
    </row>
    <row r="202" spans="1:122" s="133" customFormat="1" ht="15" x14ac:dyDescent="0.25">
      <c r="A202" s="193"/>
      <c r="B202" s="181"/>
      <c r="C202" s="173"/>
      <c r="D202" s="148" t="s">
        <v>96</v>
      </c>
      <c r="E202" s="148"/>
      <c r="F202" s="148"/>
      <c r="G202" s="149"/>
      <c r="H202" s="150"/>
      <c r="I202" s="150"/>
      <c r="J202" s="150"/>
      <c r="K202" s="151"/>
      <c r="L202" s="150"/>
      <c r="M202" s="187">
        <v>-1221.76</v>
      </c>
      <c r="N202" s="168"/>
      <c r="O202" s="175">
        <v>-11142.45</v>
      </c>
      <c r="DI202" s="145"/>
      <c r="DJ202" s="145"/>
      <c r="DK202" s="145"/>
      <c r="DL202" s="145"/>
      <c r="DM202" s="145"/>
      <c r="DR202" s="145" t="s">
        <v>96</v>
      </c>
    </row>
    <row r="203" spans="1:122" s="133" customFormat="1" ht="33.75" x14ac:dyDescent="0.25">
      <c r="A203" s="146" t="s">
        <v>416</v>
      </c>
      <c r="B203" s="149" t="s">
        <v>416</v>
      </c>
      <c r="C203" s="147" t="s">
        <v>417</v>
      </c>
      <c r="D203" s="241" t="s">
        <v>418</v>
      </c>
      <c r="E203" s="241"/>
      <c r="F203" s="241"/>
      <c r="G203" s="149" t="s">
        <v>35</v>
      </c>
      <c r="H203" s="149">
        <v>-10</v>
      </c>
      <c r="I203" s="149" t="s">
        <v>65</v>
      </c>
      <c r="J203" s="149" t="s">
        <v>233</v>
      </c>
      <c r="K203" s="183" t="s">
        <v>419</v>
      </c>
      <c r="L203" s="149"/>
      <c r="M203" s="183" t="s">
        <v>420</v>
      </c>
      <c r="N203" s="149" t="s">
        <v>227</v>
      </c>
      <c r="O203" s="242" t="s">
        <v>421</v>
      </c>
      <c r="DI203" s="145"/>
      <c r="DJ203" s="145"/>
      <c r="DK203" s="145" t="s">
        <v>418</v>
      </c>
      <c r="DL203" s="145" t="s">
        <v>67</v>
      </c>
      <c r="DM203" s="145" t="s">
        <v>67</v>
      </c>
      <c r="DR203" s="145"/>
    </row>
    <row r="204" spans="1:122" s="133" customFormat="1" ht="15" x14ac:dyDescent="0.25">
      <c r="A204" s="193"/>
      <c r="B204" s="181"/>
      <c r="C204" s="173"/>
      <c r="D204" s="148" t="s">
        <v>96</v>
      </c>
      <c r="E204" s="148"/>
      <c r="F204" s="148"/>
      <c r="G204" s="149"/>
      <c r="H204" s="150"/>
      <c r="I204" s="150"/>
      <c r="J204" s="150"/>
      <c r="K204" s="151"/>
      <c r="L204" s="150"/>
      <c r="M204" s="187">
        <v>-3512</v>
      </c>
      <c r="N204" s="168"/>
      <c r="O204" s="175">
        <v>-32029.439999999999</v>
      </c>
      <c r="DI204" s="145"/>
      <c r="DJ204" s="145"/>
      <c r="DK204" s="145"/>
      <c r="DL204" s="145"/>
      <c r="DM204" s="145"/>
      <c r="DR204" s="145" t="s">
        <v>96</v>
      </c>
    </row>
    <row r="205" spans="1:122" s="133" customFormat="1" ht="33.75" x14ac:dyDescent="0.25">
      <c r="A205" s="146" t="s">
        <v>422</v>
      </c>
      <c r="B205" s="149" t="s">
        <v>422</v>
      </c>
      <c r="C205" s="147" t="s">
        <v>423</v>
      </c>
      <c r="D205" s="241" t="s">
        <v>424</v>
      </c>
      <c r="E205" s="241"/>
      <c r="F205" s="241"/>
      <c r="G205" s="149" t="s">
        <v>139</v>
      </c>
      <c r="H205" s="149">
        <v>-18.399999999999999</v>
      </c>
      <c r="I205" s="149" t="s">
        <v>65</v>
      </c>
      <c r="J205" s="149" t="s">
        <v>412</v>
      </c>
      <c r="K205" s="183" t="s">
        <v>425</v>
      </c>
      <c r="L205" s="149"/>
      <c r="M205" s="183" t="s">
        <v>426</v>
      </c>
      <c r="N205" s="149" t="s">
        <v>227</v>
      </c>
      <c r="O205" s="242" t="s">
        <v>427</v>
      </c>
      <c r="DI205" s="145"/>
      <c r="DJ205" s="145"/>
      <c r="DK205" s="145" t="s">
        <v>424</v>
      </c>
      <c r="DL205" s="145" t="s">
        <v>67</v>
      </c>
      <c r="DM205" s="145" t="s">
        <v>67</v>
      </c>
      <c r="DR205" s="145"/>
    </row>
    <row r="206" spans="1:122" s="133" customFormat="1" ht="15" x14ac:dyDescent="0.25">
      <c r="A206" s="193"/>
      <c r="B206" s="181"/>
      <c r="C206" s="173"/>
      <c r="D206" s="148" t="s">
        <v>96</v>
      </c>
      <c r="E206" s="148"/>
      <c r="F206" s="148"/>
      <c r="G206" s="149"/>
      <c r="H206" s="150"/>
      <c r="I206" s="150"/>
      <c r="J206" s="150"/>
      <c r="K206" s="151"/>
      <c r="L206" s="150"/>
      <c r="M206" s="174">
        <v>-101.2</v>
      </c>
      <c r="N206" s="168"/>
      <c r="O206" s="180">
        <v>-922.94</v>
      </c>
      <c r="DI206" s="145"/>
      <c r="DJ206" s="145"/>
      <c r="DK206" s="145"/>
      <c r="DL206" s="145"/>
      <c r="DM206" s="145"/>
      <c r="DR206" s="145" t="s">
        <v>96</v>
      </c>
    </row>
    <row r="207" spans="1:122" s="133" customFormat="1" ht="15" x14ac:dyDescent="0.25">
      <c r="A207" s="238" t="s">
        <v>33</v>
      </c>
      <c r="B207" s="239"/>
      <c r="C207" s="239"/>
      <c r="D207" s="239"/>
      <c r="E207" s="239"/>
      <c r="F207" s="239"/>
      <c r="G207" s="239"/>
      <c r="H207" s="239"/>
      <c r="I207" s="239"/>
      <c r="J207" s="239"/>
      <c r="K207" s="239"/>
      <c r="L207" s="239"/>
      <c r="M207" s="239"/>
      <c r="N207" s="239"/>
      <c r="O207" s="240"/>
      <c r="DI207" s="145"/>
      <c r="DJ207" s="145" t="s">
        <v>33</v>
      </c>
      <c r="DK207" s="145"/>
      <c r="DL207" s="145"/>
      <c r="DM207" s="145"/>
      <c r="DR207" s="145"/>
    </row>
    <row r="208" spans="1:122" s="133" customFormat="1" ht="34.5" x14ac:dyDescent="0.25">
      <c r="A208" s="146" t="s">
        <v>428</v>
      </c>
      <c r="B208" s="149" t="s">
        <v>428</v>
      </c>
      <c r="C208" s="147" t="s">
        <v>429</v>
      </c>
      <c r="D208" s="241" t="s">
        <v>430</v>
      </c>
      <c r="E208" s="241"/>
      <c r="F208" s="241"/>
      <c r="G208" s="149" t="s">
        <v>282</v>
      </c>
      <c r="H208" s="149">
        <v>2.0100000000000001E-3</v>
      </c>
      <c r="I208" s="149" t="s">
        <v>65</v>
      </c>
      <c r="J208" s="149" t="s">
        <v>431</v>
      </c>
      <c r="K208" s="183"/>
      <c r="L208" s="149"/>
      <c r="M208" s="183"/>
      <c r="N208" s="149"/>
      <c r="O208" s="242"/>
      <c r="DI208" s="145"/>
      <c r="DJ208" s="145"/>
      <c r="DK208" s="145" t="s">
        <v>430</v>
      </c>
      <c r="DL208" s="145" t="s">
        <v>67</v>
      </c>
      <c r="DM208" s="145" t="s">
        <v>67</v>
      </c>
      <c r="DR208" s="145"/>
    </row>
    <row r="209" spans="1:122" s="133" customFormat="1" ht="57" x14ac:dyDescent="0.25">
      <c r="A209" s="193"/>
      <c r="B209" s="243"/>
      <c r="C209" s="155" t="s">
        <v>270</v>
      </c>
      <c r="D209" s="156" t="s">
        <v>271</v>
      </c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7"/>
      <c r="DI209" s="145"/>
      <c r="DJ209" s="145"/>
      <c r="DK209" s="145"/>
      <c r="DL209" s="145"/>
      <c r="DM209" s="145"/>
      <c r="DN209" s="154" t="s">
        <v>271</v>
      </c>
      <c r="DR209" s="145"/>
    </row>
    <row r="210" spans="1:122" s="133" customFormat="1" ht="23.25" x14ac:dyDescent="0.25">
      <c r="A210" s="193"/>
      <c r="B210" s="243"/>
      <c r="C210" s="155" t="s">
        <v>275</v>
      </c>
      <c r="D210" s="156" t="s">
        <v>135</v>
      </c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7"/>
      <c r="DI210" s="145"/>
      <c r="DJ210" s="145"/>
      <c r="DK210" s="145"/>
      <c r="DL210" s="145"/>
      <c r="DM210" s="145"/>
      <c r="DN210" s="154" t="s">
        <v>135</v>
      </c>
      <c r="DR210" s="145"/>
    </row>
    <row r="211" spans="1:122" s="133" customFormat="1" ht="15" x14ac:dyDescent="0.25">
      <c r="A211" s="193"/>
      <c r="B211" s="244"/>
      <c r="C211" s="155" t="s">
        <v>65</v>
      </c>
      <c r="D211" s="152" t="s">
        <v>86</v>
      </c>
      <c r="E211" s="152"/>
      <c r="F211" s="152"/>
      <c r="G211" s="158"/>
      <c r="H211" s="159"/>
      <c r="I211" s="159"/>
      <c r="J211" s="159"/>
      <c r="K211" s="176">
        <v>1107.95</v>
      </c>
      <c r="L211" s="188">
        <v>1.3225</v>
      </c>
      <c r="M211" s="160">
        <v>2.95</v>
      </c>
      <c r="N211" s="161">
        <v>49.45</v>
      </c>
      <c r="O211" s="172">
        <v>145.88</v>
      </c>
      <c r="DI211" s="145"/>
      <c r="DJ211" s="145"/>
      <c r="DK211" s="145"/>
      <c r="DL211" s="145"/>
      <c r="DM211" s="145"/>
      <c r="DO211" s="154" t="s">
        <v>86</v>
      </c>
      <c r="DR211" s="145"/>
    </row>
    <row r="212" spans="1:122" s="133" customFormat="1" ht="15" x14ac:dyDescent="0.25">
      <c r="A212" s="193"/>
      <c r="B212" s="244"/>
      <c r="C212" s="155" t="s">
        <v>97</v>
      </c>
      <c r="D212" s="152" t="s">
        <v>101</v>
      </c>
      <c r="E212" s="152"/>
      <c r="F212" s="152"/>
      <c r="G212" s="158"/>
      <c r="H212" s="159"/>
      <c r="I212" s="159"/>
      <c r="J212" s="159"/>
      <c r="K212" s="176">
        <v>12533.99</v>
      </c>
      <c r="L212" s="188">
        <v>1.4375</v>
      </c>
      <c r="M212" s="160">
        <v>36.22</v>
      </c>
      <c r="N212" s="161">
        <v>14.53</v>
      </c>
      <c r="O212" s="172">
        <v>526.28</v>
      </c>
      <c r="DI212" s="145"/>
      <c r="DJ212" s="145"/>
      <c r="DK212" s="145"/>
      <c r="DL212" s="145"/>
      <c r="DM212" s="145"/>
      <c r="DO212" s="154" t="s">
        <v>101</v>
      </c>
      <c r="DR212" s="145"/>
    </row>
    <row r="213" spans="1:122" s="133" customFormat="1" ht="15" x14ac:dyDescent="0.25">
      <c r="A213" s="193"/>
      <c r="B213" s="244"/>
      <c r="C213" s="155" t="s">
        <v>102</v>
      </c>
      <c r="D213" s="152" t="s">
        <v>103</v>
      </c>
      <c r="E213" s="152"/>
      <c r="F213" s="152"/>
      <c r="G213" s="158"/>
      <c r="H213" s="159"/>
      <c r="I213" s="159"/>
      <c r="J213" s="159"/>
      <c r="K213" s="160">
        <v>820.22</v>
      </c>
      <c r="L213" s="188">
        <v>1.4375</v>
      </c>
      <c r="M213" s="160">
        <v>2.37</v>
      </c>
      <c r="N213" s="161">
        <v>49.45</v>
      </c>
      <c r="O213" s="172">
        <v>117.2</v>
      </c>
      <c r="DI213" s="145"/>
      <c r="DJ213" s="145"/>
      <c r="DK213" s="145"/>
      <c r="DL213" s="145"/>
      <c r="DM213" s="145"/>
      <c r="DO213" s="154" t="s">
        <v>103</v>
      </c>
      <c r="DR213" s="145"/>
    </row>
    <row r="214" spans="1:122" s="133" customFormat="1" ht="15" x14ac:dyDescent="0.25">
      <c r="A214" s="193"/>
      <c r="B214" s="244"/>
      <c r="C214" s="155" t="s">
        <v>110</v>
      </c>
      <c r="D214" s="152" t="s">
        <v>118</v>
      </c>
      <c r="E214" s="152"/>
      <c r="F214" s="152"/>
      <c r="G214" s="158"/>
      <c r="H214" s="159"/>
      <c r="I214" s="159"/>
      <c r="J214" s="159"/>
      <c r="K214" s="176">
        <v>230267.7</v>
      </c>
      <c r="L214" s="159"/>
      <c r="M214" s="160">
        <v>462.84</v>
      </c>
      <c r="N214" s="161">
        <v>9.1199999999999992</v>
      </c>
      <c r="O214" s="162">
        <v>4221.1000000000004</v>
      </c>
      <c r="DI214" s="145"/>
      <c r="DJ214" s="145"/>
      <c r="DK214" s="145"/>
      <c r="DL214" s="145"/>
      <c r="DM214" s="145"/>
      <c r="DO214" s="154" t="s">
        <v>118</v>
      </c>
      <c r="DR214" s="145"/>
    </row>
    <row r="215" spans="1:122" s="133" customFormat="1" ht="15" x14ac:dyDescent="0.25">
      <c r="A215" s="245"/>
      <c r="B215" s="244"/>
      <c r="C215" s="155"/>
      <c r="D215" s="152" t="s">
        <v>87</v>
      </c>
      <c r="E215" s="152"/>
      <c r="F215" s="152"/>
      <c r="G215" s="158" t="s">
        <v>88</v>
      </c>
      <c r="H215" s="161">
        <v>134.46</v>
      </c>
      <c r="I215" s="188">
        <v>1.3225</v>
      </c>
      <c r="J215" s="163">
        <v>0.35742489999999999</v>
      </c>
      <c r="K215" s="164"/>
      <c r="L215" s="159"/>
      <c r="M215" s="164"/>
      <c r="N215" s="159"/>
      <c r="O215" s="165"/>
      <c r="DI215" s="145"/>
      <c r="DJ215" s="145"/>
      <c r="DK215" s="145"/>
      <c r="DL215" s="145"/>
      <c r="DM215" s="145"/>
      <c r="DP215" s="154" t="s">
        <v>87</v>
      </c>
      <c r="DR215" s="145"/>
    </row>
    <row r="216" spans="1:122" s="133" customFormat="1" ht="15" x14ac:dyDescent="0.25">
      <c r="A216" s="245"/>
      <c r="B216" s="244"/>
      <c r="C216" s="155"/>
      <c r="D216" s="152" t="s">
        <v>104</v>
      </c>
      <c r="E216" s="152"/>
      <c r="F216" s="152"/>
      <c r="G216" s="158" t="s">
        <v>88</v>
      </c>
      <c r="H216" s="161">
        <v>54.89</v>
      </c>
      <c r="I216" s="188">
        <v>1.4375</v>
      </c>
      <c r="J216" s="163">
        <v>0.15859780000000001</v>
      </c>
      <c r="K216" s="164"/>
      <c r="L216" s="159"/>
      <c r="M216" s="164"/>
      <c r="N216" s="159"/>
      <c r="O216" s="165"/>
      <c r="DI216" s="145"/>
      <c r="DJ216" s="145"/>
      <c r="DK216" s="145"/>
      <c r="DL216" s="145"/>
      <c r="DM216" s="145"/>
      <c r="DP216" s="154" t="s">
        <v>104</v>
      </c>
      <c r="DR216" s="145"/>
    </row>
    <row r="217" spans="1:122" s="133" customFormat="1" ht="15" x14ac:dyDescent="0.25">
      <c r="A217" s="246"/>
      <c r="B217" s="158"/>
      <c r="C217" s="155"/>
      <c r="D217" s="166" t="s">
        <v>89</v>
      </c>
      <c r="E217" s="166"/>
      <c r="F217" s="166"/>
      <c r="G217" s="167"/>
      <c r="H217" s="168"/>
      <c r="I217" s="168"/>
      <c r="J217" s="168"/>
      <c r="K217" s="179">
        <v>243909.64</v>
      </c>
      <c r="L217" s="168"/>
      <c r="M217" s="169">
        <v>502.01</v>
      </c>
      <c r="N217" s="168"/>
      <c r="O217" s="170">
        <v>4893.26</v>
      </c>
      <c r="DI217" s="145"/>
      <c r="DJ217" s="145"/>
      <c r="DK217" s="145"/>
      <c r="DL217" s="145"/>
      <c r="DM217" s="145"/>
      <c r="DQ217" s="154" t="s">
        <v>89</v>
      </c>
      <c r="DR217" s="145"/>
    </row>
    <row r="218" spans="1:122" s="133" customFormat="1" ht="15" x14ac:dyDescent="0.25">
      <c r="A218" s="245"/>
      <c r="B218" s="244"/>
      <c r="C218" s="155"/>
      <c r="D218" s="152" t="s">
        <v>90</v>
      </c>
      <c r="E218" s="152"/>
      <c r="F218" s="152"/>
      <c r="G218" s="158"/>
      <c r="H218" s="159"/>
      <c r="I218" s="159"/>
      <c r="J218" s="159"/>
      <c r="K218" s="164"/>
      <c r="L218" s="159"/>
      <c r="M218" s="160">
        <v>5.32</v>
      </c>
      <c r="N218" s="159"/>
      <c r="O218" s="172">
        <v>263.08</v>
      </c>
      <c r="DI218" s="145"/>
      <c r="DJ218" s="145"/>
      <c r="DK218" s="145"/>
      <c r="DL218" s="145"/>
      <c r="DM218" s="145"/>
      <c r="DP218" s="154" t="s">
        <v>90</v>
      </c>
      <c r="DR218" s="145"/>
    </row>
    <row r="219" spans="1:122" s="133" customFormat="1" ht="22.5" x14ac:dyDescent="0.25">
      <c r="A219" s="245"/>
      <c r="B219" s="244"/>
      <c r="C219" s="155" t="s">
        <v>320</v>
      </c>
      <c r="D219" s="152" t="s">
        <v>321</v>
      </c>
      <c r="E219" s="152"/>
      <c r="F219" s="152"/>
      <c r="G219" s="158" t="s">
        <v>93</v>
      </c>
      <c r="H219" s="171">
        <v>109</v>
      </c>
      <c r="I219" s="159"/>
      <c r="J219" s="171">
        <v>109</v>
      </c>
      <c r="K219" s="164"/>
      <c r="L219" s="159"/>
      <c r="M219" s="160">
        <v>5.8</v>
      </c>
      <c r="N219" s="159"/>
      <c r="O219" s="172">
        <v>286.76</v>
      </c>
      <c r="DI219" s="145"/>
      <c r="DJ219" s="145"/>
      <c r="DK219" s="145"/>
      <c r="DL219" s="145"/>
      <c r="DM219" s="145"/>
      <c r="DP219" s="154" t="s">
        <v>321</v>
      </c>
      <c r="DR219" s="145"/>
    </row>
    <row r="220" spans="1:122" s="133" customFormat="1" ht="56.25" x14ac:dyDescent="0.25">
      <c r="A220" s="245"/>
      <c r="B220" s="244"/>
      <c r="C220" s="155" t="s">
        <v>322</v>
      </c>
      <c r="D220" s="152" t="s">
        <v>323</v>
      </c>
      <c r="E220" s="152"/>
      <c r="F220" s="152"/>
      <c r="G220" s="158" t="s">
        <v>93</v>
      </c>
      <c r="H220" s="171">
        <v>65</v>
      </c>
      <c r="I220" s="161">
        <v>0.85</v>
      </c>
      <c r="J220" s="161">
        <v>55.25</v>
      </c>
      <c r="K220" s="164"/>
      <c r="L220" s="159"/>
      <c r="M220" s="160">
        <v>2.94</v>
      </c>
      <c r="N220" s="159"/>
      <c r="O220" s="172">
        <v>145.35</v>
      </c>
      <c r="DI220" s="145"/>
      <c r="DJ220" s="145"/>
      <c r="DK220" s="145"/>
      <c r="DL220" s="145"/>
      <c r="DM220" s="145"/>
      <c r="DP220" s="154" t="s">
        <v>323</v>
      </c>
      <c r="DR220" s="145"/>
    </row>
    <row r="221" spans="1:122" s="133" customFormat="1" ht="15" x14ac:dyDescent="0.25">
      <c r="A221" s="193"/>
      <c r="B221" s="181"/>
      <c r="C221" s="173"/>
      <c r="D221" s="148" t="s">
        <v>96</v>
      </c>
      <c r="E221" s="148"/>
      <c r="F221" s="148"/>
      <c r="G221" s="149"/>
      <c r="H221" s="150"/>
      <c r="I221" s="150"/>
      <c r="J221" s="150"/>
      <c r="K221" s="151"/>
      <c r="L221" s="150"/>
      <c r="M221" s="174">
        <v>510.75</v>
      </c>
      <c r="N221" s="168"/>
      <c r="O221" s="175">
        <v>5325.37</v>
      </c>
      <c r="DI221" s="145"/>
      <c r="DJ221" s="145"/>
      <c r="DK221" s="145"/>
      <c r="DL221" s="145"/>
      <c r="DM221" s="145"/>
      <c r="DR221" s="145" t="s">
        <v>96</v>
      </c>
    </row>
    <row r="222" spans="1:122" s="133" customFormat="1" ht="45.75" x14ac:dyDescent="0.25">
      <c r="A222" s="146" t="s">
        <v>432</v>
      </c>
      <c r="B222" s="149" t="s">
        <v>432</v>
      </c>
      <c r="C222" s="147" t="s">
        <v>433</v>
      </c>
      <c r="D222" s="241" t="s">
        <v>434</v>
      </c>
      <c r="E222" s="241"/>
      <c r="F222" s="241"/>
      <c r="G222" s="149" t="s">
        <v>17</v>
      </c>
      <c r="H222" s="149">
        <v>-2.35</v>
      </c>
      <c r="I222" s="149" t="s">
        <v>65</v>
      </c>
      <c r="J222" s="149" t="s">
        <v>435</v>
      </c>
      <c r="K222" s="183" t="s">
        <v>436</v>
      </c>
      <c r="L222" s="149"/>
      <c r="M222" s="183" t="s">
        <v>437</v>
      </c>
      <c r="N222" s="149" t="s">
        <v>227</v>
      </c>
      <c r="O222" s="242" t="s">
        <v>438</v>
      </c>
      <c r="DI222" s="145"/>
      <c r="DJ222" s="145"/>
      <c r="DK222" s="145" t="s">
        <v>434</v>
      </c>
      <c r="DL222" s="145" t="s">
        <v>67</v>
      </c>
      <c r="DM222" s="145" t="s">
        <v>67</v>
      </c>
      <c r="DR222" s="145"/>
    </row>
    <row r="223" spans="1:122" s="133" customFormat="1" ht="15" x14ac:dyDescent="0.25">
      <c r="A223" s="193"/>
      <c r="B223" s="181"/>
      <c r="C223" s="173"/>
      <c r="D223" s="148" t="s">
        <v>96</v>
      </c>
      <c r="E223" s="148"/>
      <c r="F223" s="148"/>
      <c r="G223" s="149"/>
      <c r="H223" s="150"/>
      <c r="I223" s="150"/>
      <c r="J223" s="150"/>
      <c r="K223" s="151"/>
      <c r="L223" s="150"/>
      <c r="M223" s="174">
        <v>-462.5</v>
      </c>
      <c r="N223" s="168"/>
      <c r="O223" s="175">
        <v>-4218</v>
      </c>
      <c r="DI223" s="145"/>
      <c r="DJ223" s="145"/>
      <c r="DK223" s="145"/>
      <c r="DL223" s="145"/>
      <c r="DM223" s="145"/>
      <c r="DR223" s="145" t="s">
        <v>96</v>
      </c>
    </row>
    <row r="224" spans="1:122" s="133" customFormat="1" ht="33.75" x14ac:dyDescent="0.25">
      <c r="A224" s="146" t="s">
        <v>439</v>
      </c>
      <c r="B224" s="149" t="s">
        <v>439</v>
      </c>
      <c r="C224" s="147" t="s">
        <v>336</v>
      </c>
      <c r="D224" s="241" t="s">
        <v>337</v>
      </c>
      <c r="E224" s="241"/>
      <c r="F224" s="241"/>
      <c r="G224" s="149" t="s">
        <v>17</v>
      </c>
      <c r="H224" s="149">
        <v>2.35</v>
      </c>
      <c r="I224" s="149" t="s">
        <v>65</v>
      </c>
      <c r="J224" s="149" t="s">
        <v>440</v>
      </c>
      <c r="K224" s="183" t="s">
        <v>339</v>
      </c>
      <c r="L224" s="149" t="s">
        <v>225</v>
      </c>
      <c r="M224" s="183" t="s">
        <v>441</v>
      </c>
      <c r="N224" s="149" t="s">
        <v>227</v>
      </c>
      <c r="O224" s="242" t="s">
        <v>442</v>
      </c>
      <c r="DI224" s="145"/>
      <c r="DJ224" s="145"/>
      <c r="DK224" s="145" t="s">
        <v>337</v>
      </c>
      <c r="DL224" s="145" t="s">
        <v>67</v>
      </c>
      <c r="DM224" s="145" t="s">
        <v>67</v>
      </c>
      <c r="DR224" s="145"/>
    </row>
    <row r="225" spans="1:123" s="133" customFormat="1" ht="15" x14ac:dyDescent="0.25">
      <c r="A225" s="247"/>
      <c r="B225" s="181"/>
      <c r="C225" s="173"/>
      <c r="D225" s="152" t="s">
        <v>342</v>
      </c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3"/>
      <c r="DI225" s="145"/>
      <c r="DJ225" s="145"/>
      <c r="DK225" s="145"/>
      <c r="DL225" s="145"/>
      <c r="DM225" s="145"/>
      <c r="DR225" s="145"/>
      <c r="DS225" s="154" t="s">
        <v>342</v>
      </c>
    </row>
    <row r="226" spans="1:123" s="133" customFormat="1" ht="15" x14ac:dyDescent="0.25">
      <c r="A226" s="193"/>
      <c r="B226" s="243"/>
      <c r="C226" s="155"/>
      <c r="D226" s="156" t="s">
        <v>304</v>
      </c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7"/>
      <c r="DI226" s="145"/>
      <c r="DJ226" s="145"/>
      <c r="DK226" s="145"/>
      <c r="DL226" s="145"/>
      <c r="DM226" s="145"/>
      <c r="DN226" s="154" t="s">
        <v>304</v>
      </c>
      <c r="DR226" s="145"/>
    </row>
    <row r="227" spans="1:123" s="133" customFormat="1" ht="15" x14ac:dyDescent="0.25">
      <c r="A227" s="193"/>
      <c r="B227" s="181"/>
      <c r="C227" s="173"/>
      <c r="D227" s="148" t="s">
        <v>96</v>
      </c>
      <c r="E227" s="148"/>
      <c r="F227" s="148"/>
      <c r="G227" s="149"/>
      <c r="H227" s="150"/>
      <c r="I227" s="150"/>
      <c r="J227" s="150"/>
      <c r="K227" s="151"/>
      <c r="L227" s="150"/>
      <c r="M227" s="187">
        <v>1139.1600000000001</v>
      </c>
      <c r="N227" s="168"/>
      <c r="O227" s="175">
        <v>10389.14</v>
      </c>
      <c r="DI227" s="145"/>
      <c r="DJ227" s="145"/>
      <c r="DK227" s="145"/>
      <c r="DL227" s="145"/>
      <c r="DM227" s="145"/>
      <c r="DR227" s="145" t="s">
        <v>96</v>
      </c>
    </row>
    <row r="228" spans="1:123" s="133" customFormat="1" ht="45.75" x14ac:dyDescent="0.25">
      <c r="A228" s="146" t="s">
        <v>443</v>
      </c>
      <c r="B228" s="149" t="s">
        <v>443</v>
      </c>
      <c r="C228" s="147" t="s">
        <v>444</v>
      </c>
      <c r="D228" s="241" t="s">
        <v>445</v>
      </c>
      <c r="E228" s="241"/>
      <c r="F228" s="241"/>
      <c r="G228" s="149" t="s">
        <v>318</v>
      </c>
      <c r="H228" s="149">
        <v>1.2999999999999999E-2</v>
      </c>
      <c r="I228" s="149" t="s">
        <v>65</v>
      </c>
      <c r="J228" s="149" t="s">
        <v>446</v>
      </c>
      <c r="K228" s="183"/>
      <c r="L228" s="149"/>
      <c r="M228" s="183"/>
      <c r="N228" s="149"/>
      <c r="O228" s="242"/>
      <c r="DI228" s="145"/>
      <c r="DJ228" s="145"/>
      <c r="DK228" s="145" t="s">
        <v>445</v>
      </c>
      <c r="DL228" s="145" t="s">
        <v>67</v>
      </c>
      <c r="DM228" s="145" t="s">
        <v>67</v>
      </c>
      <c r="DR228" s="145"/>
    </row>
    <row r="229" spans="1:123" s="133" customFormat="1" ht="57" x14ac:dyDescent="0.25">
      <c r="A229" s="193"/>
      <c r="B229" s="243"/>
      <c r="C229" s="155" t="s">
        <v>270</v>
      </c>
      <c r="D229" s="156" t="s">
        <v>271</v>
      </c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7"/>
      <c r="DI229" s="145"/>
      <c r="DJ229" s="145"/>
      <c r="DK229" s="145"/>
      <c r="DL229" s="145"/>
      <c r="DM229" s="145"/>
      <c r="DN229" s="154" t="s">
        <v>271</v>
      </c>
      <c r="DR229" s="145"/>
    </row>
    <row r="230" spans="1:123" s="133" customFormat="1" ht="23.25" x14ac:dyDescent="0.25">
      <c r="A230" s="193"/>
      <c r="B230" s="243"/>
      <c r="C230" s="155" t="s">
        <v>275</v>
      </c>
      <c r="D230" s="156" t="s">
        <v>135</v>
      </c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7"/>
      <c r="DI230" s="145"/>
      <c r="DJ230" s="145"/>
      <c r="DK230" s="145"/>
      <c r="DL230" s="145"/>
      <c r="DM230" s="145"/>
      <c r="DN230" s="154" t="s">
        <v>135</v>
      </c>
      <c r="DR230" s="145"/>
    </row>
    <row r="231" spans="1:123" s="133" customFormat="1" ht="15" x14ac:dyDescent="0.25">
      <c r="A231" s="193"/>
      <c r="B231" s="244"/>
      <c r="C231" s="155" t="s">
        <v>65</v>
      </c>
      <c r="D231" s="152" t="s">
        <v>86</v>
      </c>
      <c r="E231" s="152"/>
      <c r="F231" s="152"/>
      <c r="G231" s="158"/>
      <c r="H231" s="159"/>
      <c r="I231" s="159"/>
      <c r="J231" s="159"/>
      <c r="K231" s="176">
        <v>1575.16</v>
      </c>
      <c r="L231" s="188">
        <v>1.3225</v>
      </c>
      <c r="M231" s="160">
        <v>27.08</v>
      </c>
      <c r="N231" s="161">
        <v>49.45</v>
      </c>
      <c r="O231" s="162">
        <v>1339.11</v>
      </c>
      <c r="DI231" s="145"/>
      <c r="DJ231" s="145"/>
      <c r="DK231" s="145"/>
      <c r="DL231" s="145"/>
      <c r="DM231" s="145"/>
      <c r="DO231" s="154" t="s">
        <v>86</v>
      </c>
      <c r="DR231" s="145"/>
    </row>
    <row r="232" spans="1:123" s="133" customFormat="1" ht="15" x14ac:dyDescent="0.25">
      <c r="A232" s="193"/>
      <c r="B232" s="244"/>
      <c r="C232" s="155" t="s">
        <v>97</v>
      </c>
      <c r="D232" s="152" t="s">
        <v>101</v>
      </c>
      <c r="E232" s="152"/>
      <c r="F232" s="152"/>
      <c r="G232" s="158"/>
      <c r="H232" s="159"/>
      <c r="I232" s="159"/>
      <c r="J232" s="159"/>
      <c r="K232" s="176">
        <v>9688.57</v>
      </c>
      <c r="L232" s="188">
        <v>1.4375</v>
      </c>
      <c r="M232" s="160">
        <v>181.06</v>
      </c>
      <c r="N232" s="161">
        <v>14.53</v>
      </c>
      <c r="O232" s="162">
        <v>2630.8</v>
      </c>
      <c r="DI232" s="145"/>
      <c r="DJ232" s="145"/>
      <c r="DK232" s="145"/>
      <c r="DL232" s="145"/>
      <c r="DM232" s="145"/>
      <c r="DO232" s="154" t="s">
        <v>101</v>
      </c>
      <c r="DR232" s="145"/>
    </row>
    <row r="233" spans="1:123" s="133" customFormat="1" ht="15" x14ac:dyDescent="0.25">
      <c r="A233" s="193"/>
      <c r="B233" s="244"/>
      <c r="C233" s="155" t="s">
        <v>102</v>
      </c>
      <c r="D233" s="152" t="s">
        <v>103</v>
      </c>
      <c r="E233" s="152"/>
      <c r="F233" s="152"/>
      <c r="G233" s="158"/>
      <c r="H233" s="159"/>
      <c r="I233" s="159"/>
      <c r="J233" s="159"/>
      <c r="K233" s="160">
        <v>545.44000000000005</v>
      </c>
      <c r="L233" s="188">
        <v>1.4375</v>
      </c>
      <c r="M233" s="160">
        <v>10.19</v>
      </c>
      <c r="N233" s="161">
        <v>49.45</v>
      </c>
      <c r="O233" s="172">
        <v>503.9</v>
      </c>
      <c r="DI233" s="145"/>
      <c r="DJ233" s="145"/>
      <c r="DK233" s="145"/>
      <c r="DL233" s="145"/>
      <c r="DM233" s="145"/>
      <c r="DO233" s="154" t="s">
        <v>103</v>
      </c>
      <c r="DR233" s="145"/>
    </row>
    <row r="234" spans="1:123" s="133" customFormat="1" ht="15" x14ac:dyDescent="0.25">
      <c r="A234" s="245"/>
      <c r="B234" s="244"/>
      <c r="C234" s="155"/>
      <c r="D234" s="152" t="s">
        <v>87</v>
      </c>
      <c r="E234" s="152"/>
      <c r="F234" s="152"/>
      <c r="G234" s="158" t="s">
        <v>88</v>
      </c>
      <c r="H234" s="161">
        <v>189.55</v>
      </c>
      <c r="I234" s="188">
        <v>1.3225</v>
      </c>
      <c r="J234" s="163">
        <v>3.2588384000000001</v>
      </c>
      <c r="K234" s="164"/>
      <c r="L234" s="159"/>
      <c r="M234" s="164"/>
      <c r="N234" s="159"/>
      <c r="O234" s="165"/>
      <c r="DI234" s="145"/>
      <c r="DJ234" s="145"/>
      <c r="DK234" s="145"/>
      <c r="DL234" s="145"/>
      <c r="DM234" s="145"/>
      <c r="DP234" s="154" t="s">
        <v>87</v>
      </c>
      <c r="DR234" s="145"/>
    </row>
    <row r="235" spans="1:123" s="133" customFormat="1" ht="15" x14ac:dyDescent="0.25">
      <c r="A235" s="245"/>
      <c r="B235" s="244"/>
      <c r="C235" s="155"/>
      <c r="D235" s="152" t="s">
        <v>104</v>
      </c>
      <c r="E235" s="152"/>
      <c r="F235" s="152"/>
      <c r="G235" s="158" t="s">
        <v>88</v>
      </c>
      <c r="H235" s="161">
        <v>38.450000000000003</v>
      </c>
      <c r="I235" s="188">
        <v>1.4375</v>
      </c>
      <c r="J235" s="163">
        <v>0.71853440000000002</v>
      </c>
      <c r="K235" s="164"/>
      <c r="L235" s="159"/>
      <c r="M235" s="164"/>
      <c r="N235" s="159"/>
      <c r="O235" s="165"/>
      <c r="DI235" s="145"/>
      <c r="DJ235" s="145"/>
      <c r="DK235" s="145"/>
      <c r="DL235" s="145"/>
      <c r="DM235" s="145"/>
      <c r="DP235" s="154" t="s">
        <v>104</v>
      </c>
      <c r="DR235" s="145"/>
    </row>
    <row r="236" spans="1:123" s="133" customFormat="1" ht="15" x14ac:dyDescent="0.25">
      <c r="A236" s="246"/>
      <c r="B236" s="158"/>
      <c r="C236" s="155"/>
      <c r="D236" s="166" t="s">
        <v>89</v>
      </c>
      <c r="E236" s="166"/>
      <c r="F236" s="166"/>
      <c r="G236" s="167"/>
      <c r="H236" s="168"/>
      <c r="I236" s="168"/>
      <c r="J236" s="168"/>
      <c r="K236" s="179">
        <v>11263.73</v>
      </c>
      <c r="L236" s="168"/>
      <c r="M236" s="169">
        <v>208.14</v>
      </c>
      <c r="N236" s="168"/>
      <c r="O236" s="170">
        <v>3969.91</v>
      </c>
      <c r="DI236" s="145"/>
      <c r="DJ236" s="145"/>
      <c r="DK236" s="145"/>
      <c r="DL236" s="145"/>
      <c r="DM236" s="145"/>
      <c r="DQ236" s="154" t="s">
        <v>89</v>
      </c>
      <c r="DR236" s="145"/>
    </row>
    <row r="237" spans="1:123" s="133" customFormat="1" ht="15" x14ac:dyDescent="0.25">
      <c r="A237" s="245"/>
      <c r="B237" s="244"/>
      <c r="C237" s="155"/>
      <c r="D237" s="152" t="s">
        <v>90</v>
      </c>
      <c r="E237" s="152"/>
      <c r="F237" s="152"/>
      <c r="G237" s="158"/>
      <c r="H237" s="159"/>
      <c r="I237" s="159"/>
      <c r="J237" s="159"/>
      <c r="K237" s="164"/>
      <c r="L237" s="159"/>
      <c r="M237" s="160">
        <v>37.270000000000003</v>
      </c>
      <c r="N237" s="159"/>
      <c r="O237" s="162">
        <v>1843.01</v>
      </c>
      <c r="DI237" s="145"/>
      <c r="DJ237" s="145"/>
      <c r="DK237" s="145"/>
      <c r="DL237" s="145"/>
      <c r="DM237" s="145"/>
      <c r="DP237" s="154" t="s">
        <v>90</v>
      </c>
      <c r="DR237" s="145"/>
    </row>
    <row r="238" spans="1:123" s="133" customFormat="1" ht="22.5" x14ac:dyDescent="0.25">
      <c r="A238" s="245"/>
      <c r="B238" s="244"/>
      <c r="C238" s="155" t="s">
        <v>320</v>
      </c>
      <c r="D238" s="152" t="s">
        <v>321</v>
      </c>
      <c r="E238" s="152"/>
      <c r="F238" s="152"/>
      <c r="G238" s="158" t="s">
        <v>93</v>
      </c>
      <c r="H238" s="171">
        <v>109</v>
      </c>
      <c r="I238" s="159"/>
      <c r="J238" s="171">
        <v>109</v>
      </c>
      <c r="K238" s="164"/>
      <c r="L238" s="159"/>
      <c r="M238" s="160">
        <v>40.619999999999997</v>
      </c>
      <c r="N238" s="159"/>
      <c r="O238" s="162">
        <v>2008.88</v>
      </c>
      <c r="DI238" s="145"/>
      <c r="DJ238" s="145"/>
      <c r="DK238" s="145"/>
      <c r="DL238" s="145"/>
      <c r="DM238" s="145"/>
      <c r="DP238" s="154" t="s">
        <v>321</v>
      </c>
      <c r="DR238" s="145"/>
    </row>
    <row r="239" spans="1:123" s="133" customFormat="1" ht="56.25" x14ac:dyDescent="0.25">
      <c r="A239" s="245"/>
      <c r="B239" s="244"/>
      <c r="C239" s="155" t="s">
        <v>322</v>
      </c>
      <c r="D239" s="152" t="s">
        <v>323</v>
      </c>
      <c r="E239" s="152"/>
      <c r="F239" s="152"/>
      <c r="G239" s="158" t="s">
        <v>93</v>
      </c>
      <c r="H239" s="171">
        <v>65</v>
      </c>
      <c r="I239" s="161">
        <v>0.85</v>
      </c>
      <c r="J239" s="161">
        <v>55.25</v>
      </c>
      <c r="K239" s="164"/>
      <c r="L239" s="159"/>
      <c r="M239" s="160">
        <v>20.59</v>
      </c>
      <c r="N239" s="159"/>
      <c r="O239" s="162">
        <v>1018.26</v>
      </c>
      <c r="DI239" s="145"/>
      <c r="DJ239" s="145"/>
      <c r="DK239" s="145"/>
      <c r="DL239" s="145"/>
      <c r="DM239" s="145"/>
      <c r="DP239" s="154" t="s">
        <v>323</v>
      </c>
      <c r="DR239" s="145"/>
    </row>
    <row r="240" spans="1:123" s="133" customFormat="1" ht="15" x14ac:dyDescent="0.25">
      <c r="A240" s="193"/>
      <c r="B240" s="181"/>
      <c r="C240" s="173"/>
      <c r="D240" s="148" t="s">
        <v>96</v>
      </c>
      <c r="E240" s="148"/>
      <c r="F240" s="148"/>
      <c r="G240" s="149"/>
      <c r="H240" s="150"/>
      <c r="I240" s="150"/>
      <c r="J240" s="150"/>
      <c r="K240" s="151"/>
      <c r="L240" s="150"/>
      <c r="M240" s="174">
        <v>269.35000000000002</v>
      </c>
      <c r="N240" s="168"/>
      <c r="O240" s="175">
        <v>6997.05</v>
      </c>
      <c r="DI240" s="145"/>
      <c r="DJ240" s="145"/>
      <c r="DK240" s="145"/>
      <c r="DL240" s="145"/>
      <c r="DM240" s="145"/>
      <c r="DR240" s="145" t="s">
        <v>96</v>
      </c>
    </row>
    <row r="241" spans="1:126" s="133" customFormat="1" ht="33.75" x14ac:dyDescent="0.25">
      <c r="A241" s="146" t="s">
        <v>447</v>
      </c>
      <c r="B241" s="149" t="s">
        <v>447</v>
      </c>
      <c r="C241" s="147" t="s">
        <v>336</v>
      </c>
      <c r="D241" s="241" t="s">
        <v>337</v>
      </c>
      <c r="E241" s="241"/>
      <c r="F241" s="241"/>
      <c r="G241" s="149" t="s">
        <v>17</v>
      </c>
      <c r="H241" s="149">
        <v>0.5</v>
      </c>
      <c r="I241" s="149" t="s">
        <v>65</v>
      </c>
      <c r="J241" s="149" t="s">
        <v>448</v>
      </c>
      <c r="K241" s="183" t="s">
        <v>339</v>
      </c>
      <c r="L241" s="149" t="s">
        <v>225</v>
      </c>
      <c r="M241" s="183" t="s">
        <v>449</v>
      </c>
      <c r="N241" s="149" t="s">
        <v>227</v>
      </c>
      <c r="O241" s="242" t="s">
        <v>450</v>
      </c>
      <c r="DI241" s="145"/>
      <c r="DJ241" s="145"/>
      <c r="DK241" s="145" t="s">
        <v>337</v>
      </c>
      <c r="DL241" s="145" t="s">
        <v>67</v>
      </c>
      <c r="DM241" s="145" t="s">
        <v>67</v>
      </c>
      <c r="DR241" s="145"/>
    </row>
    <row r="242" spans="1:126" s="133" customFormat="1" ht="15" x14ac:dyDescent="0.25">
      <c r="A242" s="247"/>
      <c r="B242" s="181"/>
      <c r="C242" s="173"/>
      <c r="D242" s="152" t="s">
        <v>342</v>
      </c>
      <c r="E242" s="152"/>
      <c r="F242" s="152"/>
      <c r="G242" s="152"/>
      <c r="H242" s="152"/>
      <c r="I242" s="152"/>
      <c r="J242" s="152"/>
      <c r="K242" s="152"/>
      <c r="L242" s="152"/>
      <c r="M242" s="152"/>
      <c r="N242" s="152"/>
      <c r="O242" s="153"/>
      <c r="DI242" s="145"/>
      <c r="DJ242" s="145"/>
      <c r="DK242" s="145"/>
      <c r="DL242" s="145"/>
      <c r="DM242" s="145"/>
      <c r="DR242" s="145"/>
      <c r="DS242" s="154" t="s">
        <v>342</v>
      </c>
    </row>
    <row r="243" spans="1:126" s="133" customFormat="1" ht="15" x14ac:dyDescent="0.25">
      <c r="A243" s="193"/>
      <c r="B243" s="243"/>
      <c r="C243" s="155"/>
      <c r="D243" s="156" t="s">
        <v>304</v>
      </c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7"/>
      <c r="DI243" s="145"/>
      <c r="DJ243" s="145"/>
      <c r="DK243" s="145"/>
      <c r="DL243" s="145"/>
      <c r="DM243" s="145"/>
      <c r="DN243" s="154" t="s">
        <v>304</v>
      </c>
      <c r="DR243" s="145"/>
    </row>
    <row r="244" spans="1:126" s="133" customFormat="1" ht="15" x14ac:dyDescent="0.25">
      <c r="A244" s="193"/>
      <c r="B244" s="181"/>
      <c r="C244" s="173"/>
      <c r="D244" s="148" t="s">
        <v>96</v>
      </c>
      <c r="E244" s="148"/>
      <c r="F244" s="148"/>
      <c r="G244" s="149"/>
      <c r="H244" s="150"/>
      <c r="I244" s="150"/>
      <c r="J244" s="150"/>
      <c r="K244" s="151"/>
      <c r="L244" s="150"/>
      <c r="M244" s="174">
        <v>242.37</v>
      </c>
      <c r="N244" s="168"/>
      <c r="O244" s="175">
        <v>2210.41</v>
      </c>
      <c r="DI244" s="145"/>
      <c r="DJ244" s="145"/>
      <c r="DK244" s="145"/>
      <c r="DL244" s="145"/>
      <c r="DM244" s="145"/>
      <c r="DR244" s="145" t="s">
        <v>96</v>
      </c>
    </row>
    <row r="245" spans="1:126" s="133" customFormat="1" ht="15" x14ac:dyDescent="0.25">
      <c r="A245" s="182"/>
      <c r="B245" s="205"/>
      <c r="C245" s="183"/>
      <c r="D245" s="148" t="s">
        <v>451</v>
      </c>
      <c r="E245" s="148"/>
      <c r="F245" s="148"/>
      <c r="G245" s="148"/>
      <c r="H245" s="148"/>
      <c r="I245" s="148"/>
      <c r="J245" s="148"/>
      <c r="K245" s="148"/>
      <c r="L245" s="148"/>
      <c r="M245" s="189">
        <v>14156.45</v>
      </c>
      <c r="N245" s="185"/>
      <c r="O245" s="192"/>
      <c r="DI245" s="145"/>
      <c r="DJ245" s="145"/>
      <c r="DK245" s="145"/>
      <c r="DL245" s="145"/>
      <c r="DM245" s="145"/>
      <c r="DR245" s="145"/>
      <c r="DT245" s="145" t="s">
        <v>451</v>
      </c>
    </row>
    <row r="246" spans="1:126" s="133" customFormat="1" ht="15" x14ac:dyDescent="0.25">
      <c r="A246" s="182"/>
      <c r="B246" s="205"/>
      <c r="C246" s="183"/>
      <c r="D246" s="148" t="s">
        <v>249</v>
      </c>
      <c r="E246" s="148"/>
      <c r="F246" s="148"/>
      <c r="G246" s="148"/>
      <c r="H246" s="148"/>
      <c r="I246" s="148"/>
      <c r="J246" s="148"/>
      <c r="K246" s="148"/>
      <c r="L246" s="148"/>
      <c r="M246" s="191"/>
      <c r="N246" s="185"/>
      <c r="O246" s="192"/>
      <c r="DU246" s="145" t="s">
        <v>249</v>
      </c>
    </row>
    <row r="247" spans="1:126" s="133" customFormat="1" ht="15" x14ac:dyDescent="0.25">
      <c r="A247" s="193"/>
      <c r="B247" s="134"/>
      <c r="C247" s="155"/>
      <c r="D247" s="152" t="s">
        <v>154</v>
      </c>
      <c r="E247" s="152"/>
      <c r="F247" s="152"/>
      <c r="G247" s="152"/>
      <c r="H247" s="152"/>
      <c r="I247" s="152"/>
      <c r="J247" s="152"/>
      <c r="K247" s="152"/>
      <c r="L247" s="152"/>
      <c r="M247" s="194">
        <v>13160.71</v>
      </c>
      <c r="N247" s="195"/>
      <c r="O247" s="196">
        <v>151845.51999999999</v>
      </c>
      <c r="DU247" s="145"/>
      <c r="DV247" s="154" t="s">
        <v>154</v>
      </c>
    </row>
    <row r="248" spans="1:126" s="133" customFormat="1" ht="15" x14ac:dyDescent="0.25">
      <c r="A248" s="193"/>
      <c r="B248" s="134"/>
      <c r="C248" s="155"/>
      <c r="D248" s="152" t="s">
        <v>155</v>
      </c>
      <c r="E248" s="152"/>
      <c r="F248" s="152"/>
      <c r="G248" s="152"/>
      <c r="H248" s="152"/>
      <c r="I248" s="152"/>
      <c r="J248" s="152"/>
      <c r="K248" s="152"/>
      <c r="L248" s="152"/>
      <c r="M248" s="197"/>
      <c r="N248" s="195"/>
      <c r="O248" s="198"/>
      <c r="DU248" s="145"/>
      <c r="DV248" s="154" t="s">
        <v>155</v>
      </c>
    </row>
    <row r="249" spans="1:126" s="133" customFormat="1" ht="15" x14ac:dyDescent="0.25">
      <c r="A249" s="193"/>
      <c r="B249" s="134"/>
      <c r="C249" s="155"/>
      <c r="D249" s="152" t="s">
        <v>156</v>
      </c>
      <c r="E249" s="152"/>
      <c r="F249" s="152"/>
      <c r="G249" s="152"/>
      <c r="H249" s="152"/>
      <c r="I249" s="152"/>
      <c r="J249" s="152"/>
      <c r="K249" s="152"/>
      <c r="L249" s="152"/>
      <c r="M249" s="199">
        <v>408.9</v>
      </c>
      <c r="N249" s="195"/>
      <c r="O249" s="196">
        <v>20220.12</v>
      </c>
      <c r="DU249" s="145"/>
      <c r="DV249" s="154" t="s">
        <v>156</v>
      </c>
    </row>
    <row r="250" spans="1:126" s="133" customFormat="1" ht="15" x14ac:dyDescent="0.25">
      <c r="A250" s="193"/>
      <c r="B250" s="134"/>
      <c r="C250" s="155"/>
      <c r="D250" s="152" t="s">
        <v>157</v>
      </c>
      <c r="E250" s="152"/>
      <c r="F250" s="152"/>
      <c r="G250" s="152"/>
      <c r="H250" s="152"/>
      <c r="I250" s="152"/>
      <c r="J250" s="152"/>
      <c r="K250" s="152"/>
      <c r="L250" s="152"/>
      <c r="M250" s="194">
        <v>2645.29</v>
      </c>
      <c r="N250" s="195"/>
      <c r="O250" s="196">
        <v>38436.07</v>
      </c>
      <c r="DU250" s="145"/>
      <c r="DV250" s="154" t="s">
        <v>157</v>
      </c>
    </row>
    <row r="251" spans="1:126" s="133" customFormat="1" ht="15" x14ac:dyDescent="0.25">
      <c r="A251" s="193"/>
      <c r="B251" s="134"/>
      <c r="C251" s="155"/>
      <c r="D251" s="152" t="s">
        <v>158</v>
      </c>
      <c r="E251" s="152"/>
      <c r="F251" s="152"/>
      <c r="G251" s="152"/>
      <c r="H251" s="152"/>
      <c r="I251" s="152"/>
      <c r="J251" s="152"/>
      <c r="K251" s="152"/>
      <c r="L251" s="152"/>
      <c r="M251" s="199">
        <v>255.29</v>
      </c>
      <c r="N251" s="195"/>
      <c r="O251" s="196">
        <v>12624.09</v>
      </c>
      <c r="DU251" s="145"/>
      <c r="DV251" s="154" t="s">
        <v>158</v>
      </c>
    </row>
    <row r="252" spans="1:126" s="133" customFormat="1" ht="15" x14ac:dyDescent="0.25">
      <c r="A252" s="193"/>
      <c r="B252" s="134"/>
      <c r="C252" s="155"/>
      <c r="D252" s="152" t="s">
        <v>159</v>
      </c>
      <c r="E252" s="152"/>
      <c r="F252" s="152"/>
      <c r="G252" s="152"/>
      <c r="H252" s="152"/>
      <c r="I252" s="152"/>
      <c r="J252" s="152"/>
      <c r="K252" s="152"/>
      <c r="L252" s="152"/>
      <c r="M252" s="194">
        <v>9942.08</v>
      </c>
      <c r="N252" s="195"/>
      <c r="O252" s="196">
        <v>90671.75</v>
      </c>
      <c r="DU252" s="145"/>
      <c r="DV252" s="154" t="s">
        <v>159</v>
      </c>
    </row>
    <row r="253" spans="1:126" s="133" customFormat="1" ht="15" x14ac:dyDescent="0.25">
      <c r="A253" s="193"/>
      <c r="B253" s="134"/>
      <c r="C253" s="155"/>
      <c r="D253" s="152" t="s">
        <v>160</v>
      </c>
      <c r="E253" s="152"/>
      <c r="F253" s="152"/>
      <c r="G253" s="152"/>
      <c r="H253" s="152"/>
      <c r="I253" s="152"/>
      <c r="J253" s="152"/>
      <c r="K253" s="152"/>
      <c r="L253" s="152"/>
      <c r="M253" s="199">
        <v>164.44</v>
      </c>
      <c r="N253" s="195"/>
      <c r="O253" s="196">
        <v>2517.58</v>
      </c>
      <c r="DU253" s="145"/>
      <c r="DV253" s="154" t="s">
        <v>160</v>
      </c>
    </row>
    <row r="254" spans="1:126" s="133" customFormat="1" ht="15" x14ac:dyDescent="0.25">
      <c r="A254" s="193"/>
      <c r="B254" s="134"/>
      <c r="C254" s="155"/>
      <c r="D254" s="152" t="s">
        <v>161</v>
      </c>
      <c r="E254" s="152"/>
      <c r="F254" s="152"/>
      <c r="G254" s="152"/>
      <c r="H254" s="152"/>
      <c r="I254" s="152"/>
      <c r="J254" s="152"/>
      <c r="K254" s="152"/>
      <c r="L254" s="152"/>
      <c r="M254" s="194">
        <v>14156.45</v>
      </c>
      <c r="N254" s="195"/>
      <c r="O254" s="196">
        <v>201084.05</v>
      </c>
      <c r="DU254" s="145"/>
      <c r="DV254" s="154" t="s">
        <v>161</v>
      </c>
    </row>
    <row r="255" spans="1:126" s="133" customFormat="1" ht="15" x14ac:dyDescent="0.25">
      <c r="A255" s="193"/>
      <c r="B255" s="134"/>
      <c r="C255" s="155"/>
      <c r="D255" s="152" t="s">
        <v>162</v>
      </c>
      <c r="E255" s="152"/>
      <c r="F255" s="152"/>
      <c r="G255" s="152"/>
      <c r="H255" s="152"/>
      <c r="I255" s="152"/>
      <c r="J255" s="152"/>
      <c r="K255" s="152"/>
      <c r="L255" s="152"/>
      <c r="M255" s="194">
        <v>13992.01</v>
      </c>
      <c r="N255" s="195"/>
      <c r="O255" s="196">
        <v>198566.47</v>
      </c>
      <c r="DU255" s="145"/>
      <c r="DV255" s="154" t="s">
        <v>162</v>
      </c>
    </row>
    <row r="256" spans="1:126" s="133" customFormat="1" ht="15" x14ac:dyDescent="0.25">
      <c r="A256" s="193"/>
      <c r="B256" s="134"/>
      <c r="C256" s="155"/>
      <c r="D256" s="152" t="s">
        <v>163</v>
      </c>
      <c r="E256" s="152"/>
      <c r="F256" s="152"/>
      <c r="G256" s="152"/>
      <c r="H256" s="152"/>
      <c r="I256" s="152"/>
      <c r="J256" s="152"/>
      <c r="K256" s="152"/>
      <c r="L256" s="152"/>
      <c r="M256" s="197"/>
      <c r="N256" s="195"/>
      <c r="O256" s="198"/>
      <c r="DU256" s="145"/>
      <c r="DV256" s="154" t="s">
        <v>163</v>
      </c>
    </row>
    <row r="257" spans="1:128" s="133" customFormat="1" ht="15" x14ac:dyDescent="0.25">
      <c r="A257" s="193"/>
      <c r="B257" s="134"/>
      <c r="C257" s="155"/>
      <c r="D257" s="152" t="s">
        <v>164</v>
      </c>
      <c r="E257" s="152"/>
      <c r="F257" s="152"/>
      <c r="G257" s="152"/>
      <c r="H257" s="152"/>
      <c r="I257" s="152"/>
      <c r="J257" s="152"/>
      <c r="K257" s="152"/>
      <c r="L257" s="152"/>
      <c r="M257" s="199">
        <v>408.9</v>
      </c>
      <c r="N257" s="195"/>
      <c r="O257" s="196">
        <v>20220.12</v>
      </c>
      <c r="DU257" s="145"/>
      <c r="DV257" s="154" t="s">
        <v>164</v>
      </c>
    </row>
    <row r="258" spans="1:128" s="133" customFormat="1" ht="15" x14ac:dyDescent="0.25">
      <c r="A258" s="193"/>
      <c r="B258" s="134"/>
      <c r="C258" s="155"/>
      <c r="D258" s="152" t="s">
        <v>165</v>
      </c>
      <c r="E258" s="152"/>
      <c r="F258" s="152"/>
      <c r="G258" s="152"/>
      <c r="H258" s="152"/>
      <c r="I258" s="152"/>
      <c r="J258" s="152"/>
      <c r="K258" s="152"/>
      <c r="L258" s="152"/>
      <c r="M258" s="194">
        <v>2645.29</v>
      </c>
      <c r="N258" s="195"/>
      <c r="O258" s="196">
        <v>38436.07</v>
      </c>
      <c r="DU258" s="145"/>
      <c r="DV258" s="154" t="s">
        <v>165</v>
      </c>
    </row>
    <row r="259" spans="1:128" s="133" customFormat="1" ht="15" x14ac:dyDescent="0.25">
      <c r="A259" s="193"/>
      <c r="B259" s="134"/>
      <c r="C259" s="155"/>
      <c r="D259" s="152" t="s">
        <v>166</v>
      </c>
      <c r="E259" s="152"/>
      <c r="F259" s="152"/>
      <c r="G259" s="152"/>
      <c r="H259" s="152"/>
      <c r="I259" s="152"/>
      <c r="J259" s="152"/>
      <c r="K259" s="152"/>
      <c r="L259" s="152"/>
      <c r="M259" s="199">
        <v>255.29</v>
      </c>
      <c r="N259" s="195"/>
      <c r="O259" s="196">
        <v>12624.09</v>
      </c>
      <c r="DU259" s="145"/>
      <c r="DV259" s="154" t="s">
        <v>166</v>
      </c>
    </row>
    <row r="260" spans="1:128" s="133" customFormat="1" ht="15" x14ac:dyDescent="0.25">
      <c r="A260" s="193"/>
      <c r="B260" s="134"/>
      <c r="C260" s="155"/>
      <c r="D260" s="152" t="s">
        <v>167</v>
      </c>
      <c r="E260" s="152"/>
      <c r="F260" s="152"/>
      <c r="G260" s="152"/>
      <c r="H260" s="152"/>
      <c r="I260" s="152"/>
      <c r="J260" s="152"/>
      <c r="K260" s="152"/>
      <c r="L260" s="152"/>
      <c r="M260" s="194">
        <v>9942.08</v>
      </c>
      <c r="N260" s="195"/>
      <c r="O260" s="196">
        <v>90671.75</v>
      </c>
      <c r="DU260" s="145"/>
      <c r="DV260" s="154" t="s">
        <v>167</v>
      </c>
    </row>
    <row r="261" spans="1:128" s="133" customFormat="1" ht="15" x14ac:dyDescent="0.25">
      <c r="A261" s="193"/>
      <c r="B261" s="134"/>
      <c r="C261" s="155"/>
      <c r="D261" s="152" t="s">
        <v>168</v>
      </c>
      <c r="E261" s="152"/>
      <c r="F261" s="152"/>
      <c r="G261" s="152"/>
      <c r="H261" s="152"/>
      <c r="I261" s="152"/>
      <c r="J261" s="152"/>
      <c r="K261" s="152"/>
      <c r="L261" s="152"/>
      <c r="M261" s="199">
        <v>669.72</v>
      </c>
      <c r="N261" s="195"/>
      <c r="O261" s="196">
        <v>33116.99</v>
      </c>
      <c r="DU261" s="145"/>
      <c r="DV261" s="154" t="s">
        <v>168</v>
      </c>
    </row>
    <row r="262" spans="1:128" s="133" customFormat="1" ht="15" x14ac:dyDescent="0.25">
      <c r="A262" s="193"/>
      <c r="B262" s="134"/>
      <c r="C262" s="155"/>
      <c r="D262" s="152" t="s">
        <v>169</v>
      </c>
      <c r="E262" s="152"/>
      <c r="F262" s="152"/>
      <c r="G262" s="152"/>
      <c r="H262" s="152"/>
      <c r="I262" s="152"/>
      <c r="J262" s="152"/>
      <c r="K262" s="152"/>
      <c r="L262" s="152"/>
      <c r="M262" s="199">
        <v>326.02</v>
      </c>
      <c r="N262" s="195"/>
      <c r="O262" s="196">
        <v>16121.54</v>
      </c>
      <c r="DU262" s="145"/>
      <c r="DV262" s="154" t="s">
        <v>169</v>
      </c>
    </row>
    <row r="263" spans="1:128" s="133" customFormat="1" ht="15" x14ac:dyDescent="0.25">
      <c r="A263" s="193"/>
      <c r="B263" s="134"/>
      <c r="C263" s="155"/>
      <c r="D263" s="152" t="s">
        <v>170</v>
      </c>
      <c r="E263" s="152"/>
      <c r="F263" s="152"/>
      <c r="G263" s="152"/>
      <c r="H263" s="152"/>
      <c r="I263" s="152"/>
      <c r="J263" s="152"/>
      <c r="K263" s="152"/>
      <c r="L263" s="152"/>
      <c r="M263" s="199">
        <v>164.44</v>
      </c>
      <c r="N263" s="195"/>
      <c r="O263" s="196">
        <v>2517.58</v>
      </c>
      <c r="DU263" s="145"/>
      <c r="DV263" s="154" t="s">
        <v>170</v>
      </c>
    </row>
    <row r="264" spans="1:128" s="133" customFormat="1" ht="15" x14ac:dyDescent="0.25">
      <c r="A264" s="193"/>
      <c r="B264" s="134"/>
      <c r="C264" s="155"/>
      <c r="D264" s="152" t="s">
        <v>171</v>
      </c>
      <c r="E264" s="152"/>
      <c r="F264" s="152"/>
      <c r="G264" s="152"/>
      <c r="H264" s="152"/>
      <c r="I264" s="152"/>
      <c r="J264" s="152"/>
      <c r="K264" s="152"/>
      <c r="L264" s="152"/>
      <c r="M264" s="199">
        <v>664.19</v>
      </c>
      <c r="N264" s="195"/>
      <c r="O264" s="196">
        <v>32844.21</v>
      </c>
      <c r="DU264" s="145"/>
      <c r="DV264" s="154" t="s">
        <v>171</v>
      </c>
    </row>
    <row r="265" spans="1:128" s="133" customFormat="1" ht="15" x14ac:dyDescent="0.25">
      <c r="A265" s="193"/>
      <c r="B265" s="134"/>
      <c r="C265" s="155"/>
      <c r="D265" s="152" t="s">
        <v>172</v>
      </c>
      <c r="E265" s="152"/>
      <c r="F265" s="152"/>
      <c r="G265" s="152"/>
      <c r="H265" s="152"/>
      <c r="I265" s="152"/>
      <c r="J265" s="152"/>
      <c r="K265" s="152"/>
      <c r="L265" s="152"/>
      <c r="M265" s="199">
        <v>669.72</v>
      </c>
      <c r="N265" s="195"/>
      <c r="O265" s="196">
        <v>33116.99</v>
      </c>
      <c r="DU265" s="145"/>
      <c r="DV265" s="154" t="s">
        <v>172</v>
      </c>
    </row>
    <row r="266" spans="1:128" s="133" customFormat="1" ht="15" x14ac:dyDescent="0.25">
      <c r="A266" s="193"/>
      <c r="B266" s="134"/>
      <c r="C266" s="155"/>
      <c r="D266" s="152" t="s">
        <v>173</v>
      </c>
      <c r="E266" s="152"/>
      <c r="F266" s="152"/>
      <c r="G266" s="152"/>
      <c r="H266" s="152"/>
      <c r="I266" s="152"/>
      <c r="J266" s="152"/>
      <c r="K266" s="152"/>
      <c r="L266" s="152"/>
      <c r="M266" s="199">
        <v>326.02</v>
      </c>
      <c r="N266" s="195"/>
      <c r="O266" s="196">
        <v>16121.54</v>
      </c>
      <c r="DU266" s="145"/>
      <c r="DV266" s="154" t="s">
        <v>173</v>
      </c>
    </row>
    <row r="267" spans="1:128" s="133" customFormat="1" ht="15" x14ac:dyDescent="0.25">
      <c r="A267" s="193"/>
      <c r="B267" s="134"/>
      <c r="C267" s="200"/>
      <c r="D267" s="201" t="s">
        <v>256</v>
      </c>
      <c r="E267" s="201"/>
      <c r="F267" s="201"/>
      <c r="G267" s="201"/>
      <c r="H267" s="201"/>
      <c r="I267" s="201"/>
      <c r="J267" s="201"/>
      <c r="K267" s="201"/>
      <c r="L267" s="201"/>
      <c r="M267" s="202">
        <f>M254</f>
        <v>14156.45</v>
      </c>
      <c r="N267" s="203"/>
      <c r="O267" s="204">
        <f>O254</f>
        <v>201084.05</v>
      </c>
      <c r="DU267" s="145"/>
      <c r="DX267" s="145" t="s">
        <v>256</v>
      </c>
    </row>
    <row r="268" spans="1:128" s="133" customFormat="1" ht="15" hidden="1" x14ac:dyDescent="0.25">
      <c r="A268" s="193"/>
      <c r="B268" s="134"/>
      <c r="C268" s="155"/>
      <c r="D268" s="152" t="s">
        <v>174</v>
      </c>
      <c r="E268" s="152"/>
      <c r="F268" s="152"/>
      <c r="G268" s="152"/>
      <c r="H268" s="152"/>
      <c r="I268" s="152"/>
      <c r="J268" s="152"/>
      <c r="K268" s="152"/>
      <c r="L268" s="152"/>
      <c r="M268" s="194">
        <v>2831.29</v>
      </c>
      <c r="N268" s="195"/>
      <c r="O268" s="196">
        <v>40216.81</v>
      </c>
      <c r="DU268" s="145"/>
      <c r="DW268" s="154" t="s">
        <v>174</v>
      </c>
    </row>
    <row r="269" spans="1:128" s="133" customFormat="1" ht="15" hidden="1" x14ac:dyDescent="0.25">
      <c r="A269" s="193"/>
      <c r="B269" s="134"/>
      <c r="C269" s="200"/>
      <c r="D269" s="201" t="s">
        <v>256</v>
      </c>
      <c r="E269" s="201"/>
      <c r="F269" s="201"/>
      <c r="G269" s="201"/>
      <c r="H269" s="201"/>
      <c r="I269" s="201"/>
      <c r="J269" s="201"/>
      <c r="K269" s="201"/>
      <c r="L269" s="201"/>
      <c r="M269" s="202">
        <v>16987.740000000002</v>
      </c>
      <c r="N269" s="203"/>
      <c r="O269" s="204">
        <v>241300.86</v>
      </c>
      <c r="DU269" s="145"/>
      <c r="DX269" s="145" t="s">
        <v>256</v>
      </c>
    </row>
    <row r="270" spans="1:128" s="133" customFormat="1" ht="29.25" customHeight="1" x14ac:dyDescent="0.25">
      <c r="A270" s="205"/>
      <c r="B270" s="205"/>
      <c r="C270" s="205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82" t="s">
        <v>12</v>
      </c>
      <c r="O270" s="283">
        <f>1.2*O267</f>
        <v>241300.86</v>
      </c>
    </row>
    <row r="271" spans="1:128" s="140" customFormat="1" ht="21" customHeight="1" x14ac:dyDescent="0.25">
      <c r="A271" s="133"/>
      <c r="B271" s="249" t="s">
        <v>257</v>
      </c>
      <c r="C271" s="206" t="s">
        <v>258</v>
      </c>
      <c r="D271" s="206"/>
      <c r="E271" s="206"/>
      <c r="F271" s="206"/>
      <c r="G271" s="206"/>
      <c r="H271" s="206"/>
      <c r="I271" s="207" t="s">
        <v>259</v>
      </c>
      <c r="J271" s="207"/>
      <c r="K271" s="207"/>
      <c r="L271" s="207"/>
      <c r="M271" s="207"/>
      <c r="N271" s="207"/>
      <c r="O271" s="133"/>
      <c r="P271" s="133"/>
      <c r="Q271" s="133"/>
      <c r="R271" s="133"/>
      <c r="S271" s="133"/>
      <c r="T271" s="138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  <c r="AL271" s="138"/>
      <c r="AM271" s="138"/>
      <c r="AN271" s="138"/>
      <c r="AO271" s="138"/>
      <c r="AP271" s="138"/>
      <c r="AQ271" s="138"/>
      <c r="AR271" s="138"/>
      <c r="AS271" s="138"/>
      <c r="AT271" s="138"/>
      <c r="AU271" s="138"/>
      <c r="AV271" s="138"/>
      <c r="AW271" s="138" t="s">
        <v>67</v>
      </c>
      <c r="AX271" s="138" t="s">
        <v>260</v>
      </c>
      <c r="AY271" s="138"/>
      <c r="AZ271" s="138"/>
    </row>
    <row r="272" spans="1:128" s="208" customFormat="1" ht="60" customHeight="1" x14ac:dyDescent="0.25">
      <c r="B272" s="249"/>
      <c r="C272" s="139" t="s">
        <v>175</v>
      </c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  <c r="AH272" s="209"/>
      <c r="AI272" s="209"/>
      <c r="AJ272" s="209"/>
      <c r="AK272" s="209"/>
      <c r="AL272" s="209"/>
      <c r="AM272" s="209"/>
      <c r="AN272" s="209"/>
      <c r="AO272" s="209"/>
      <c r="AP272" s="209"/>
      <c r="AQ272" s="209"/>
      <c r="AR272" s="209"/>
      <c r="AS272" s="209"/>
      <c r="AT272" s="209"/>
      <c r="AU272" s="209"/>
      <c r="AV272" s="209"/>
      <c r="AW272" s="209"/>
      <c r="AX272" s="209"/>
      <c r="AY272" s="209"/>
      <c r="AZ272" s="209"/>
    </row>
    <row r="273" spans="1:52" s="140" customFormat="1" ht="15" x14ac:dyDescent="0.25">
      <c r="A273" s="133"/>
      <c r="B273" s="249" t="s">
        <v>261</v>
      </c>
      <c r="C273" s="206" t="s">
        <v>262</v>
      </c>
      <c r="D273" s="206"/>
      <c r="E273" s="206"/>
      <c r="F273" s="206"/>
      <c r="G273" s="206"/>
      <c r="H273" s="206"/>
      <c r="I273" s="207" t="s">
        <v>263</v>
      </c>
      <c r="J273" s="207"/>
      <c r="K273" s="207"/>
      <c r="L273" s="207"/>
      <c r="M273" s="207"/>
      <c r="N273" s="207"/>
      <c r="O273" s="133"/>
      <c r="P273" s="133"/>
      <c r="Q273" s="133"/>
      <c r="R273" s="133"/>
      <c r="S273" s="133"/>
      <c r="T273" s="138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/>
      <c r="AT273" s="138"/>
      <c r="AU273" s="138"/>
      <c r="AV273" s="138"/>
      <c r="AW273" s="138"/>
      <c r="AX273" s="138"/>
      <c r="AY273" s="138" t="s">
        <v>67</v>
      </c>
      <c r="AZ273" s="138" t="s">
        <v>260</v>
      </c>
    </row>
    <row r="274" spans="1:52" s="208" customFormat="1" ht="18.75" customHeight="1" x14ac:dyDescent="0.25">
      <c r="B274" s="137"/>
      <c r="C274" s="139" t="s">
        <v>175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7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  <c r="AH274" s="209"/>
      <c r="AI274" s="209"/>
      <c r="AJ274" s="209"/>
      <c r="AK274" s="209"/>
      <c r="AL274" s="209"/>
      <c r="AM274" s="209"/>
      <c r="AN274" s="209"/>
      <c r="AO274" s="209"/>
      <c r="AP274" s="209"/>
      <c r="AQ274" s="209"/>
      <c r="AR274" s="209"/>
      <c r="AS274" s="209"/>
      <c r="AT274" s="209"/>
      <c r="AU274" s="209"/>
      <c r="AV274" s="209"/>
      <c r="AW274" s="209"/>
      <c r="AX274" s="209"/>
      <c r="AY274" s="209"/>
      <c r="AZ274" s="209"/>
    </row>
    <row r="275" spans="1:52" s="133" customFormat="1" ht="15" x14ac:dyDescent="0.25">
      <c r="A275" s="134"/>
      <c r="B275" s="134"/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</row>
    <row r="276" spans="1:52" s="133" customFormat="1" ht="15" x14ac:dyDescent="0.25">
      <c r="A276" s="134"/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</row>
    <row r="277" spans="1:52" s="133" customFormat="1" ht="15" x14ac:dyDescent="0.25">
      <c r="A277" s="134"/>
      <c r="B277" s="134"/>
      <c r="C277" s="134"/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</row>
    <row r="278" spans="1:52" s="133" customFormat="1" ht="15" x14ac:dyDescent="0.25">
      <c r="A278" s="134"/>
      <c r="B278" s="134"/>
    </row>
  </sheetData>
  <mergeCells count="280">
    <mergeCell ref="C274:N274"/>
    <mergeCell ref="D268:L268"/>
    <mergeCell ref="D269:L269"/>
    <mergeCell ref="C271:H271"/>
    <mergeCell ref="I271:N271"/>
    <mergeCell ref="C272:N272"/>
    <mergeCell ref="C273:H273"/>
    <mergeCell ref="I273:N273"/>
    <mergeCell ref="D262:L262"/>
    <mergeCell ref="D263:L263"/>
    <mergeCell ref="D264:L264"/>
    <mergeCell ref="D265:L265"/>
    <mergeCell ref="D266:L266"/>
    <mergeCell ref="D267:L267"/>
    <mergeCell ref="D256:L256"/>
    <mergeCell ref="D257:L257"/>
    <mergeCell ref="D258:L258"/>
    <mergeCell ref="D259:L259"/>
    <mergeCell ref="D260:L260"/>
    <mergeCell ref="D261:L261"/>
    <mergeCell ref="D250:L250"/>
    <mergeCell ref="D251:L251"/>
    <mergeCell ref="D252:L252"/>
    <mergeCell ref="D253:L253"/>
    <mergeCell ref="D254:L254"/>
    <mergeCell ref="D255:L255"/>
    <mergeCell ref="D244:F244"/>
    <mergeCell ref="D245:L245"/>
    <mergeCell ref="D246:L246"/>
    <mergeCell ref="D247:L247"/>
    <mergeCell ref="D248:L248"/>
    <mergeCell ref="D249:L249"/>
    <mergeCell ref="D238:F238"/>
    <mergeCell ref="D239:F239"/>
    <mergeCell ref="D240:F240"/>
    <mergeCell ref="D241:F241"/>
    <mergeCell ref="D242:O242"/>
    <mergeCell ref="D243:O243"/>
    <mergeCell ref="D232:F232"/>
    <mergeCell ref="D233:F233"/>
    <mergeCell ref="D234:F234"/>
    <mergeCell ref="D235:F235"/>
    <mergeCell ref="D236:F236"/>
    <mergeCell ref="D237:F237"/>
    <mergeCell ref="D226:O226"/>
    <mergeCell ref="D227:F227"/>
    <mergeCell ref="D228:F228"/>
    <mergeCell ref="D229:O229"/>
    <mergeCell ref="D230:O230"/>
    <mergeCell ref="D231:F231"/>
    <mergeCell ref="D220:F220"/>
    <mergeCell ref="D221:F221"/>
    <mergeCell ref="D222:F222"/>
    <mergeCell ref="D223:F223"/>
    <mergeCell ref="D224:F224"/>
    <mergeCell ref="D225:O225"/>
    <mergeCell ref="D214:F214"/>
    <mergeCell ref="D215:F215"/>
    <mergeCell ref="D216:F216"/>
    <mergeCell ref="D217:F217"/>
    <mergeCell ref="D218:F218"/>
    <mergeCell ref="D219:F219"/>
    <mergeCell ref="D208:F208"/>
    <mergeCell ref="D209:O209"/>
    <mergeCell ref="D210:O210"/>
    <mergeCell ref="D211:F211"/>
    <mergeCell ref="D212:F212"/>
    <mergeCell ref="D213:F213"/>
    <mergeCell ref="D202:F202"/>
    <mergeCell ref="D203:F203"/>
    <mergeCell ref="D204:F204"/>
    <mergeCell ref="D205:F205"/>
    <mergeCell ref="D206:F206"/>
    <mergeCell ref="A207:O207"/>
    <mergeCell ref="D196:F196"/>
    <mergeCell ref="D197:F197"/>
    <mergeCell ref="D198:F198"/>
    <mergeCell ref="D199:F199"/>
    <mergeCell ref="D200:F200"/>
    <mergeCell ref="D201:F201"/>
    <mergeCell ref="D190:F190"/>
    <mergeCell ref="D191:F191"/>
    <mergeCell ref="D192:F192"/>
    <mergeCell ref="D193:F193"/>
    <mergeCell ref="D194:F194"/>
    <mergeCell ref="D195:F195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72:F172"/>
    <mergeCell ref="D173:F173"/>
    <mergeCell ref="D174:F174"/>
    <mergeCell ref="D175:F175"/>
    <mergeCell ref="D176:F176"/>
    <mergeCell ref="D177:F177"/>
    <mergeCell ref="D166:O166"/>
    <mergeCell ref="D167:F167"/>
    <mergeCell ref="A168:O168"/>
    <mergeCell ref="D169:F169"/>
    <mergeCell ref="D170:O170"/>
    <mergeCell ref="D171:O171"/>
    <mergeCell ref="D160:F160"/>
    <mergeCell ref="D161:F161"/>
    <mergeCell ref="D162:F162"/>
    <mergeCell ref="D163:F163"/>
    <mergeCell ref="D164:F164"/>
    <mergeCell ref="D165:O165"/>
    <mergeCell ref="D154:F154"/>
    <mergeCell ref="D155:F155"/>
    <mergeCell ref="D156:F156"/>
    <mergeCell ref="D157:F157"/>
    <mergeCell ref="D158:F158"/>
    <mergeCell ref="D159:F159"/>
    <mergeCell ref="D148:F148"/>
    <mergeCell ref="D149:F149"/>
    <mergeCell ref="D150:F150"/>
    <mergeCell ref="D151:O151"/>
    <mergeCell ref="D152:O152"/>
    <mergeCell ref="D153:F153"/>
    <mergeCell ref="D142:F142"/>
    <mergeCell ref="D143:F143"/>
    <mergeCell ref="D144:F144"/>
    <mergeCell ref="D145:F145"/>
    <mergeCell ref="D146:F146"/>
    <mergeCell ref="D147:F147"/>
    <mergeCell ref="D136:O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A133:O133"/>
    <mergeCell ref="D134:F134"/>
    <mergeCell ref="D135:O135"/>
    <mergeCell ref="D124:F124"/>
    <mergeCell ref="D125:F125"/>
    <mergeCell ref="D126:F126"/>
    <mergeCell ref="D127:F127"/>
    <mergeCell ref="D128:F128"/>
    <mergeCell ref="D129:F129"/>
    <mergeCell ref="D118:F118"/>
    <mergeCell ref="D119:F119"/>
    <mergeCell ref="A120:O120"/>
    <mergeCell ref="D121:F121"/>
    <mergeCell ref="D122:O122"/>
    <mergeCell ref="D123:F123"/>
    <mergeCell ref="D112:F112"/>
    <mergeCell ref="D113:F113"/>
    <mergeCell ref="D114:F114"/>
    <mergeCell ref="D115:F115"/>
    <mergeCell ref="D116:F116"/>
    <mergeCell ref="D117:F117"/>
    <mergeCell ref="D106:F106"/>
    <mergeCell ref="D107:O107"/>
    <mergeCell ref="D108:F108"/>
    <mergeCell ref="D109:F109"/>
    <mergeCell ref="D110:F110"/>
    <mergeCell ref="D111:F111"/>
    <mergeCell ref="D100:F100"/>
    <mergeCell ref="D101:F101"/>
    <mergeCell ref="D102:F102"/>
    <mergeCell ref="D103:O103"/>
    <mergeCell ref="D104:O104"/>
    <mergeCell ref="D105:F105"/>
    <mergeCell ref="D94:F94"/>
    <mergeCell ref="D95:F95"/>
    <mergeCell ref="D96:F96"/>
    <mergeCell ref="D97:F97"/>
    <mergeCell ref="D98:F98"/>
    <mergeCell ref="D99:F99"/>
    <mergeCell ref="D88:F88"/>
    <mergeCell ref="D89:F89"/>
    <mergeCell ref="D90:F90"/>
    <mergeCell ref="D91:F91"/>
    <mergeCell ref="D92:O92"/>
    <mergeCell ref="D93:O93"/>
    <mergeCell ref="D82:O82"/>
    <mergeCell ref="D83:F83"/>
    <mergeCell ref="D84:F84"/>
    <mergeCell ref="D85:F85"/>
    <mergeCell ref="D86:F86"/>
    <mergeCell ref="D87:F87"/>
    <mergeCell ref="D76:F76"/>
    <mergeCell ref="D77:F77"/>
    <mergeCell ref="D78:F78"/>
    <mergeCell ref="D79:F79"/>
    <mergeCell ref="D80:F80"/>
    <mergeCell ref="D81:O81"/>
    <mergeCell ref="D70:O70"/>
    <mergeCell ref="D71:O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F61"/>
    <mergeCell ref="D62:F62"/>
    <mergeCell ref="D63:F63"/>
    <mergeCell ref="D52:F52"/>
    <mergeCell ref="D53:F53"/>
    <mergeCell ref="D54:F54"/>
    <mergeCell ref="D55:F55"/>
    <mergeCell ref="D56:O56"/>
    <mergeCell ref="D57:O57"/>
    <mergeCell ref="D46:O46"/>
    <mergeCell ref="D47:O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D34:O34"/>
    <mergeCell ref="D35:F35"/>
    <mergeCell ref="D36:F36"/>
    <mergeCell ref="D37:F37"/>
    <mergeCell ref="D38:F38"/>
    <mergeCell ref="D39:F39"/>
    <mergeCell ref="N27:N29"/>
    <mergeCell ref="O27:O29"/>
    <mergeCell ref="D30:F30"/>
    <mergeCell ref="A31:O31"/>
    <mergeCell ref="A32:O32"/>
    <mergeCell ref="D33:F33"/>
    <mergeCell ref="A27:B28"/>
    <mergeCell ref="C27:C29"/>
    <mergeCell ref="D27:F29"/>
    <mergeCell ref="G27:G29"/>
    <mergeCell ref="H27:J28"/>
    <mergeCell ref="K27:M28"/>
    <mergeCell ref="M15:O15"/>
    <mergeCell ref="M16:O16"/>
    <mergeCell ref="M17:O17"/>
    <mergeCell ref="M18:O18"/>
    <mergeCell ref="M19:O19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9744-FA2F-4C2E-88D6-F74A53F9A78F}">
  <sheetPr>
    <pageSetUpPr fitToPage="1"/>
  </sheetPr>
  <dimension ref="A1:EV164"/>
  <sheetViews>
    <sheetView topLeftCell="A145" workbookViewId="0">
      <selection activeCell="N156" sqref="N156:O156"/>
    </sheetView>
  </sheetViews>
  <sheetFormatPr defaultColWidth="9.140625" defaultRowHeight="11.25" customHeight="1" x14ac:dyDescent="0.2"/>
  <cols>
    <col min="1" max="2" width="6.7109375" style="210" customWidth="1"/>
    <col min="3" max="3" width="11.5703125" style="210" customWidth="1"/>
    <col min="4" max="4" width="10.42578125" style="210" customWidth="1"/>
    <col min="5" max="5" width="13.28515625" style="210" customWidth="1"/>
    <col min="6" max="6" width="8.5703125" style="210" customWidth="1"/>
    <col min="7" max="7" width="9.28515625" style="210" customWidth="1"/>
    <col min="8" max="8" width="12.7109375" style="210" customWidth="1"/>
    <col min="9" max="10" width="12.85546875" style="210" customWidth="1"/>
    <col min="11" max="11" width="11" style="210" customWidth="1"/>
    <col min="12" max="13" width="12.85546875" style="210" customWidth="1"/>
    <col min="14" max="14" width="11" style="210" customWidth="1"/>
    <col min="15" max="15" width="16.7109375" style="210" customWidth="1"/>
    <col min="16" max="18" width="9.140625" style="210"/>
    <col min="19" max="27" width="102.5703125" style="154" hidden="1" customWidth="1"/>
    <col min="28" max="30" width="40.5703125" style="154" hidden="1" customWidth="1"/>
    <col min="31" max="38" width="91" style="154" hidden="1" customWidth="1"/>
    <col min="39" max="41" width="40.5703125" style="154" hidden="1" customWidth="1"/>
    <col min="42" max="49" width="91" style="154" hidden="1" customWidth="1"/>
    <col min="50" max="52" width="40.5703125" style="154" hidden="1" customWidth="1"/>
    <col min="53" max="61" width="102.5703125" style="154" hidden="1" customWidth="1"/>
    <col min="62" max="64" width="40.5703125" style="154" hidden="1" customWidth="1"/>
    <col min="65" max="73" width="102.5703125" style="154" hidden="1" customWidth="1"/>
    <col min="74" max="82" width="40.5703125" style="154" hidden="1" customWidth="1"/>
    <col min="83" max="114" width="169.42578125" style="154" hidden="1" customWidth="1"/>
    <col min="115" max="117" width="32.28515625" style="154" hidden="1" customWidth="1"/>
    <col min="118" max="118" width="144.42578125" style="154" hidden="1" customWidth="1"/>
    <col min="119" max="122" width="32.28515625" style="154" hidden="1" customWidth="1"/>
    <col min="123" max="123" width="103.85546875" style="154" hidden="1" customWidth="1"/>
    <col min="124" max="124" width="144.42578125" style="154" hidden="1" customWidth="1"/>
    <col min="125" max="128" width="103.85546875" style="154" hidden="1" customWidth="1"/>
    <col min="129" max="134" width="65.85546875" style="154" hidden="1" customWidth="1"/>
    <col min="135" max="140" width="73.42578125" style="154" hidden="1" customWidth="1"/>
    <col min="141" max="146" width="65.85546875" style="154" hidden="1" customWidth="1"/>
    <col min="147" max="152" width="73.42578125" style="154" hidden="1" customWidth="1"/>
    <col min="153" max="16384" width="9.140625" style="210"/>
  </cols>
  <sheetData>
    <row r="1" spans="1:29" s="133" customFormat="1" ht="1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29" s="133" customFormat="1" ht="1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211" t="s">
        <v>176</v>
      </c>
      <c r="N2" s="212"/>
      <c r="O2" s="213"/>
    </row>
    <row r="3" spans="1:29" s="133" customFormat="1" ht="15" x14ac:dyDescent="0.2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41" t="s">
        <v>177</v>
      </c>
      <c r="M3" s="211" t="s">
        <v>178</v>
      </c>
      <c r="N3" s="212"/>
      <c r="O3" s="213"/>
    </row>
    <row r="4" spans="1:29" s="133" customFormat="1" ht="15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41"/>
      <c r="M4" s="214"/>
      <c r="N4" s="215"/>
      <c r="O4" s="216"/>
    </row>
    <row r="5" spans="1:29" s="133" customFormat="1" ht="12.6" customHeight="1" x14ac:dyDescent="0.25">
      <c r="A5" s="190" t="s">
        <v>179</v>
      </c>
      <c r="B5" s="134"/>
      <c r="C5" s="152"/>
      <c r="D5" s="152"/>
      <c r="E5" s="152"/>
      <c r="F5" s="152"/>
      <c r="G5" s="152"/>
      <c r="H5" s="152"/>
      <c r="I5" s="152"/>
      <c r="J5" s="152"/>
      <c r="K5" s="152"/>
      <c r="L5" s="141" t="s">
        <v>180</v>
      </c>
      <c r="M5" s="217"/>
      <c r="N5" s="218"/>
      <c r="O5" s="219"/>
      <c r="T5" s="154" t="s">
        <v>67</v>
      </c>
      <c r="U5" s="154" t="s">
        <v>67</v>
      </c>
    </row>
    <row r="6" spans="1:29" s="133" customFormat="1" ht="15" x14ac:dyDescent="0.25">
      <c r="A6" s="134"/>
      <c r="B6" s="134"/>
      <c r="C6" s="205"/>
      <c r="D6" s="205"/>
      <c r="E6" s="205"/>
      <c r="F6" s="220" t="s">
        <v>181</v>
      </c>
      <c r="G6" s="205"/>
      <c r="H6" s="205"/>
      <c r="I6" s="205"/>
      <c r="J6" s="205"/>
      <c r="K6" s="205"/>
      <c r="L6" s="141"/>
      <c r="M6" s="214"/>
      <c r="N6" s="215"/>
      <c r="O6" s="216"/>
    </row>
    <row r="7" spans="1:29" s="133" customFormat="1" ht="15.75" customHeight="1" x14ac:dyDescent="0.25">
      <c r="A7" s="190" t="s">
        <v>182</v>
      </c>
      <c r="B7" s="134"/>
      <c r="C7" s="134"/>
      <c r="D7" s="152" t="s">
        <v>183</v>
      </c>
      <c r="E7" s="152"/>
      <c r="F7" s="152"/>
      <c r="G7" s="152"/>
      <c r="H7" s="152"/>
      <c r="I7" s="152"/>
      <c r="J7" s="152"/>
      <c r="K7" s="152"/>
      <c r="L7" s="141" t="s">
        <v>180</v>
      </c>
      <c r="M7" s="217" t="s">
        <v>184</v>
      </c>
      <c r="N7" s="218"/>
      <c r="O7" s="219"/>
      <c r="V7" s="154" t="s">
        <v>185</v>
      </c>
      <c r="W7" s="154" t="s">
        <v>67</v>
      </c>
    </row>
    <row r="8" spans="1:29" s="133" customFormat="1" ht="15" x14ac:dyDescent="0.25">
      <c r="A8" s="134"/>
      <c r="B8" s="134"/>
      <c r="C8" s="134"/>
      <c r="D8" s="205"/>
      <c r="E8" s="205"/>
      <c r="F8" s="220" t="s">
        <v>181</v>
      </c>
      <c r="G8" s="205"/>
      <c r="H8" s="205"/>
      <c r="I8" s="205"/>
      <c r="J8" s="205"/>
      <c r="K8" s="205"/>
      <c r="L8" s="141"/>
      <c r="M8" s="214"/>
      <c r="N8" s="215"/>
      <c r="O8" s="216"/>
    </row>
    <row r="9" spans="1:29" s="133" customFormat="1" ht="17.25" customHeight="1" x14ac:dyDescent="0.25">
      <c r="A9" s="190" t="s">
        <v>186</v>
      </c>
      <c r="B9" s="134"/>
      <c r="C9" s="134"/>
      <c r="D9" s="152" t="s">
        <v>187</v>
      </c>
      <c r="E9" s="152"/>
      <c r="F9" s="152"/>
      <c r="G9" s="152"/>
      <c r="H9" s="152"/>
      <c r="I9" s="152"/>
      <c r="J9" s="152"/>
      <c r="K9" s="152"/>
      <c r="L9" s="141" t="s">
        <v>180</v>
      </c>
      <c r="M9" s="217" t="s">
        <v>188</v>
      </c>
      <c r="N9" s="218"/>
      <c r="O9" s="219"/>
      <c r="X9" s="154" t="s">
        <v>67</v>
      </c>
      <c r="Y9" s="154" t="s">
        <v>67</v>
      </c>
    </row>
    <row r="10" spans="1:29" s="133" customFormat="1" ht="10.9" customHeight="1" x14ac:dyDescent="0.25">
      <c r="A10" s="134"/>
      <c r="B10" s="134"/>
      <c r="C10" s="134"/>
      <c r="D10" s="205"/>
      <c r="E10" s="205"/>
      <c r="F10" s="220" t="s">
        <v>181</v>
      </c>
      <c r="G10" s="205"/>
      <c r="H10" s="205"/>
      <c r="I10" s="205"/>
      <c r="J10" s="205"/>
      <c r="K10" s="205"/>
      <c r="L10" s="134"/>
      <c r="M10" s="214"/>
      <c r="N10" s="215"/>
      <c r="O10" s="216"/>
    </row>
    <row r="11" spans="1:29" s="133" customFormat="1" ht="24" customHeight="1" x14ac:dyDescent="0.25">
      <c r="A11" s="190" t="s">
        <v>189</v>
      </c>
      <c r="B11" s="134"/>
      <c r="C11" s="156" t="s">
        <v>190</v>
      </c>
      <c r="D11" s="156"/>
      <c r="E11" s="156"/>
      <c r="F11" s="156"/>
      <c r="G11" s="156"/>
      <c r="H11" s="156"/>
      <c r="I11" s="156"/>
      <c r="J11" s="156"/>
      <c r="K11" s="156"/>
      <c r="L11" s="134"/>
      <c r="M11" s="217"/>
      <c r="N11" s="218"/>
      <c r="O11" s="219"/>
      <c r="Z11" s="154" t="s">
        <v>68</v>
      </c>
    </row>
    <row r="12" spans="1:29" s="133" customFormat="1" ht="15" x14ac:dyDescent="0.25">
      <c r="A12" s="134"/>
      <c r="B12" s="134"/>
      <c r="C12" s="205"/>
      <c r="D12" s="205"/>
      <c r="E12" s="205"/>
      <c r="F12" s="220" t="s">
        <v>191</v>
      </c>
      <c r="G12" s="205"/>
      <c r="H12" s="205"/>
      <c r="I12" s="205"/>
      <c r="J12" s="205"/>
      <c r="K12" s="205"/>
      <c r="L12" s="134"/>
      <c r="M12" s="214"/>
      <c r="N12" s="215"/>
      <c r="O12" s="216"/>
    </row>
    <row r="13" spans="1:29" s="133" customFormat="1" ht="15" x14ac:dyDescent="0.25">
      <c r="A13" s="190" t="s">
        <v>192</v>
      </c>
      <c r="B13" s="134"/>
      <c r="C13" s="156" t="s">
        <v>193</v>
      </c>
      <c r="D13" s="156"/>
      <c r="E13" s="156"/>
      <c r="F13" s="156"/>
      <c r="G13" s="156"/>
      <c r="H13" s="156"/>
      <c r="I13" s="156"/>
      <c r="J13" s="156"/>
      <c r="K13" s="156"/>
      <c r="L13" s="134"/>
      <c r="M13" s="217"/>
      <c r="N13" s="218"/>
      <c r="O13" s="219"/>
      <c r="Z13" s="154" t="s">
        <v>194</v>
      </c>
    </row>
    <row r="14" spans="1:29" s="133" customFormat="1" ht="15" x14ac:dyDescent="0.25">
      <c r="A14" s="134"/>
      <c r="B14" s="134"/>
      <c r="C14" s="205"/>
      <c r="D14" s="205"/>
      <c r="E14" s="205"/>
      <c r="F14" s="220" t="s">
        <v>195</v>
      </c>
      <c r="G14" s="205"/>
      <c r="H14" s="205"/>
      <c r="I14" s="205"/>
      <c r="J14" s="205"/>
      <c r="K14" s="205"/>
      <c r="L14" s="141" t="s">
        <v>196</v>
      </c>
      <c r="M14" s="211"/>
      <c r="N14" s="212"/>
      <c r="O14" s="213"/>
    </row>
    <row r="15" spans="1:29" s="225" customFormat="1" ht="11.25" customHeigh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5" t="s">
        <v>197</v>
      </c>
      <c r="L15" s="221" t="s">
        <v>198</v>
      </c>
      <c r="M15" s="222" t="s">
        <v>199</v>
      </c>
      <c r="N15" s="223"/>
      <c r="O15" s="224"/>
      <c r="AB15" s="138" t="s">
        <v>67</v>
      </c>
    </row>
    <row r="16" spans="1:29" s="225" customFormat="1" ht="15" x14ac:dyDescent="0.25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221" t="s">
        <v>200</v>
      </c>
      <c r="M16" s="226" t="s">
        <v>201</v>
      </c>
      <c r="N16" s="227"/>
      <c r="O16" s="228"/>
      <c r="AC16" s="138" t="s">
        <v>67</v>
      </c>
    </row>
    <row r="17" spans="1:114" s="225" customFormat="1" ht="11.25" customHeight="1" x14ac:dyDescent="0.25">
      <c r="A17" s="136"/>
      <c r="B17" s="136"/>
      <c r="C17" s="136"/>
      <c r="D17" s="136"/>
      <c r="E17" s="136"/>
      <c r="F17" s="136"/>
      <c r="G17" s="136"/>
      <c r="H17" s="136"/>
      <c r="I17" s="136"/>
      <c r="J17" s="136" t="s">
        <v>202</v>
      </c>
      <c r="K17" s="135"/>
      <c r="L17" s="221" t="s">
        <v>198</v>
      </c>
      <c r="M17" s="222" t="s">
        <v>203</v>
      </c>
      <c r="N17" s="223"/>
      <c r="O17" s="224"/>
      <c r="AB17" s="138" t="s">
        <v>67</v>
      </c>
    </row>
    <row r="18" spans="1:114" s="225" customFormat="1" ht="15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221" t="s">
        <v>200</v>
      </c>
      <c r="M18" s="222" t="s">
        <v>204</v>
      </c>
      <c r="N18" s="223"/>
      <c r="O18" s="224"/>
      <c r="AC18" s="138" t="s">
        <v>67</v>
      </c>
    </row>
    <row r="19" spans="1:114" s="225" customFormat="1" ht="15" x14ac:dyDescent="0.2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5" t="s">
        <v>205</v>
      </c>
      <c r="M19" s="229"/>
      <c r="N19" s="230"/>
      <c r="O19" s="231"/>
    </row>
    <row r="20" spans="1:114" s="133" customFormat="1" ht="15" x14ac:dyDescent="0.25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5"/>
      <c r="L20" s="232"/>
      <c r="M20" s="232"/>
      <c r="N20" s="232"/>
      <c r="O20" s="134"/>
    </row>
    <row r="21" spans="1:114" s="133" customFormat="1" ht="11.25" customHeight="1" x14ac:dyDescent="0.2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5"/>
      <c r="L21" s="143" t="s">
        <v>206</v>
      </c>
      <c r="M21" s="143" t="s">
        <v>207</v>
      </c>
      <c r="N21" s="233" t="s">
        <v>208</v>
      </c>
      <c r="O21" s="233"/>
    </row>
    <row r="22" spans="1:114" s="133" customFormat="1" ht="15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5"/>
      <c r="L22" s="143"/>
      <c r="M22" s="143"/>
      <c r="N22" s="144" t="s">
        <v>209</v>
      </c>
      <c r="O22" s="144" t="s">
        <v>210</v>
      </c>
    </row>
    <row r="23" spans="1:114" s="133" customFormat="1" ht="15" x14ac:dyDescent="0.25">
      <c r="A23" s="136"/>
      <c r="B23" s="136"/>
      <c r="C23" s="136"/>
      <c r="D23" s="136"/>
      <c r="E23" s="136"/>
      <c r="F23" s="136"/>
      <c r="G23" s="136"/>
      <c r="H23" s="234" t="s">
        <v>211</v>
      </c>
      <c r="I23" s="136"/>
      <c r="J23" s="136"/>
      <c r="K23" s="135"/>
      <c r="L23" s="235" t="s">
        <v>97</v>
      </c>
      <c r="M23" s="235" t="str">
        <f>O23</f>
        <v>09.12.2024</v>
      </c>
      <c r="N23" s="235" t="s">
        <v>212</v>
      </c>
      <c r="O23" s="235" t="s">
        <v>213</v>
      </c>
    </row>
    <row r="24" spans="1:114" s="133" customFormat="1" ht="15" x14ac:dyDescent="0.25">
      <c r="A24" s="136"/>
      <c r="B24" s="136"/>
      <c r="C24" s="136"/>
      <c r="D24" s="136"/>
      <c r="E24" s="136"/>
      <c r="F24" s="136"/>
      <c r="G24" s="136"/>
      <c r="H24" s="234" t="s">
        <v>214</v>
      </c>
      <c r="I24" s="136"/>
      <c r="J24" s="136"/>
      <c r="K24" s="135"/>
      <c r="L24" s="232"/>
      <c r="M24" s="232"/>
      <c r="N24" s="232"/>
      <c r="O24" s="134"/>
    </row>
    <row r="25" spans="1:114" s="133" customFormat="1" ht="15" x14ac:dyDescent="0.25">
      <c r="A25" s="136"/>
      <c r="B25" s="136"/>
      <c r="C25" s="136"/>
      <c r="D25" s="136"/>
      <c r="E25" s="136"/>
      <c r="F25" s="136"/>
      <c r="G25" s="136"/>
      <c r="H25" s="136" t="s">
        <v>215</v>
      </c>
      <c r="I25" s="136"/>
      <c r="J25" s="136"/>
      <c r="K25" s="135"/>
      <c r="L25" s="232"/>
      <c r="M25" s="232"/>
      <c r="N25" s="232"/>
      <c r="O25" s="134"/>
    </row>
    <row r="26" spans="1:114" s="133" customFormat="1" ht="15" x14ac:dyDescent="0.25">
      <c r="A26" s="142"/>
      <c r="B26" s="134"/>
    </row>
    <row r="27" spans="1:114" s="133" customFormat="1" ht="36" customHeight="1" x14ac:dyDescent="0.25">
      <c r="A27" s="233" t="s">
        <v>216</v>
      </c>
      <c r="B27" s="233"/>
      <c r="C27" s="143" t="s">
        <v>69</v>
      </c>
      <c r="D27" s="143" t="s">
        <v>70</v>
      </c>
      <c r="E27" s="143"/>
      <c r="F27" s="143"/>
      <c r="G27" s="143" t="s">
        <v>71</v>
      </c>
      <c r="H27" s="143" t="s">
        <v>72</v>
      </c>
      <c r="I27" s="143"/>
      <c r="J27" s="143"/>
      <c r="K27" s="143" t="s">
        <v>217</v>
      </c>
      <c r="L27" s="143"/>
      <c r="M27" s="143"/>
      <c r="N27" s="143" t="s">
        <v>73</v>
      </c>
      <c r="O27" s="143" t="s">
        <v>74</v>
      </c>
    </row>
    <row r="28" spans="1:114" s="133" customFormat="1" ht="20.25" customHeight="1" x14ac:dyDescent="0.25">
      <c r="A28" s="233"/>
      <c r="B28" s="23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</row>
    <row r="29" spans="1:114" s="133" customFormat="1" ht="49.5" customHeight="1" x14ac:dyDescent="0.25">
      <c r="A29" s="236" t="s">
        <v>218</v>
      </c>
      <c r="B29" s="236" t="s">
        <v>219</v>
      </c>
      <c r="C29" s="143"/>
      <c r="D29" s="143"/>
      <c r="E29" s="143"/>
      <c r="F29" s="143"/>
      <c r="G29" s="143"/>
      <c r="H29" s="237" t="s">
        <v>75</v>
      </c>
      <c r="I29" s="237" t="s">
        <v>76</v>
      </c>
      <c r="J29" s="237" t="s">
        <v>77</v>
      </c>
      <c r="K29" s="237" t="s">
        <v>75</v>
      </c>
      <c r="L29" s="237" t="s">
        <v>76</v>
      </c>
      <c r="M29" s="237" t="s">
        <v>78</v>
      </c>
      <c r="N29" s="143"/>
      <c r="O29" s="143"/>
    </row>
    <row r="30" spans="1:114" s="133" customFormat="1" ht="15" x14ac:dyDescent="0.25">
      <c r="A30" s="144">
        <v>1</v>
      </c>
      <c r="B30" s="144">
        <v>2</v>
      </c>
      <c r="C30" s="144">
        <v>3</v>
      </c>
      <c r="D30" s="233">
        <v>4</v>
      </c>
      <c r="E30" s="233"/>
      <c r="F30" s="233"/>
      <c r="G30" s="144">
        <v>5</v>
      </c>
      <c r="H30" s="144">
        <v>6</v>
      </c>
      <c r="I30" s="144">
        <v>7</v>
      </c>
      <c r="J30" s="144">
        <v>8</v>
      </c>
      <c r="K30" s="144">
        <v>9</v>
      </c>
      <c r="L30" s="144">
        <v>10</v>
      </c>
      <c r="M30" s="144">
        <v>11</v>
      </c>
      <c r="N30" s="144">
        <v>12</v>
      </c>
      <c r="O30" s="144">
        <v>13</v>
      </c>
    </row>
    <row r="31" spans="1:114" s="133" customFormat="1" ht="15" x14ac:dyDescent="0.25">
      <c r="A31" s="238" t="s">
        <v>79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40"/>
      <c r="DI31" s="145" t="s">
        <v>79</v>
      </c>
    </row>
    <row r="32" spans="1:114" s="133" customFormat="1" ht="15" x14ac:dyDescent="0.25">
      <c r="A32" s="238" t="s">
        <v>80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40"/>
      <c r="DI32" s="145"/>
      <c r="DJ32" s="145" t="s">
        <v>80</v>
      </c>
    </row>
    <row r="33" spans="1:122" s="133" customFormat="1" ht="34.5" x14ac:dyDescent="0.25">
      <c r="A33" s="146" t="s">
        <v>65</v>
      </c>
      <c r="B33" s="149" t="s">
        <v>65</v>
      </c>
      <c r="C33" s="147" t="s">
        <v>81</v>
      </c>
      <c r="D33" s="241" t="s">
        <v>82</v>
      </c>
      <c r="E33" s="241"/>
      <c r="F33" s="241"/>
      <c r="G33" s="149" t="s">
        <v>83</v>
      </c>
      <c r="H33" s="149">
        <v>0.1827</v>
      </c>
      <c r="I33" s="149" t="s">
        <v>65</v>
      </c>
      <c r="J33" s="149" t="s">
        <v>220</v>
      </c>
      <c r="K33" s="183"/>
      <c r="L33" s="149"/>
      <c r="M33" s="183"/>
      <c r="N33" s="149"/>
      <c r="O33" s="242"/>
      <c r="DI33" s="145"/>
      <c r="DJ33" s="145"/>
      <c r="DK33" s="145" t="s">
        <v>82</v>
      </c>
      <c r="DL33" s="145" t="s">
        <v>67</v>
      </c>
      <c r="DM33" s="145" t="s">
        <v>67</v>
      </c>
    </row>
    <row r="34" spans="1:122" s="133" customFormat="1" ht="57" x14ac:dyDescent="0.25">
      <c r="A34" s="193"/>
      <c r="B34" s="243"/>
      <c r="C34" s="155" t="s">
        <v>84</v>
      </c>
      <c r="D34" s="156" t="s">
        <v>85</v>
      </c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7"/>
      <c r="DI34" s="145"/>
      <c r="DJ34" s="145"/>
      <c r="DK34" s="145"/>
      <c r="DL34" s="145"/>
      <c r="DM34" s="145"/>
      <c r="DN34" s="154" t="s">
        <v>85</v>
      </c>
    </row>
    <row r="35" spans="1:122" s="133" customFormat="1" ht="15" x14ac:dyDescent="0.25">
      <c r="A35" s="193"/>
      <c r="B35" s="244"/>
      <c r="C35" s="155" t="s">
        <v>65</v>
      </c>
      <c r="D35" s="152" t="s">
        <v>86</v>
      </c>
      <c r="E35" s="152"/>
      <c r="F35" s="152"/>
      <c r="G35" s="158"/>
      <c r="H35" s="159"/>
      <c r="I35" s="159"/>
      <c r="J35" s="159"/>
      <c r="K35" s="160">
        <v>142.34</v>
      </c>
      <c r="L35" s="161">
        <v>1.1499999999999999</v>
      </c>
      <c r="M35" s="160">
        <v>29.91</v>
      </c>
      <c r="N35" s="161">
        <v>49.45</v>
      </c>
      <c r="O35" s="162">
        <v>1479.05</v>
      </c>
      <c r="DI35" s="145"/>
      <c r="DJ35" s="145"/>
      <c r="DK35" s="145"/>
      <c r="DL35" s="145"/>
      <c r="DM35" s="145"/>
      <c r="DO35" s="154" t="s">
        <v>86</v>
      </c>
    </row>
    <row r="36" spans="1:122" s="133" customFormat="1" ht="15" x14ac:dyDescent="0.25">
      <c r="A36" s="245"/>
      <c r="B36" s="244"/>
      <c r="C36" s="155"/>
      <c r="D36" s="152" t="s">
        <v>87</v>
      </c>
      <c r="E36" s="152"/>
      <c r="F36" s="152"/>
      <c r="G36" s="158" t="s">
        <v>88</v>
      </c>
      <c r="H36" s="161">
        <v>18.68</v>
      </c>
      <c r="I36" s="161">
        <v>1.1499999999999999</v>
      </c>
      <c r="J36" s="163">
        <v>3.9247614</v>
      </c>
      <c r="K36" s="164"/>
      <c r="L36" s="159"/>
      <c r="M36" s="164"/>
      <c r="N36" s="159"/>
      <c r="O36" s="165"/>
      <c r="DI36" s="145"/>
      <c r="DJ36" s="145"/>
      <c r="DK36" s="145"/>
      <c r="DL36" s="145"/>
      <c r="DM36" s="145"/>
      <c r="DP36" s="154" t="s">
        <v>87</v>
      </c>
    </row>
    <row r="37" spans="1:122" s="133" customFormat="1" ht="15" x14ac:dyDescent="0.25">
      <c r="A37" s="246"/>
      <c r="B37" s="158"/>
      <c r="C37" s="155"/>
      <c r="D37" s="166" t="s">
        <v>89</v>
      </c>
      <c r="E37" s="166"/>
      <c r="F37" s="166"/>
      <c r="G37" s="167"/>
      <c r="H37" s="168"/>
      <c r="I37" s="168"/>
      <c r="J37" s="168"/>
      <c r="K37" s="169">
        <v>142.34</v>
      </c>
      <c r="L37" s="168"/>
      <c r="M37" s="169">
        <v>29.91</v>
      </c>
      <c r="N37" s="168"/>
      <c r="O37" s="170">
        <v>1479.05</v>
      </c>
      <c r="DI37" s="145"/>
      <c r="DJ37" s="145"/>
      <c r="DK37" s="145"/>
      <c r="DL37" s="145"/>
      <c r="DM37" s="145"/>
      <c r="DQ37" s="154" t="s">
        <v>89</v>
      </c>
    </row>
    <row r="38" spans="1:122" s="133" customFormat="1" ht="15" x14ac:dyDescent="0.25">
      <c r="A38" s="245"/>
      <c r="B38" s="244"/>
      <c r="C38" s="155"/>
      <c r="D38" s="152" t="s">
        <v>90</v>
      </c>
      <c r="E38" s="152"/>
      <c r="F38" s="152"/>
      <c r="G38" s="158"/>
      <c r="H38" s="159"/>
      <c r="I38" s="159"/>
      <c r="J38" s="159"/>
      <c r="K38" s="164"/>
      <c r="L38" s="159"/>
      <c r="M38" s="160">
        <v>29.91</v>
      </c>
      <c r="N38" s="159"/>
      <c r="O38" s="162">
        <v>1479.05</v>
      </c>
      <c r="DI38" s="145"/>
      <c r="DJ38" s="145"/>
      <c r="DK38" s="145"/>
      <c r="DL38" s="145"/>
      <c r="DM38" s="145"/>
      <c r="DP38" s="154" t="s">
        <v>90</v>
      </c>
    </row>
    <row r="39" spans="1:122" s="133" customFormat="1" ht="23.25" x14ac:dyDescent="0.25">
      <c r="A39" s="245"/>
      <c r="B39" s="244"/>
      <c r="C39" s="155" t="s">
        <v>91</v>
      </c>
      <c r="D39" s="152" t="s">
        <v>92</v>
      </c>
      <c r="E39" s="152"/>
      <c r="F39" s="152"/>
      <c r="G39" s="158" t="s">
        <v>93</v>
      </c>
      <c r="H39" s="171">
        <v>102</v>
      </c>
      <c r="I39" s="159"/>
      <c r="J39" s="171">
        <v>102</v>
      </c>
      <c r="K39" s="164"/>
      <c r="L39" s="159"/>
      <c r="M39" s="160">
        <v>30.51</v>
      </c>
      <c r="N39" s="159"/>
      <c r="O39" s="162">
        <v>1508.63</v>
      </c>
      <c r="DI39" s="145"/>
      <c r="DJ39" s="145"/>
      <c r="DK39" s="145"/>
      <c r="DL39" s="145"/>
      <c r="DM39" s="145"/>
      <c r="DP39" s="154" t="s">
        <v>92</v>
      </c>
    </row>
    <row r="40" spans="1:122" s="133" customFormat="1" ht="23.25" x14ac:dyDescent="0.25">
      <c r="A40" s="245"/>
      <c r="B40" s="244"/>
      <c r="C40" s="155" t="s">
        <v>94</v>
      </c>
      <c r="D40" s="152" t="s">
        <v>95</v>
      </c>
      <c r="E40" s="152"/>
      <c r="F40" s="152"/>
      <c r="G40" s="158" t="s">
        <v>93</v>
      </c>
      <c r="H40" s="171">
        <v>54</v>
      </c>
      <c r="I40" s="159"/>
      <c r="J40" s="171">
        <v>54</v>
      </c>
      <c r="K40" s="164"/>
      <c r="L40" s="159"/>
      <c r="M40" s="160">
        <v>16.149999999999999</v>
      </c>
      <c r="N40" s="159"/>
      <c r="O40" s="172">
        <v>798.69</v>
      </c>
      <c r="DI40" s="145"/>
      <c r="DJ40" s="145"/>
      <c r="DK40" s="145"/>
      <c r="DL40" s="145"/>
      <c r="DM40" s="145"/>
      <c r="DP40" s="154" t="s">
        <v>95</v>
      </c>
    </row>
    <row r="41" spans="1:122" s="133" customFormat="1" ht="15" x14ac:dyDescent="0.25">
      <c r="A41" s="193"/>
      <c r="B41" s="181"/>
      <c r="C41" s="173"/>
      <c r="D41" s="148" t="s">
        <v>96</v>
      </c>
      <c r="E41" s="148"/>
      <c r="F41" s="148"/>
      <c r="G41" s="149"/>
      <c r="H41" s="150"/>
      <c r="I41" s="150"/>
      <c r="J41" s="150"/>
      <c r="K41" s="151"/>
      <c r="L41" s="150"/>
      <c r="M41" s="174">
        <v>76.569999999999993</v>
      </c>
      <c r="N41" s="168"/>
      <c r="O41" s="175">
        <v>3786.37</v>
      </c>
      <c r="DI41" s="145"/>
      <c r="DJ41" s="145"/>
      <c r="DK41" s="145"/>
      <c r="DL41" s="145"/>
      <c r="DM41" s="145"/>
      <c r="DR41" s="145" t="s">
        <v>96</v>
      </c>
    </row>
    <row r="42" spans="1:122" s="133" customFormat="1" ht="23.25" x14ac:dyDescent="0.25">
      <c r="A42" s="146" t="s">
        <v>97</v>
      </c>
      <c r="B42" s="149" t="s">
        <v>97</v>
      </c>
      <c r="C42" s="147" t="s">
        <v>98</v>
      </c>
      <c r="D42" s="241" t="s">
        <v>99</v>
      </c>
      <c r="E42" s="241"/>
      <c r="F42" s="241"/>
      <c r="G42" s="149" t="s">
        <v>100</v>
      </c>
      <c r="H42" s="149">
        <v>1.0999999999999999E-2</v>
      </c>
      <c r="I42" s="149" t="s">
        <v>65</v>
      </c>
      <c r="J42" s="149" t="s">
        <v>221</v>
      </c>
      <c r="K42" s="183"/>
      <c r="L42" s="149"/>
      <c r="M42" s="183"/>
      <c r="N42" s="149"/>
      <c r="O42" s="242"/>
      <c r="DI42" s="145"/>
      <c r="DJ42" s="145"/>
      <c r="DK42" s="145" t="s">
        <v>99</v>
      </c>
      <c r="DL42" s="145" t="s">
        <v>67</v>
      </c>
      <c r="DM42" s="145" t="s">
        <v>67</v>
      </c>
      <c r="DR42" s="145"/>
    </row>
    <row r="43" spans="1:122" s="133" customFormat="1" ht="57" x14ac:dyDescent="0.25">
      <c r="A43" s="193"/>
      <c r="B43" s="243"/>
      <c r="C43" s="155" t="s">
        <v>84</v>
      </c>
      <c r="D43" s="156" t="s">
        <v>85</v>
      </c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7"/>
      <c r="DI43" s="145"/>
      <c r="DJ43" s="145"/>
      <c r="DK43" s="145"/>
      <c r="DL43" s="145"/>
      <c r="DM43" s="145"/>
      <c r="DN43" s="154" t="s">
        <v>85</v>
      </c>
      <c r="DR43" s="145"/>
    </row>
    <row r="44" spans="1:122" s="133" customFormat="1" ht="15" x14ac:dyDescent="0.25">
      <c r="A44" s="193"/>
      <c r="B44" s="244"/>
      <c r="C44" s="155" t="s">
        <v>65</v>
      </c>
      <c r="D44" s="152" t="s">
        <v>86</v>
      </c>
      <c r="E44" s="152"/>
      <c r="F44" s="152"/>
      <c r="G44" s="158"/>
      <c r="H44" s="159"/>
      <c r="I44" s="159"/>
      <c r="J44" s="159"/>
      <c r="K44" s="176">
        <v>1494.14</v>
      </c>
      <c r="L44" s="161">
        <v>1.1499999999999999</v>
      </c>
      <c r="M44" s="160">
        <v>18.899999999999999</v>
      </c>
      <c r="N44" s="161">
        <v>49.45</v>
      </c>
      <c r="O44" s="172">
        <v>934.61</v>
      </c>
      <c r="DI44" s="145"/>
      <c r="DJ44" s="145"/>
      <c r="DK44" s="145"/>
      <c r="DL44" s="145"/>
      <c r="DM44" s="145"/>
      <c r="DO44" s="154" t="s">
        <v>86</v>
      </c>
      <c r="DR44" s="145"/>
    </row>
    <row r="45" spans="1:122" s="133" customFormat="1" ht="15" x14ac:dyDescent="0.25">
      <c r="A45" s="193"/>
      <c r="B45" s="244"/>
      <c r="C45" s="155" t="s">
        <v>97</v>
      </c>
      <c r="D45" s="152" t="s">
        <v>101</v>
      </c>
      <c r="E45" s="152"/>
      <c r="F45" s="152"/>
      <c r="G45" s="158"/>
      <c r="H45" s="159"/>
      <c r="I45" s="159"/>
      <c r="J45" s="159"/>
      <c r="K45" s="176">
        <v>4292.7299999999996</v>
      </c>
      <c r="L45" s="161">
        <v>1.1499999999999999</v>
      </c>
      <c r="M45" s="160">
        <v>54.3</v>
      </c>
      <c r="N45" s="161">
        <v>14.53</v>
      </c>
      <c r="O45" s="172">
        <v>788.98</v>
      </c>
      <c r="DI45" s="145"/>
      <c r="DJ45" s="145"/>
      <c r="DK45" s="145"/>
      <c r="DL45" s="145"/>
      <c r="DM45" s="145"/>
      <c r="DO45" s="154" t="s">
        <v>101</v>
      </c>
      <c r="DR45" s="145"/>
    </row>
    <row r="46" spans="1:122" s="133" customFormat="1" ht="15" x14ac:dyDescent="0.25">
      <c r="A46" s="193"/>
      <c r="B46" s="244"/>
      <c r="C46" s="155" t="s">
        <v>102</v>
      </c>
      <c r="D46" s="152" t="s">
        <v>103</v>
      </c>
      <c r="E46" s="152"/>
      <c r="F46" s="152"/>
      <c r="G46" s="158"/>
      <c r="H46" s="159"/>
      <c r="I46" s="159"/>
      <c r="J46" s="159"/>
      <c r="K46" s="160">
        <v>464.37</v>
      </c>
      <c r="L46" s="161">
        <v>1.1499999999999999</v>
      </c>
      <c r="M46" s="160">
        <v>5.87</v>
      </c>
      <c r="N46" s="161">
        <v>49.45</v>
      </c>
      <c r="O46" s="172">
        <v>290.27</v>
      </c>
      <c r="DI46" s="145"/>
      <c r="DJ46" s="145"/>
      <c r="DK46" s="145"/>
      <c r="DL46" s="145"/>
      <c r="DM46" s="145"/>
      <c r="DO46" s="154" t="s">
        <v>103</v>
      </c>
      <c r="DR46" s="145"/>
    </row>
    <row r="47" spans="1:122" s="133" customFormat="1" ht="15" x14ac:dyDescent="0.25">
      <c r="A47" s="245"/>
      <c r="B47" s="244"/>
      <c r="C47" s="155"/>
      <c r="D47" s="152" t="s">
        <v>87</v>
      </c>
      <c r="E47" s="152"/>
      <c r="F47" s="152"/>
      <c r="G47" s="158" t="s">
        <v>88</v>
      </c>
      <c r="H47" s="177">
        <v>179.8</v>
      </c>
      <c r="I47" s="161">
        <v>1.1499999999999999</v>
      </c>
      <c r="J47" s="178">
        <v>2.27447</v>
      </c>
      <c r="K47" s="164"/>
      <c r="L47" s="159"/>
      <c r="M47" s="164"/>
      <c r="N47" s="159"/>
      <c r="O47" s="165"/>
      <c r="DI47" s="145"/>
      <c r="DJ47" s="145"/>
      <c r="DK47" s="145"/>
      <c r="DL47" s="145"/>
      <c r="DM47" s="145"/>
      <c r="DP47" s="154" t="s">
        <v>87</v>
      </c>
      <c r="DR47" s="145"/>
    </row>
    <row r="48" spans="1:122" s="133" customFormat="1" ht="15" x14ac:dyDescent="0.25">
      <c r="A48" s="245"/>
      <c r="B48" s="244"/>
      <c r="C48" s="155"/>
      <c r="D48" s="152" t="s">
        <v>104</v>
      </c>
      <c r="E48" s="152"/>
      <c r="F48" s="152"/>
      <c r="G48" s="158" t="s">
        <v>88</v>
      </c>
      <c r="H48" s="161">
        <v>45.63</v>
      </c>
      <c r="I48" s="161">
        <v>1.1499999999999999</v>
      </c>
      <c r="J48" s="163">
        <v>0.5772195</v>
      </c>
      <c r="K48" s="164"/>
      <c r="L48" s="159"/>
      <c r="M48" s="164"/>
      <c r="N48" s="159"/>
      <c r="O48" s="165"/>
      <c r="DI48" s="145"/>
      <c r="DJ48" s="145"/>
      <c r="DK48" s="145"/>
      <c r="DL48" s="145"/>
      <c r="DM48" s="145"/>
      <c r="DP48" s="154" t="s">
        <v>104</v>
      </c>
      <c r="DR48" s="145"/>
    </row>
    <row r="49" spans="1:123" s="133" customFormat="1" ht="15" x14ac:dyDescent="0.25">
      <c r="A49" s="246"/>
      <c r="B49" s="158"/>
      <c r="C49" s="155"/>
      <c r="D49" s="166" t="s">
        <v>89</v>
      </c>
      <c r="E49" s="166"/>
      <c r="F49" s="166"/>
      <c r="G49" s="167"/>
      <c r="H49" s="168"/>
      <c r="I49" s="168"/>
      <c r="J49" s="168"/>
      <c r="K49" s="179">
        <v>5786.87</v>
      </c>
      <c r="L49" s="168"/>
      <c r="M49" s="169">
        <v>73.2</v>
      </c>
      <c r="N49" s="168"/>
      <c r="O49" s="170">
        <v>1723.59</v>
      </c>
      <c r="DI49" s="145"/>
      <c r="DJ49" s="145"/>
      <c r="DK49" s="145"/>
      <c r="DL49" s="145"/>
      <c r="DM49" s="145"/>
      <c r="DQ49" s="154" t="s">
        <v>89</v>
      </c>
      <c r="DR49" s="145"/>
    </row>
    <row r="50" spans="1:123" s="133" customFormat="1" ht="15" x14ac:dyDescent="0.25">
      <c r="A50" s="245"/>
      <c r="B50" s="244"/>
      <c r="C50" s="155"/>
      <c r="D50" s="152" t="s">
        <v>90</v>
      </c>
      <c r="E50" s="152"/>
      <c r="F50" s="152"/>
      <c r="G50" s="158"/>
      <c r="H50" s="159"/>
      <c r="I50" s="159"/>
      <c r="J50" s="159"/>
      <c r="K50" s="164"/>
      <c r="L50" s="159"/>
      <c r="M50" s="160">
        <v>24.77</v>
      </c>
      <c r="N50" s="159"/>
      <c r="O50" s="162">
        <v>1224.8800000000001</v>
      </c>
      <c r="DI50" s="145"/>
      <c r="DJ50" s="145"/>
      <c r="DK50" s="145"/>
      <c r="DL50" s="145"/>
      <c r="DM50" s="145"/>
      <c r="DP50" s="154" t="s">
        <v>90</v>
      </c>
      <c r="DR50" s="145"/>
    </row>
    <row r="51" spans="1:123" s="133" customFormat="1" ht="22.5" x14ac:dyDescent="0.25">
      <c r="A51" s="245"/>
      <c r="B51" s="244"/>
      <c r="C51" s="155" t="s">
        <v>105</v>
      </c>
      <c r="D51" s="152" t="s">
        <v>106</v>
      </c>
      <c r="E51" s="152"/>
      <c r="F51" s="152"/>
      <c r="G51" s="158" t="s">
        <v>93</v>
      </c>
      <c r="H51" s="171">
        <v>147</v>
      </c>
      <c r="I51" s="159"/>
      <c r="J51" s="171">
        <v>147</v>
      </c>
      <c r="K51" s="164"/>
      <c r="L51" s="159"/>
      <c r="M51" s="160">
        <v>36.409999999999997</v>
      </c>
      <c r="N51" s="159"/>
      <c r="O51" s="162">
        <v>1800.57</v>
      </c>
      <c r="DI51" s="145"/>
      <c r="DJ51" s="145"/>
      <c r="DK51" s="145"/>
      <c r="DL51" s="145"/>
      <c r="DM51" s="145"/>
      <c r="DP51" s="154" t="s">
        <v>106</v>
      </c>
      <c r="DR51" s="145"/>
    </row>
    <row r="52" spans="1:123" s="133" customFormat="1" ht="56.25" x14ac:dyDescent="0.25">
      <c r="A52" s="245"/>
      <c r="B52" s="244"/>
      <c r="C52" s="155" t="s">
        <v>107</v>
      </c>
      <c r="D52" s="152" t="s">
        <v>108</v>
      </c>
      <c r="E52" s="152"/>
      <c r="F52" s="152"/>
      <c r="G52" s="158" t="s">
        <v>93</v>
      </c>
      <c r="H52" s="171">
        <v>134</v>
      </c>
      <c r="I52" s="161">
        <v>0.85</v>
      </c>
      <c r="J52" s="177">
        <v>113.9</v>
      </c>
      <c r="K52" s="164"/>
      <c r="L52" s="159"/>
      <c r="M52" s="160">
        <v>28.21</v>
      </c>
      <c r="N52" s="159"/>
      <c r="O52" s="162">
        <v>1395.14</v>
      </c>
      <c r="DI52" s="145"/>
      <c r="DJ52" s="145"/>
      <c r="DK52" s="145"/>
      <c r="DL52" s="145"/>
      <c r="DM52" s="145"/>
      <c r="DP52" s="154" t="s">
        <v>108</v>
      </c>
      <c r="DR52" s="145"/>
    </row>
    <row r="53" spans="1:123" s="133" customFormat="1" ht="15" x14ac:dyDescent="0.25">
      <c r="A53" s="193"/>
      <c r="B53" s="181"/>
      <c r="C53" s="173"/>
      <c r="D53" s="148" t="s">
        <v>96</v>
      </c>
      <c r="E53" s="148"/>
      <c r="F53" s="148"/>
      <c r="G53" s="149"/>
      <c r="H53" s="150"/>
      <c r="I53" s="150"/>
      <c r="J53" s="150"/>
      <c r="K53" s="151"/>
      <c r="L53" s="150"/>
      <c r="M53" s="174">
        <v>137.82</v>
      </c>
      <c r="N53" s="168"/>
      <c r="O53" s="175">
        <v>4919.3</v>
      </c>
      <c r="DI53" s="145"/>
      <c r="DJ53" s="145"/>
      <c r="DK53" s="145"/>
      <c r="DL53" s="145"/>
      <c r="DM53" s="145"/>
      <c r="DR53" s="145" t="s">
        <v>96</v>
      </c>
    </row>
    <row r="54" spans="1:123" s="133" customFormat="1" ht="15" x14ac:dyDescent="0.25">
      <c r="A54" s="182"/>
      <c r="B54" s="205"/>
      <c r="C54" s="183"/>
      <c r="D54" s="148" t="s">
        <v>111</v>
      </c>
      <c r="E54" s="148"/>
      <c r="F54" s="148"/>
      <c r="G54" s="148"/>
      <c r="H54" s="148"/>
      <c r="I54" s="148"/>
      <c r="J54" s="148"/>
      <c r="K54" s="148"/>
      <c r="L54" s="148"/>
      <c r="M54" s="184">
        <v>214.39</v>
      </c>
      <c r="N54" s="185"/>
      <c r="O54" s="192"/>
      <c r="DI54" s="145"/>
      <c r="DJ54" s="145"/>
      <c r="DK54" s="145"/>
      <c r="DL54" s="145"/>
      <c r="DM54" s="145"/>
      <c r="DR54" s="145"/>
      <c r="DS54" s="145" t="s">
        <v>111</v>
      </c>
    </row>
    <row r="55" spans="1:123" s="133" customFormat="1" ht="15" x14ac:dyDescent="0.25">
      <c r="A55" s="238" t="s">
        <v>112</v>
      </c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40"/>
      <c r="DI55" s="145" t="s">
        <v>112</v>
      </c>
      <c r="DJ55" s="145"/>
      <c r="DK55" s="145"/>
      <c r="DL55" s="145"/>
      <c r="DM55" s="145"/>
      <c r="DR55" s="145"/>
      <c r="DS55" s="145"/>
    </row>
    <row r="56" spans="1:123" s="133" customFormat="1" ht="15" x14ac:dyDescent="0.25">
      <c r="A56" s="238" t="s">
        <v>113</v>
      </c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40"/>
      <c r="DI56" s="145"/>
      <c r="DJ56" s="145" t="s">
        <v>113</v>
      </c>
      <c r="DK56" s="145"/>
      <c r="DL56" s="145"/>
      <c r="DM56" s="145"/>
      <c r="DR56" s="145"/>
      <c r="DS56" s="145"/>
    </row>
    <row r="57" spans="1:123" s="133" customFormat="1" ht="45.75" x14ac:dyDescent="0.25">
      <c r="A57" s="146" t="s">
        <v>102</v>
      </c>
      <c r="B57" s="149" t="s">
        <v>114</v>
      </c>
      <c r="C57" s="147" t="s">
        <v>115</v>
      </c>
      <c r="D57" s="241" t="s">
        <v>116</v>
      </c>
      <c r="E57" s="241"/>
      <c r="F57" s="241"/>
      <c r="G57" s="149" t="s">
        <v>117</v>
      </c>
      <c r="H57" s="149">
        <v>2.7199999999999998E-2</v>
      </c>
      <c r="I57" s="149" t="s">
        <v>65</v>
      </c>
      <c r="J57" s="149" t="s">
        <v>222</v>
      </c>
      <c r="K57" s="183"/>
      <c r="L57" s="149"/>
      <c r="M57" s="183"/>
      <c r="N57" s="149"/>
      <c r="O57" s="242"/>
      <c r="DI57" s="145"/>
      <c r="DJ57" s="145"/>
      <c r="DK57" s="145" t="s">
        <v>116</v>
      </c>
      <c r="DL57" s="145" t="s">
        <v>67</v>
      </c>
      <c r="DM57" s="145" t="s">
        <v>67</v>
      </c>
      <c r="DR57" s="145"/>
      <c r="DS57" s="145"/>
    </row>
    <row r="58" spans="1:123" s="133" customFormat="1" ht="57" x14ac:dyDescent="0.25">
      <c r="A58" s="193"/>
      <c r="B58" s="243"/>
      <c r="C58" s="155" t="s">
        <v>84</v>
      </c>
      <c r="D58" s="156" t="s">
        <v>85</v>
      </c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7"/>
      <c r="DI58" s="145"/>
      <c r="DJ58" s="145"/>
      <c r="DK58" s="145"/>
      <c r="DL58" s="145"/>
      <c r="DM58" s="145"/>
      <c r="DN58" s="154" t="s">
        <v>85</v>
      </c>
      <c r="DR58" s="145"/>
      <c r="DS58" s="145"/>
    </row>
    <row r="59" spans="1:123" s="133" customFormat="1" ht="15" x14ac:dyDescent="0.25">
      <c r="A59" s="193"/>
      <c r="B59" s="244"/>
      <c r="C59" s="155" t="s">
        <v>65</v>
      </c>
      <c r="D59" s="152" t="s">
        <v>86</v>
      </c>
      <c r="E59" s="152"/>
      <c r="F59" s="152"/>
      <c r="G59" s="158"/>
      <c r="H59" s="159"/>
      <c r="I59" s="159"/>
      <c r="J59" s="159"/>
      <c r="K59" s="160">
        <v>525.25</v>
      </c>
      <c r="L59" s="161">
        <v>1.1499999999999999</v>
      </c>
      <c r="M59" s="160">
        <v>16.43</v>
      </c>
      <c r="N59" s="161">
        <v>49.45</v>
      </c>
      <c r="O59" s="172">
        <v>812.46</v>
      </c>
      <c r="DI59" s="145"/>
      <c r="DJ59" s="145"/>
      <c r="DK59" s="145"/>
      <c r="DL59" s="145"/>
      <c r="DM59" s="145"/>
      <c r="DO59" s="154" t="s">
        <v>86</v>
      </c>
      <c r="DR59" s="145"/>
      <c r="DS59" s="145"/>
    </row>
    <row r="60" spans="1:123" s="133" customFormat="1" ht="15" x14ac:dyDescent="0.25">
      <c r="A60" s="193"/>
      <c r="B60" s="244"/>
      <c r="C60" s="155" t="s">
        <v>97</v>
      </c>
      <c r="D60" s="152" t="s">
        <v>101</v>
      </c>
      <c r="E60" s="152"/>
      <c r="F60" s="152"/>
      <c r="G60" s="158"/>
      <c r="H60" s="159"/>
      <c r="I60" s="159"/>
      <c r="J60" s="159"/>
      <c r="K60" s="176">
        <v>5192.58</v>
      </c>
      <c r="L60" s="161">
        <v>1.1499999999999999</v>
      </c>
      <c r="M60" s="160">
        <v>162.41999999999999</v>
      </c>
      <c r="N60" s="161">
        <v>14.53</v>
      </c>
      <c r="O60" s="162">
        <v>2359.96</v>
      </c>
      <c r="DI60" s="145"/>
      <c r="DJ60" s="145"/>
      <c r="DK60" s="145"/>
      <c r="DL60" s="145"/>
      <c r="DM60" s="145"/>
      <c r="DO60" s="154" t="s">
        <v>101</v>
      </c>
      <c r="DR60" s="145"/>
      <c r="DS60" s="145"/>
    </row>
    <row r="61" spans="1:123" s="133" customFormat="1" ht="15" x14ac:dyDescent="0.25">
      <c r="A61" s="193"/>
      <c r="B61" s="244"/>
      <c r="C61" s="155" t="s">
        <v>102</v>
      </c>
      <c r="D61" s="152" t="s">
        <v>103</v>
      </c>
      <c r="E61" s="152"/>
      <c r="F61" s="152"/>
      <c r="G61" s="158"/>
      <c r="H61" s="159"/>
      <c r="I61" s="159"/>
      <c r="J61" s="159"/>
      <c r="K61" s="160">
        <v>256.7</v>
      </c>
      <c r="L61" s="161">
        <v>1.1499999999999999</v>
      </c>
      <c r="M61" s="160">
        <v>8.0299999999999994</v>
      </c>
      <c r="N61" s="161">
        <v>49.45</v>
      </c>
      <c r="O61" s="172">
        <v>397.08</v>
      </c>
      <c r="DI61" s="145"/>
      <c r="DJ61" s="145"/>
      <c r="DK61" s="145"/>
      <c r="DL61" s="145"/>
      <c r="DM61" s="145"/>
      <c r="DO61" s="154" t="s">
        <v>103</v>
      </c>
      <c r="DR61" s="145"/>
      <c r="DS61" s="145"/>
    </row>
    <row r="62" spans="1:123" s="133" customFormat="1" ht="15" x14ac:dyDescent="0.25">
      <c r="A62" s="193"/>
      <c r="B62" s="244"/>
      <c r="C62" s="155" t="s">
        <v>110</v>
      </c>
      <c r="D62" s="152" t="s">
        <v>118</v>
      </c>
      <c r="E62" s="152"/>
      <c r="F62" s="152"/>
      <c r="G62" s="158"/>
      <c r="H62" s="159"/>
      <c r="I62" s="159"/>
      <c r="J62" s="159"/>
      <c r="K62" s="160">
        <v>13.03</v>
      </c>
      <c r="L62" s="159"/>
      <c r="M62" s="160">
        <v>0.35</v>
      </c>
      <c r="N62" s="161">
        <v>9.1199999999999992</v>
      </c>
      <c r="O62" s="172">
        <v>3.19</v>
      </c>
      <c r="DI62" s="145"/>
      <c r="DJ62" s="145"/>
      <c r="DK62" s="145"/>
      <c r="DL62" s="145"/>
      <c r="DM62" s="145"/>
      <c r="DO62" s="154" t="s">
        <v>118</v>
      </c>
      <c r="DR62" s="145"/>
      <c r="DS62" s="145"/>
    </row>
    <row r="63" spans="1:123" s="133" customFormat="1" ht="15" x14ac:dyDescent="0.25">
      <c r="A63" s="245"/>
      <c r="B63" s="244"/>
      <c r="C63" s="155"/>
      <c r="D63" s="152" t="s">
        <v>87</v>
      </c>
      <c r="E63" s="152"/>
      <c r="F63" s="152"/>
      <c r="G63" s="158" t="s">
        <v>88</v>
      </c>
      <c r="H63" s="177">
        <v>54.6</v>
      </c>
      <c r="I63" s="161">
        <v>1.1499999999999999</v>
      </c>
      <c r="J63" s="186">
        <v>1.7078880000000001</v>
      </c>
      <c r="K63" s="164"/>
      <c r="L63" s="159"/>
      <c r="M63" s="164"/>
      <c r="N63" s="159"/>
      <c r="O63" s="165"/>
      <c r="DI63" s="145"/>
      <c r="DJ63" s="145"/>
      <c r="DK63" s="145"/>
      <c r="DL63" s="145"/>
      <c r="DM63" s="145"/>
      <c r="DP63" s="154" t="s">
        <v>87</v>
      </c>
      <c r="DR63" s="145"/>
      <c r="DS63" s="145"/>
    </row>
    <row r="64" spans="1:123" s="133" customFormat="1" ht="15" x14ac:dyDescent="0.25">
      <c r="A64" s="245"/>
      <c r="B64" s="244"/>
      <c r="C64" s="155"/>
      <c r="D64" s="152" t="s">
        <v>104</v>
      </c>
      <c r="E64" s="152"/>
      <c r="F64" s="152"/>
      <c r="G64" s="158" t="s">
        <v>88</v>
      </c>
      <c r="H64" s="161">
        <v>20.18</v>
      </c>
      <c r="I64" s="161">
        <v>1.1499999999999999</v>
      </c>
      <c r="J64" s="163">
        <v>0.63123039999999997</v>
      </c>
      <c r="K64" s="164"/>
      <c r="L64" s="159"/>
      <c r="M64" s="164"/>
      <c r="N64" s="159"/>
      <c r="O64" s="165"/>
      <c r="DI64" s="145"/>
      <c r="DJ64" s="145"/>
      <c r="DK64" s="145"/>
      <c r="DL64" s="145"/>
      <c r="DM64" s="145"/>
      <c r="DP64" s="154" t="s">
        <v>104</v>
      </c>
      <c r="DR64" s="145"/>
      <c r="DS64" s="145"/>
    </row>
    <row r="65" spans="1:124" s="133" customFormat="1" ht="15" x14ac:dyDescent="0.25">
      <c r="A65" s="246"/>
      <c r="B65" s="158"/>
      <c r="C65" s="155"/>
      <c r="D65" s="166" t="s">
        <v>89</v>
      </c>
      <c r="E65" s="166"/>
      <c r="F65" s="166"/>
      <c r="G65" s="167"/>
      <c r="H65" s="168"/>
      <c r="I65" s="168"/>
      <c r="J65" s="168"/>
      <c r="K65" s="179">
        <v>5730.86</v>
      </c>
      <c r="L65" s="168"/>
      <c r="M65" s="169">
        <v>179.2</v>
      </c>
      <c r="N65" s="168"/>
      <c r="O65" s="170">
        <v>3175.61</v>
      </c>
      <c r="DI65" s="145"/>
      <c r="DJ65" s="145"/>
      <c r="DK65" s="145"/>
      <c r="DL65" s="145"/>
      <c r="DM65" s="145"/>
      <c r="DQ65" s="154" t="s">
        <v>89</v>
      </c>
      <c r="DR65" s="145"/>
      <c r="DS65" s="145"/>
    </row>
    <row r="66" spans="1:124" s="133" customFormat="1" ht="15" x14ac:dyDescent="0.25">
      <c r="A66" s="245"/>
      <c r="B66" s="244"/>
      <c r="C66" s="155"/>
      <c r="D66" s="152" t="s">
        <v>90</v>
      </c>
      <c r="E66" s="152"/>
      <c r="F66" s="152"/>
      <c r="G66" s="158"/>
      <c r="H66" s="159"/>
      <c r="I66" s="159"/>
      <c r="J66" s="159"/>
      <c r="K66" s="164"/>
      <c r="L66" s="159"/>
      <c r="M66" s="160">
        <v>24.46</v>
      </c>
      <c r="N66" s="159"/>
      <c r="O66" s="162">
        <v>1209.54</v>
      </c>
      <c r="DI66" s="145"/>
      <c r="DJ66" s="145"/>
      <c r="DK66" s="145"/>
      <c r="DL66" s="145"/>
      <c r="DM66" s="145"/>
      <c r="DP66" s="154" t="s">
        <v>90</v>
      </c>
      <c r="DR66" s="145"/>
      <c r="DS66" s="145"/>
    </row>
    <row r="67" spans="1:124" s="133" customFormat="1" ht="23.25" x14ac:dyDescent="0.25">
      <c r="A67" s="245"/>
      <c r="B67" s="244"/>
      <c r="C67" s="155" t="s">
        <v>91</v>
      </c>
      <c r="D67" s="152" t="s">
        <v>92</v>
      </c>
      <c r="E67" s="152"/>
      <c r="F67" s="152"/>
      <c r="G67" s="158" t="s">
        <v>93</v>
      </c>
      <c r="H67" s="171">
        <v>102</v>
      </c>
      <c r="I67" s="159"/>
      <c r="J67" s="171">
        <v>102</v>
      </c>
      <c r="K67" s="164"/>
      <c r="L67" s="159"/>
      <c r="M67" s="160">
        <v>24.95</v>
      </c>
      <c r="N67" s="159"/>
      <c r="O67" s="162">
        <v>1233.73</v>
      </c>
      <c r="DI67" s="145"/>
      <c r="DJ67" s="145"/>
      <c r="DK67" s="145"/>
      <c r="DL67" s="145"/>
      <c r="DM67" s="145"/>
      <c r="DP67" s="154" t="s">
        <v>92</v>
      </c>
      <c r="DR67" s="145"/>
      <c r="DS67" s="145"/>
    </row>
    <row r="68" spans="1:124" s="133" customFormat="1" ht="23.25" x14ac:dyDescent="0.25">
      <c r="A68" s="245"/>
      <c r="B68" s="244"/>
      <c r="C68" s="155" t="s">
        <v>94</v>
      </c>
      <c r="D68" s="152" t="s">
        <v>95</v>
      </c>
      <c r="E68" s="152"/>
      <c r="F68" s="152"/>
      <c r="G68" s="158" t="s">
        <v>93</v>
      </c>
      <c r="H68" s="171">
        <v>54</v>
      </c>
      <c r="I68" s="159"/>
      <c r="J68" s="171">
        <v>54</v>
      </c>
      <c r="K68" s="164"/>
      <c r="L68" s="159"/>
      <c r="M68" s="160">
        <v>13.21</v>
      </c>
      <c r="N68" s="159"/>
      <c r="O68" s="172">
        <v>653.15</v>
      </c>
      <c r="DI68" s="145"/>
      <c r="DJ68" s="145"/>
      <c r="DK68" s="145"/>
      <c r="DL68" s="145"/>
      <c r="DM68" s="145"/>
      <c r="DP68" s="154" t="s">
        <v>95</v>
      </c>
      <c r="DR68" s="145"/>
      <c r="DS68" s="145"/>
    </row>
    <row r="69" spans="1:124" s="133" customFormat="1" ht="15" x14ac:dyDescent="0.25">
      <c r="A69" s="193"/>
      <c r="B69" s="181"/>
      <c r="C69" s="173"/>
      <c r="D69" s="148" t="s">
        <v>96</v>
      </c>
      <c r="E69" s="148"/>
      <c r="F69" s="148"/>
      <c r="G69" s="149"/>
      <c r="H69" s="150"/>
      <c r="I69" s="150"/>
      <c r="J69" s="150"/>
      <c r="K69" s="151"/>
      <c r="L69" s="150"/>
      <c r="M69" s="174">
        <v>217.36</v>
      </c>
      <c r="N69" s="168"/>
      <c r="O69" s="175">
        <v>5062.49</v>
      </c>
      <c r="DI69" s="145"/>
      <c r="DJ69" s="145"/>
      <c r="DK69" s="145"/>
      <c r="DL69" s="145"/>
      <c r="DM69" s="145"/>
      <c r="DR69" s="145" t="s">
        <v>96</v>
      </c>
      <c r="DS69" s="145"/>
    </row>
    <row r="70" spans="1:124" s="133" customFormat="1" ht="22.5" x14ac:dyDescent="0.25">
      <c r="A70" s="146" t="s">
        <v>110</v>
      </c>
      <c r="B70" s="149" t="s">
        <v>119</v>
      </c>
      <c r="C70" s="147" t="s">
        <v>120</v>
      </c>
      <c r="D70" s="241" t="s">
        <v>121</v>
      </c>
      <c r="E70" s="241"/>
      <c r="F70" s="241"/>
      <c r="G70" s="149" t="s">
        <v>45</v>
      </c>
      <c r="H70" s="149">
        <v>2.72</v>
      </c>
      <c r="I70" s="149" t="s">
        <v>65</v>
      </c>
      <c r="J70" s="149" t="s">
        <v>223</v>
      </c>
      <c r="K70" s="183" t="s">
        <v>224</v>
      </c>
      <c r="L70" s="149" t="s">
        <v>225</v>
      </c>
      <c r="M70" s="183" t="s">
        <v>226</v>
      </c>
      <c r="N70" s="149" t="s">
        <v>227</v>
      </c>
      <c r="O70" s="242" t="s">
        <v>228</v>
      </c>
      <c r="DI70" s="145"/>
      <c r="DJ70" s="145"/>
      <c r="DK70" s="145" t="s">
        <v>121</v>
      </c>
      <c r="DL70" s="145" t="s">
        <v>67</v>
      </c>
      <c r="DM70" s="145" t="s">
        <v>67</v>
      </c>
      <c r="DR70" s="145"/>
      <c r="DS70" s="145"/>
    </row>
    <row r="71" spans="1:124" s="133" customFormat="1" ht="15" x14ac:dyDescent="0.25">
      <c r="A71" s="247"/>
      <c r="B71" s="181"/>
      <c r="C71" s="173"/>
      <c r="D71" s="152" t="s">
        <v>122</v>
      </c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3"/>
      <c r="DI71" s="145"/>
      <c r="DJ71" s="145"/>
      <c r="DK71" s="145"/>
      <c r="DL71" s="145"/>
      <c r="DM71" s="145"/>
      <c r="DR71" s="145"/>
      <c r="DS71" s="145"/>
      <c r="DT71" s="154" t="s">
        <v>122</v>
      </c>
    </row>
    <row r="72" spans="1:124" s="133" customFormat="1" ht="15" x14ac:dyDescent="0.25">
      <c r="A72" s="193"/>
      <c r="B72" s="243"/>
      <c r="C72" s="155"/>
      <c r="D72" s="156" t="s">
        <v>123</v>
      </c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7"/>
      <c r="DI72" s="145"/>
      <c r="DJ72" s="145"/>
      <c r="DK72" s="145"/>
      <c r="DL72" s="145"/>
      <c r="DM72" s="145"/>
      <c r="DN72" s="154" t="s">
        <v>123</v>
      </c>
      <c r="DR72" s="145"/>
      <c r="DS72" s="145"/>
    </row>
    <row r="73" spans="1:124" s="133" customFormat="1" ht="15" x14ac:dyDescent="0.25">
      <c r="A73" s="193"/>
      <c r="B73" s="181"/>
      <c r="C73" s="173"/>
      <c r="D73" s="148" t="s">
        <v>96</v>
      </c>
      <c r="E73" s="148"/>
      <c r="F73" s="148"/>
      <c r="G73" s="149"/>
      <c r="H73" s="150"/>
      <c r="I73" s="150"/>
      <c r="J73" s="150"/>
      <c r="K73" s="151"/>
      <c r="L73" s="150"/>
      <c r="M73" s="187">
        <v>4462.47</v>
      </c>
      <c r="N73" s="168"/>
      <c r="O73" s="175">
        <v>40697.730000000003</v>
      </c>
      <c r="DI73" s="145"/>
      <c r="DJ73" s="145"/>
      <c r="DK73" s="145"/>
      <c r="DL73" s="145"/>
      <c r="DM73" s="145"/>
      <c r="DR73" s="145" t="s">
        <v>96</v>
      </c>
      <c r="DS73" s="145"/>
    </row>
    <row r="74" spans="1:124" s="133" customFormat="1" ht="15" x14ac:dyDescent="0.25">
      <c r="A74" s="238" t="s">
        <v>124</v>
      </c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40"/>
      <c r="DI74" s="145"/>
      <c r="DJ74" s="145" t="s">
        <v>124</v>
      </c>
      <c r="DK74" s="145"/>
      <c r="DL74" s="145"/>
      <c r="DM74" s="145"/>
      <c r="DR74" s="145"/>
      <c r="DS74" s="145"/>
    </row>
    <row r="75" spans="1:124" s="133" customFormat="1" ht="45.75" x14ac:dyDescent="0.25">
      <c r="A75" s="146" t="s">
        <v>114</v>
      </c>
      <c r="B75" s="149" t="s">
        <v>125</v>
      </c>
      <c r="C75" s="147" t="s">
        <v>115</v>
      </c>
      <c r="D75" s="241" t="s">
        <v>116</v>
      </c>
      <c r="E75" s="241"/>
      <c r="F75" s="241"/>
      <c r="G75" s="149" t="s">
        <v>117</v>
      </c>
      <c r="H75" s="149">
        <v>2.7199999999999998E-2</v>
      </c>
      <c r="I75" s="149" t="s">
        <v>65</v>
      </c>
      <c r="J75" s="149" t="s">
        <v>222</v>
      </c>
      <c r="K75" s="183"/>
      <c r="L75" s="149"/>
      <c r="M75" s="183"/>
      <c r="N75" s="149"/>
      <c r="O75" s="242"/>
      <c r="DI75" s="145"/>
      <c r="DJ75" s="145"/>
      <c r="DK75" s="145" t="s">
        <v>116</v>
      </c>
      <c r="DL75" s="145" t="s">
        <v>67</v>
      </c>
      <c r="DM75" s="145" t="s">
        <v>67</v>
      </c>
      <c r="DR75" s="145"/>
      <c r="DS75" s="145"/>
    </row>
    <row r="76" spans="1:124" s="133" customFormat="1" ht="57" x14ac:dyDescent="0.25">
      <c r="A76" s="193"/>
      <c r="B76" s="243"/>
      <c r="C76" s="155" t="s">
        <v>84</v>
      </c>
      <c r="D76" s="156" t="s">
        <v>85</v>
      </c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7"/>
      <c r="DI76" s="145"/>
      <c r="DJ76" s="145"/>
      <c r="DK76" s="145"/>
      <c r="DL76" s="145"/>
      <c r="DM76" s="145"/>
      <c r="DN76" s="154" t="s">
        <v>85</v>
      </c>
      <c r="DR76" s="145"/>
      <c r="DS76" s="145"/>
    </row>
    <row r="77" spans="1:124" s="133" customFormat="1" ht="15" x14ac:dyDescent="0.25">
      <c r="A77" s="193"/>
      <c r="B77" s="244"/>
      <c r="C77" s="155" t="s">
        <v>65</v>
      </c>
      <c r="D77" s="152" t="s">
        <v>86</v>
      </c>
      <c r="E77" s="152"/>
      <c r="F77" s="152"/>
      <c r="G77" s="158"/>
      <c r="H77" s="159"/>
      <c r="I77" s="159"/>
      <c r="J77" s="159"/>
      <c r="K77" s="160">
        <v>525.25</v>
      </c>
      <c r="L77" s="161">
        <v>1.1499999999999999</v>
      </c>
      <c r="M77" s="160">
        <v>16.43</v>
      </c>
      <c r="N77" s="161">
        <v>49.45</v>
      </c>
      <c r="O77" s="172">
        <v>812.46</v>
      </c>
      <c r="DI77" s="145"/>
      <c r="DJ77" s="145"/>
      <c r="DK77" s="145"/>
      <c r="DL77" s="145"/>
      <c r="DM77" s="145"/>
      <c r="DO77" s="154" t="s">
        <v>86</v>
      </c>
      <c r="DR77" s="145"/>
      <c r="DS77" s="145"/>
    </row>
    <row r="78" spans="1:124" s="133" customFormat="1" ht="15" x14ac:dyDescent="0.25">
      <c r="A78" s="193"/>
      <c r="B78" s="244"/>
      <c r="C78" s="155" t="s">
        <v>97</v>
      </c>
      <c r="D78" s="152" t="s">
        <v>101</v>
      </c>
      <c r="E78" s="152"/>
      <c r="F78" s="152"/>
      <c r="G78" s="158"/>
      <c r="H78" s="159"/>
      <c r="I78" s="159"/>
      <c r="J78" s="159"/>
      <c r="K78" s="176">
        <v>5192.58</v>
      </c>
      <c r="L78" s="161">
        <v>1.1499999999999999</v>
      </c>
      <c r="M78" s="160">
        <v>162.41999999999999</v>
      </c>
      <c r="N78" s="161">
        <v>14.53</v>
      </c>
      <c r="O78" s="162">
        <v>2359.96</v>
      </c>
      <c r="DI78" s="145"/>
      <c r="DJ78" s="145"/>
      <c r="DK78" s="145"/>
      <c r="DL78" s="145"/>
      <c r="DM78" s="145"/>
      <c r="DO78" s="154" t="s">
        <v>101</v>
      </c>
      <c r="DR78" s="145"/>
      <c r="DS78" s="145"/>
    </row>
    <row r="79" spans="1:124" s="133" customFormat="1" ht="15" x14ac:dyDescent="0.25">
      <c r="A79" s="193"/>
      <c r="B79" s="244"/>
      <c r="C79" s="155" t="s">
        <v>102</v>
      </c>
      <c r="D79" s="152" t="s">
        <v>103</v>
      </c>
      <c r="E79" s="152"/>
      <c r="F79" s="152"/>
      <c r="G79" s="158"/>
      <c r="H79" s="159"/>
      <c r="I79" s="159"/>
      <c r="J79" s="159"/>
      <c r="K79" s="160">
        <v>256.7</v>
      </c>
      <c r="L79" s="161">
        <v>1.1499999999999999</v>
      </c>
      <c r="M79" s="160">
        <v>8.0299999999999994</v>
      </c>
      <c r="N79" s="161">
        <v>49.45</v>
      </c>
      <c r="O79" s="172">
        <v>397.08</v>
      </c>
      <c r="DI79" s="145"/>
      <c r="DJ79" s="145"/>
      <c r="DK79" s="145"/>
      <c r="DL79" s="145"/>
      <c r="DM79" s="145"/>
      <c r="DO79" s="154" t="s">
        <v>103</v>
      </c>
      <c r="DR79" s="145"/>
      <c r="DS79" s="145"/>
    </row>
    <row r="80" spans="1:124" s="133" customFormat="1" ht="15" x14ac:dyDescent="0.25">
      <c r="A80" s="193"/>
      <c r="B80" s="244"/>
      <c r="C80" s="155" t="s">
        <v>110</v>
      </c>
      <c r="D80" s="152" t="s">
        <v>118</v>
      </c>
      <c r="E80" s="152"/>
      <c r="F80" s="152"/>
      <c r="G80" s="158"/>
      <c r="H80" s="159"/>
      <c r="I80" s="159"/>
      <c r="J80" s="159"/>
      <c r="K80" s="160">
        <v>13.03</v>
      </c>
      <c r="L80" s="159"/>
      <c r="M80" s="160">
        <v>0.35</v>
      </c>
      <c r="N80" s="161">
        <v>9.1199999999999992</v>
      </c>
      <c r="O80" s="172">
        <v>3.19</v>
      </c>
      <c r="DI80" s="145"/>
      <c r="DJ80" s="145"/>
      <c r="DK80" s="145"/>
      <c r="DL80" s="145"/>
      <c r="DM80" s="145"/>
      <c r="DO80" s="154" t="s">
        <v>118</v>
      </c>
      <c r="DR80" s="145"/>
      <c r="DS80" s="145"/>
    </row>
    <row r="81" spans="1:123" s="133" customFormat="1" ht="15" x14ac:dyDescent="0.25">
      <c r="A81" s="245"/>
      <c r="B81" s="244"/>
      <c r="C81" s="155"/>
      <c r="D81" s="152" t="s">
        <v>87</v>
      </c>
      <c r="E81" s="152"/>
      <c r="F81" s="152"/>
      <c r="G81" s="158" t="s">
        <v>88</v>
      </c>
      <c r="H81" s="177">
        <v>54.6</v>
      </c>
      <c r="I81" s="161">
        <v>1.1499999999999999</v>
      </c>
      <c r="J81" s="186">
        <v>1.7078880000000001</v>
      </c>
      <c r="K81" s="164"/>
      <c r="L81" s="159"/>
      <c r="M81" s="164"/>
      <c r="N81" s="159"/>
      <c r="O81" s="165"/>
      <c r="DI81" s="145"/>
      <c r="DJ81" s="145"/>
      <c r="DK81" s="145"/>
      <c r="DL81" s="145"/>
      <c r="DM81" s="145"/>
      <c r="DP81" s="154" t="s">
        <v>87</v>
      </c>
      <c r="DR81" s="145"/>
      <c r="DS81" s="145"/>
    </row>
    <row r="82" spans="1:123" s="133" customFormat="1" ht="15" x14ac:dyDescent="0.25">
      <c r="A82" s="245"/>
      <c r="B82" s="244"/>
      <c r="C82" s="155"/>
      <c r="D82" s="152" t="s">
        <v>104</v>
      </c>
      <c r="E82" s="152"/>
      <c r="F82" s="152"/>
      <c r="G82" s="158" t="s">
        <v>88</v>
      </c>
      <c r="H82" s="161">
        <v>20.18</v>
      </c>
      <c r="I82" s="161">
        <v>1.1499999999999999</v>
      </c>
      <c r="J82" s="163">
        <v>0.63123039999999997</v>
      </c>
      <c r="K82" s="164"/>
      <c r="L82" s="159"/>
      <c r="M82" s="164"/>
      <c r="N82" s="159"/>
      <c r="O82" s="165"/>
      <c r="DI82" s="145"/>
      <c r="DJ82" s="145"/>
      <c r="DK82" s="145"/>
      <c r="DL82" s="145"/>
      <c r="DM82" s="145"/>
      <c r="DP82" s="154" t="s">
        <v>104</v>
      </c>
      <c r="DR82" s="145"/>
      <c r="DS82" s="145"/>
    </row>
    <row r="83" spans="1:123" s="133" customFormat="1" ht="15" x14ac:dyDescent="0.25">
      <c r="A83" s="246"/>
      <c r="B83" s="158"/>
      <c r="C83" s="155"/>
      <c r="D83" s="166" t="s">
        <v>89</v>
      </c>
      <c r="E83" s="166"/>
      <c r="F83" s="166"/>
      <c r="G83" s="167"/>
      <c r="H83" s="168"/>
      <c r="I83" s="168"/>
      <c r="J83" s="168"/>
      <c r="K83" s="179">
        <v>5730.86</v>
      </c>
      <c r="L83" s="168"/>
      <c r="M83" s="169">
        <v>179.2</v>
      </c>
      <c r="N83" s="168"/>
      <c r="O83" s="170">
        <v>3175.61</v>
      </c>
      <c r="DI83" s="145"/>
      <c r="DJ83" s="145"/>
      <c r="DK83" s="145"/>
      <c r="DL83" s="145"/>
      <c r="DM83" s="145"/>
      <c r="DQ83" s="154" t="s">
        <v>89</v>
      </c>
      <c r="DR83" s="145"/>
      <c r="DS83" s="145"/>
    </row>
    <row r="84" spans="1:123" s="133" customFormat="1" ht="15" x14ac:dyDescent="0.25">
      <c r="A84" s="245"/>
      <c r="B84" s="244"/>
      <c r="C84" s="155"/>
      <c r="D84" s="152" t="s">
        <v>90</v>
      </c>
      <c r="E84" s="152"/>
      <c r="F84" s="152"/>
      <c r="G84" s="158"/>
      <c r="H84" s="159"/>
      <c r="I84" s="159"/>
      <c r="J84" s="159"/>
      <c r="K84" s="164"/>
      <c r="L84" s="159"/>
      <c r="M84" s="160">
        <v>24.46</v>
      </c>
      <c r="N84" s="159"/>
      <c r="O84" s="162">
        <v>1209.54</v>
      </c>
      <c r="DI84" s="145"/>
      <c r="DJ84" s="145"/>
      <c r="DK84" s="145"/>
      <c r="DL84" s="145"/>
      <c r="DM84" s="145"/>
      <c r="DP84" s="154" t="s">
        <v>90</v>
      </c>
      <c r="DR84" s="145"/>
      <c r="DS84" s="145"/>
    </row>
    <row r="85" spans="1:123" s="133" customFormat="1" ht="23.25" x14ac:dyDescent="0.25">
      <c r="A85" s="245"/>
      <c r="B85" s="244"/>
      <c r="C85" s="155" t="s">
        <v>91</v>
      </c>
      <c r="D85" s="152" t="s">
        <v>92</v>
      </c>
      <c r="E85" s="152"/>
      <c r="F85" s="152"/>
      <c r="G85" s="158" t="s">
        <v>93</v>
      </c>
      <c r="H85" s="171">
        <v>102</v>
      </c>
      <c r="I85" s="159"/>
      <c r="J85" s="171">
        <v>102</v>
      </c>
      <c r="K85" s="164"/>
      <c r="L85" s="159"/>
      <c r="M85" s="160">
        <v>24.95</v>
      </c>
      <c r="N85" s="159"/>
      <c r="O85" s="162">
        <v>1233.73</v>
      </c>
      <c r="DI85" s="145"/>
      <c r="DJ85" s="145"/>
      <c r="DK85" s="145"/>
      <c r="DL85" s="145"/>
      <c r="DM85" s="145"/>
      <c r="DP85" s="154" t="s">
        <v>92</v>
      </c>
      <c r="DR85" s="145"/>
      <c r="DS85" s="145"/>
    </row>
    <row r="86" spans="1:123" s="133" customFormat="1" ht="23.25" x14ac:dyDescent="0.25">
      <c r="A86" s="245"/>
      <c r="B86" s="244"/>
      <c r="C86" s="155" t="s">
        <v>94</v>
      </c>
      <c r="D86" s="152" t="s">
        <v>95</v>
      </c>
      <c r="E86" s="152"/>
      <c r="F86" s="152"/>
      <c r="G86" s="158" t="s">
        <v>93</v>
      </c>
      <c r="H86" s="171">
        <v>54</v>
      </c>
      <c r="I86" s="159"/>
      <c r="J86" s="171">
        <v>54</v>
      </c>
      <c r="K86" s="164"/>
      <c r="L86" s="159"/>
      <c r="M86" s="160">
        <v>13.21</v>
      </c>
      <c r="N86" s="159"/>
      <c r="O86" s="172">
        <v>653.15</v>
      </c>
      <c r="DI86" s="145"/>
      <c r="DJ86" s="145"/>
      <c r="DK86" s="145"/>
      <c r="DL86" s="145"/>
      <c r="DM86" s="145"/>
      <c r="DP86" s="154" t="s">
        <v>95</v>
      </c>
      <c r="DR86" s="145"/>
      <c r="DS86" s="145"/>
    </row>
    <row r="87" spans="1:123" s="133" customFormat="1" ht="15" x14ac:dyDescent="0.25">
      <c r="A87" s="193"/>
      <c r="B87" s="181"/>
      <c r="C87" s="173"/>
      <c r="D87" s="148" t="s">
        <v>96</v>
      </c>
      <c r="E87" s="148"/>
      <c r="F87" s="148"/>
      <c r="G87" s="149"/>
      <c r="H87" s="150"/>
      <c r="I87" s="150"/>
      <c r="J87" s="150"/>
      <c r="K87" s="151"/>
      <c r="L87" s="150"/>
      <c r="M87" s="174">
        <v>217.36</v>
      </c>
      <c r="N87" s="168"/>
      <c r="O87" s="175">
        <v>5062.49</v>
      </c>
      <c r="DI87" s="145"/>
      <c r="DJ87" s="145"/>
      <c r="DK87" s="145"/>
      <c r="DL87" s="145"/>
      <c r="DM87" s="145"/>
      <c r="DR87" s="145" t="s">
        <v>96</v>
      </c>
      <c r="DS87" s="145"/>
    </row>
    <row r="88" spans="1:123" s="133" customFormat="1" ht="33.75" x14ac:dyDescent="0.25">
      <c r="A88" s="146" t="s">
        <v>119</v>
      </c>
      <c r="B88" s="149" t="s">
        <v>126</v>
      </c>
      <c r="C88" s="147" t="s">
        <v>127</v>
      </c>
      <c r="D88" s="241" t="s">
        <v>128</v>
      </c>
      <c r="E88" s="241"/>
      <c r="F88" s="241"/>
      <c r="G88" s="149" t="s">
        <v>45</v>
      </c>
      <c r="H88" s="149">
        <v>2.72</v>
      </c>
      <c r="I88" s="149" t="s">
        <v>65</v>
      </c>
      <c r="J88" s="149" t="s">
        <v>223</v>
      </c>
      <c r="K88" s="183" t="s">
        <v>229</v>
      </c>
      <c r="L88" s="149"/>
      <c r="M88" s="183" t="s">
        <v>230</v>
      </c>
      <c r="N88" s="149" t="s">
        <v>227</v>
      </c>
      <c r="O88" s="242" t="s">
        <v>231</v>
      </c>
      <c r="DI88" s="145"/>
      <c r="DJ88" s="145"/>
      <c r="DK88" s="145" t="s">
        <v>128</v>
      </c>
      <c r="DL88" s="145" t="s">
        <v>67</v>
      </c>
      <c r="DM88" s="145" t="s">
        <v>67</v>
      </c>
      <c r="DR88" s="145"/>
      <c r="DS88" s="145"/>
    </row>
    <row r="89" spans="1:123" s="133" customFormat="1" ht="15" x14ac:dyDescent="0.25">
      <c r="A89" s="193"/>
      <c r="B89" s="181"/>
      <c r="C89" s="173"/>
      <c r="D89" s="148" t="s">
        <v>96</v>
      </c>
      <c r="E89" s="148"/>
      <c r="F89" s="148"/>
      <c r="G89" s="149"/>
      <c r="H89" s="150"/>
      <c r="I89" s="150"/>
      <c r="J89" s="150"/>
      <c r="K89" s="151"/>
      <c r="L89" s="150"/>
      <c r="M89" s="187">
        <v>1335.55</v>
      </c>
      <c r="N89" s="168"/>
      <c r="O89" s="175">
        <v>12180.22</v>
      </c>
      <c r="DI89" s="145"/>
      <c r="DJ89" s="145"/>
      <c r="DK89" s="145"/>
      <c r="DL89" s="145"/>
      <c r="DM89" s="145"/>
      <c r="DR89" s="145" t="s">
        <v>96</v>
      </c>
      <c r="DS89" s="145"/>
    </row>
    <row r="90" spans="1:123" s="133" customFormat="1" ht="15" x14ac:dyDescent="0.25">
      <c r="A90" s="238" t="s">
        <v>129</v>
      </c>
      <c r="B90" s="239"/>
      <c r="C90" s="239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40"/>
      <c r="DI90" s="145"/>
      <c r="DJ90" s="145" t="s">
        <v>129</v>
      </c>
      <c r="DK90" s="145"/>
      <c r="DL90" s="145"/>
      <c r="DM90" s="145"/>
      <c r="DR90" s="145"/>
      <c r="DS90" s="145"/>
    </row>
    <row r="91" spans="1:123" s="133" customFormat="1" ht="23.25" x14ac:dyDescent="0.25">
      <c r="A91" s="146" t="s">
        <v>125</v>
      </c>
      <c r="B91" s="149" t="s">
        <v>130</v>
      </c>
      <c r="C91" s="147" t="s">
        <v>131</v>
      </c>
      <c r="D91" s="241" t="s">
        <v>132</v>
      </c>
      <c r="E91" s="241"/>
      <c r="F91" s="241"/>
      <c r="G91" s="149" t="s">
        <v>133</v>
      </c>
      <c r="H91" s="149">
        <v>0.1</v>
      </c>
      <c r="I91" s="149" t="s">
        <v>65</v>
      </c>
      <c r="J91" s="149" t="s">
        <v>232</v>
      </c>
      <c r="K91" s="183"/>
      <c r="L91" s="149"/>
      <c r="M91" s="183"/>
      <c r="N91" s="149"/>
      <c r="O91" s="242"/>
      <c r="DI91" s="145"/>
      <c r="DJ91" s="145"/>
      <c r="DK91" s="145" t="s">
        <v>132</v>
      </c>
      <c r="DL91" s="145" t="s">
        <v>67</v>
      </c>
      <c r="DM91" s="145" t="s">
        <v>67</v>
      </c>
      <c r="DR91" s="145"/>
      <c r="DS91" s="145"/>
    </row>
    <row r="92" spans="1:123" s="133" customFormat="1" ht="33.75" x14ac:dyDescent="0.25">
      <c r="A92" s="193"/>
      <c r="B92" s="243"/>
      <c r="C92" s="155" t="s">
        <v>134</v>
      </c>
      <c r="D92" s="156" t="s">
        <v>135</v>
      </c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7"/>
      <c r="DI92" s="145"/>
      <c r="DJ92" s="145"/>
      <c r="DK92" s="145"/>
      <c r="DL92" s="145"/>
      <c r="DM92" s="145"/>
      <c r="DN92" s="154" t="s">
        <v>135</v>
      </c>
      <c r="DR92" s="145"/>
      <c r="DS92" s="145"/>
    </row>
    <row r="93" spans="1:123" s="133" customFormat="1" ht="57" x14ac:dyDescent="0.25">
      <c r="A93" s="193"/>
      <c r="B93" s="243"/>
      <c r="C93" s="155" t="s">
        <v>84</v>
      </c>
      <c r="D93" s="156" t="s">
        <v>85</v>
      </c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7"/>
      <c r="DI93" s="145"/>
      <c r="DJ93" s="145"/>
      <c r="DK93" s="145"/>
      <c r="DL93" s="145"/>
      <c r="DM93" s="145"/>
      <c r="DN93" s="154" t="s">
        <v>85</v>
      </c>
      <c r="DR93" s="145"/>
      <c r="DS93" s="145"/>
    </row>
    <row r="94" spans="1:123" s="133" customFormat="1" ht="15" x14ac:dyDescent="0.25">
      <c r="A94" s="193"/>
      <c r="B94" s="244"/>
      <c r="C94" s="155" t="s">
        <v>65</v>
      </c>
      <c r="D94" s="152" t="s">
        <v>86</v>
      </c>
      <c r="E94" s="152"/>
      <c r="F94" s="152"/>
      <c r="G94" s="158"/>
      <c r="H94" s="159"/>
      <c r="I94" s="159"/>
      <c r="J94" s="159"/>
      <c r="K94" s="160">
        <v>91.82</v>
      </c>
      <c r="L94" s="177">
        <v>1.3</v>
      </c>
      <c r="M94" s="160">
        <v>11.94</v>
      </c>
      <c r="N94" s="161">
        <v>49.45</v>
      </c>
      <c r="O94" s="172">
        <v>590.42999999999995</v>
      </c>
      <c r="DI94" s="145"/>
      <c r="DJ94" s="145"/>
      <c r="DK94" s="145"/>
      <c r="DL94" s="145"/>
      <c r="DM94" s="145"/>
      <c r="DO94" s="154" t="s">
        <v>86</v>
      </c>
      <c r="DR94" s="145"/>
      <c r="DS94" s="145"/>
    </row>
    <row r="95" spans="1:123" s="133" customFormat="1" ht="15" x14ac:dyDescent="0.25">
      <c r="A95" s="193"/>
      <c r="B95" s="244"/>
      <c r="C95" s="155" t="s">
        <v>97</v>
      </c>
      <c r="D95" s="152" t="s">
        <v>101</v>
      </c>
      <c r="E95" s="152"/>
      <c r="F95" s="152"/>
      <c r="G95" s="158"/>
      <c r="H95" s="159"/>
      <c r="I95" s="159"/>
      <c r="J95" s="159"/>
      <c r="K95" s="160">
        <v>111.29</v>
      </c>
      <c r="L95" s="177">
        <v>1.4</v>
      </c>
      <c r="M95" s="160">
        <v>15.58</v>
      </c>
      <c r="N95" s="161">
        <v>14.53</v>
      </c>
      <c r="O95" s="172">
        <v>226.38</v>
      </c>
      <c r="DI95" s="145"/>
      <c r="DJ95" s="145"/>
      <c r="DK95" s="145"/>
      <c r="DL95" s="145"/>
      <c r="DM95" s="145"/>
      <c r="DO95" s="154" t="s">
        <v>101</v>
      </c>
      <c r="DR95" s="145"/>
      <c r="DS95" s="145"/>
    </row>
    <row r="96" spans="1:123" s="133" customFormat="1" ht="15" x14ac:dyDescent="0.25">
      <c r="A96" s="193"/>
      <c r="B96" s="244"/>
      <c r="C96" s="155" t="s">
        <v>102</v>
      </c>
      <c r="D96" s="152" t="s">
        <v>103</v>
      </c>
      <c r="E96" s="152"/>
      <c r="F96" s="152"/>
      <c r="G96" s="158"/>
      <c r="H96" s="159"/>
      <c r="I96" s="159"/>
      <c r="J96" s="159"/>
      <c r="K96" s="160">
        <v>10.9</v>
      </c>
      <c r="L96" s="177">
        <v>1.4</v>
      </c>
      <c r="M96" s="160">
        <v>1.53</v>
      </c>
      <c r="N96" s="161">
        <v>49.45</v>
      </c>
      <c r="O96" s="172">
        <v>75.66</v>
      </c>
      <c r="DI96" s="145"/>
      <c r="DJ96" s="145"/>
      <c r="DK96" s="145"/>
      <c r="DL96" s="145"/>
      <c r="DM96" s="145"/>
      <c r="DO96" s="154" t="s">
        <v>103</v>
      </c>
      <c r="DR96" s="145"/>
      <c r="DS96" s="145"/>
    </row>
    <row r="97" spans="1:124" s="133" customFormat="1" ht="15" x14ac:dyDescent="0.25">
      <c r="A97" s="193"/>
      <c r="B97" s="244"/>
      <c r="C97" s="155" t="s">
        <v>110</v>
      </c>
      <c r="D97" s="152" t="s">
        <v>118</v>
      </c>
      <c r="E97" s="152"/>
      <c r="F97" s="152"/>
      <c r="G97" s="158"/>
      <c r="H97" s="159"/>
      <c r="I97" s="159"/>
      <c r="J97" s="159"/>
      <c r="K97" s="176">
        <v>4306</v>
      </c>
      <c r="L97" s="159"/>
      <c r="M97" s="160">
        <v>430.6</v>
      </c>
      <c r="N97" s="161">
        <v>9.1199999999999992</v>
      </c>
      <c r="O97" s="162">
        <v>3927.07</v>
      </c>
      <c r="DI97" s="145"/>
      <c r="DJ97" s="145"/>
      <c r="DK97" s="145"/>
      <c r="DL97" s="145"/>
      <c r="DM97" s="145"/>
      <c r="DO97" s="154" t="s">
        <v>118</v>
      </c>
      <c r="DR97" s="145"/>
      <c r="DS97" s="145"/>
    </row>
    <row r="98" spans="1:124" s="133" customFormat="1" ht="15" x14ac:dyDescent="0.25">
      <c r="A98" s="245"/>
      <c r="B98" s="244"/>
      <c r="C98" s="155"/>
      <c r="D98" s="152" t="s">
        <v>87</v>
      </c>
      <c r="E98" s="152"/>
      <c r="F98" s="152"/>
      <c r="G98" s="158" t="s">
        <v>88</v>
      </c>
      <c r="H98" s="161">
        <v>11.35</v>
      </c>
      <c r="I98" s="177">
        <v>1.3</v>
      </c>
      <c r="J98" s="188">
        <v>1.4755</v>
      </c>
      <c r="K98" s="164"/>
      <c r="L98" s="159"/>
      <c r="M98" s="164"/>
      <c r="N98" s="159"/>
      <c r="O98" s="165"/>
      <c r="DI98" s="145"/>
      <c r="DJ98" s="145"/>
      <c r="DK98" s="145"/>
      <c r="DL98" s="145"/>
      <c r="DM98" s="145"/>
      <c r="DP98" s="154" t="s">
        <v>87</v>
      </c>
      <c r="DR98" s="145"/>
      <c r="DS98" s="145"/>
    </row>
    <row r="99" spans="1:124" s="133" customFormat="1" ht="15" x14ac:dyDescent="0.25">
      <c r="A99" s="245"/>
      <c r="B99" s="244"/>
      <c r="C99" s="155"/>
      <c r="D99" s="152" t="s">
        <v>104</v>
      </c>
      <c r="E99" s="152"/>
      <c r="F99" s="152"/>
      <c r="G99" s="158" t="s">
        <v>88</v>
      </c>
      <c r="H99" s="161">
        <v>0.94</v>
      </c>
      <c r="I99" s="177">
        <v>1.4</v>
      </c>
      <c r="J99" s="188">
        <v>0.13159999999999999</v>
      </c>
      <c r="K99" s="164"/>
      <c r="L99" s="159"/>
      <c r="M99" s="164"/>
      <c r="N99" s="159"/>
      <c r="O99" s="165"/>
      <c r="DI99" s="145"/>
      <c r="DJ99" s="145"/>
      <c r="DK99" s="145"/>
      <c r="DL99" s="145"/>
      <c r="DM99" s="145"/>
      <c r="DP99" s="154" t="s">
        <v>104</v>
      </c>
      <c r="DR99" s="145"/>
      <c r="DS99" s="145"/>
    </row>
    <row r="100" spans="1:124" s="133" customFormat="1" ht="15" x14ac:dyDescent="0.25">
      <c r="A100" s="246"/>
      <c r="B100" s="158"/>
      <c r="C100" s="155"/>
      <c r="D100" s="166" t="s">
        <v>89</v>
      </c>
      <c r="E100" s="166"/>
      <c r="F100" s="166"/>
      <c r="G100" s="167"/>
      <c r="H100" s="168"/>
      <c r="I100" s="168"/>
      <c r="J100" s="168"/>
      <c r="K100" s="179">
        <v>4509.1099999999997</v>
      </c>
      <c r="L100" s="168"/>
      <c r="M100" s="169">
        <v>458.12</v>
      </c>
      <c r="N100" s="168"/>
      <c r="O100" s="170">
        <v>4743.88</v>
      </c>
      <c r="DI100" s="145"/>
      <c r="DJ100" s="145"/>
      <c r="DK100" s="145"/>
      <c r="DL100" s="145"/>
      <c r="DM100" s="145"/>
      <c r="DQ100" s="154" t="s">
        <v>89</v>
      </c>
      <c r="DR100" s="145"/>
      <c r="DS100" s="145"/>
    </row>
    <row r="101" spans="1:124" s="133" customFormat="1" ht="15" x14ac:dyDescent="0.25">
      <c r="A101" s="245"/>
      <c r="B101" s="244"/>
      <c r="C101" s="155"/>
      <c r="D101" s="152" t="s">
        <v>90</v>
      </c>
      <c r="E101" s="152"/>
      <c r="F101" s="152"/>
      <c r="G101" s="158"/>
      <c r="H101" s="159"/>
      <c r="I101" s="159"/>
      <c r="J101" s="159"/>
      <c r="K101" s="164"/>
      <c r="L101" s="159"/>
      <c r="M101" s="160">
        <v>13.47</v>
      </c>
      <c r="N101" s="159"/>
      <c r="O101" s="172">
        <v>666.09</v>
      </c>
      <c r="DI101" s="145"/>
      <c r="DJ101" s="145"/>
      <c r="DK101" s="145"/>
      <c r="DL101" s="145"/>
      <c r="DM101" s="145"/>
      <c r="DP101" s="154" t="s">
        <v>90</v>
      </c>
      <c r="DR101" s="145"/>
      <c r="DS101" s="145"/>
    </row>
    <row r="102" spans="1:124" s="133" customFormat="1" ht="22.5" x14ac:dyDescent="0.25">
      <c r="A102" s="245"/>
      <c r="B102" s="244"/>
      <c r="C102" s="155" t="s">
        <v>105</v>
      </c>
      <c r="D102" s="152" t="s">
        <v>106</v>
      </c>
      <c r="E102" s="152"/>
      <c r="F102" s="152"/>
      <c r="G102" s="158" t="s">
        <v>93</v>
      </c>
      <c r="H102" s="171">
        <v>147</v>
      </c>
      <c r="I102" s="159"/>
      <c r="J102" s="171">
        <v>147</v>
      </c>
      <c r="K102" s="164"/>
      <c r="L102" s="159"/>
      <c r="M102" s="160">
        <v>19.8</v>
      </c>
      <c r="N102" s="159"/>
      <c r="O102" s="172">
        <v>979.15</v>
      </c>
      <c r="DI102" s="145"/>
      <c r="DJ102" s="145"/>
      <c r="DK102" s="145"/>
      <c r="DL102" s="145"/>
      <c r="DM102" s="145"/>
      <c r="DP102" s="154" t="s">
        <v>106</v>
      </c>
      <c r="DR102" s="145"/>
      <c r="DS102" s="145"/>
    </row>
    <row r="103" spans="1:124" s="133" customFormat="1" ht="56.25" x14ac:dyDescent="0.25">
      <c r="A103" s="245"/>
      <c r="B103" s="244"/>
      <c r="C103" s="155" t="s">
        <v>107</v>
      </c>
      <c r="D103" s="152" t="s">
        <v>108</v>
      </c>
      <c r="E103" s="152"/>
      <c r="F103" s="152"/>
      <c r="G103" s="158" t="s">
        <v>93</v>
      </c>
      <c r="H103" s="171">
        <v>134</v>
      </c>
      <c r="I103" s="161">
        <v>0.85</v>
      </c>
      <c r="J103" s="177">
        <v>113.9</v>
      </c>
      <c r="K103" s="164"/>
      <c r="L103" s="159"/>
      <c r="M103" s="160">
        <v>15.34</v>
      </c>
      <c r="N103" s="159"/>
      <c r="O103" s="172">
        <v>758.68</v>
      </c>
      <c r="DI103" s="145"/>
      <c r="DJ103" s="145"/>
      <c r="DK103" s="145"/>
      <c r="DL103" s="145"/>
      <c r="DM103" s="145"/>
      <c r="DP103" s="154" t="s">
        <v>108</v>
      </c>
      <c r="DR103" s="145"/>
      <c r="DS103" s="145"/>
    </row>
    <row r="104" spans="1:124" s="133" customFormat="1" ht="15" x14ac:dyDescent="0.25">
      <c r="A104" s="193"/>
      <c r="B104" s="181"/>
      <c r="C104" s="173"/>
      <c r="D104" s="148" t="s">
        <v>96</v>
      </c>
      <c r="E104" s="148"/>
      <c r="F104" s="148"/>
      <c r="G104" s="149"/>
      <c r="H104" s="150"/>
      <c r="I104" s="150"/>
      <c r="J104" s="150"/>
      <c r="K104" s="151"/>
      <c r="L104" s="150"/>
      <c r="M104" s="174">
        <v>493.26</v>
      </c>
      <c r="N104" s="168"/>
      <c r="O104" s="175">
        <v>6481.71</v>
      </c>
      <c r="DI104" s="145"/>
      <c r="DJ104" s="145"/>
      <c r="DK104" s="145"/>
      <c r="DL104" s="145"/>
      <c r="DM104" s="145"/>
      <c r="DR104" s="145" t="s">
        <v>96</v>
      </c>
      <c r="DS104" s="145"/>
    </row>
    <row r="105" spans="1:124" s="133" customFormat="1" ht="33.75" x14ac:dyDescent="0.25">
      <c r="A105" s="146" t="s">
        <v>126</v>
      </c>
      <c r="B105" s="149" t="s">
        <v>136</v>
      </c>
      <c r="C105" s="147" t="s">
        <v>137</v>
      </c>
      <c r="D105" s="241" t="s">
        <v>138</v>
      </c>
      <c r="E105" s="241"/>
      <c r="F105" s="241"/>
      <c r="G105" s="149" t="s">
        <v>139</v>
      </c>
      <c r="H105" s="149">
        <v>-10</v>
      </c>
      <c r="I105" s="149" t="s">
        <v>65</v>
      </c>
      <c r="J105" s="149" t="s">
        <v>233</v>
      </c>
      <c r="K105" s="183" t="s">
        <v>234</v>
      </c>
      <c r="L105" s="149"/>
      <c r="M105" s="183" t="s">
        <v>235</v>
      </c>
      <c r="N105" s="149" t="s">
        <v>227</v>
      </c>
      <c r="O105" s="242" t="s">
        <v>236</v>
      </c>
      <c r="DI105" s="145"/>
      <c r="DJ105" s="145"/>
      <c r="DK105" s="145" t="s">
        <v>138</v>
      </c>
      <c r="DL105" s="145" t="s">
        <v>67</v>
      </c>
      <c r="DM105" s="145" t="s">
        <v>67</v>
      </c>
      <c r="DR105" s="145"/>
      <c r="DS105" s="145"/>
    </row>
    <row r="106" spans="1:124" s="133" customFormat="1" ht="15" x14ac:dyDescent="0.25">
      <c r="A106" s="193"/>
      <c r="B106" s="181"/>
      <c r="C106" s="173"/>
      <c r="D106" s="148" t="s">
        <v>96</v>
      </c>
      <c r="E106" s="148"/>
      <c r="F106" s="148"/>
      <c r="G106" s="149"/>
      <c r="H106" s="150"/>
      <c r="I106" s="150"/>
      <c r="J106" s="150"/>
      <c r="K106" s="151"/>
      <c r="L106" s="150"/>
      <c r="M106" s="174">
        <v>-430.6</v>
      </c>
      <c r="N106" s="168"/>
      <c r="O106" s="175">
        <v>-3927.07</v>
      </c>
      <c r="DI106" s="145"/>
      <c r="DJ106" s="145"/>
      <c r="DK106" s="145"/>
      <c r="DL106" s="145"/>
      <c r="DM106" s="145"/>
      <c r="DR106" s="145" t="s">
        <v>96</v>
      </c>
      <c r="DS106" s="145"/>
    </row>
    <row r="107" spans="1:124" s="133" customFormat="1" ht="23.25" x14ac:dyDescent="0.25">
      <c r="A107" s="146" t="s">
        <v>130</v>
      </c>
      <c r="B107" s="149" t="s">
        <v>140</v>
      </c>
      <c r="C107" s="147" t="s">
        <v>120</v>
      </c>
      <c r="D107" s="241" t="s">
        <v>141</v>
      </c>
      <c r="E107" s="241"/>
      <c r="F107" s="241"/>
      <c r="G107" s="149" t="s">
        <v>139</v>
      </c>
      <c r="H107" s="149">
        <v>10</v>
      </c>
      <c r="I107" s="149" t="s">
        <v>65</v>
      </c>
      <c r="J107" s="149" t="s">
        <v>136</v>
      </c>
      <c r="K107" s="183" t="s">
        <v>237</v>
      </c>
      <c r="L107" s="149" t="s">
        <v>225</v>
      </c>
      <c r="M107" s="183" t="s">
        <v>238</v>
      </c>
      <c r="N107" s="149" t="s">
        <v>227</v>
      </c>
      <c r="O107" s="242" t="s">
        <v>239</v>
      </c>
      <c r="DI107" s="145"/>
      <c r="DJ107" s="145"/>
      <c r="DK107" s="145" t="s">
        <v>141</v>
      </c>
      <c r="DL107" s="145" t="s">
        <v>67</v>
      </c>
      <c r="DM107" s="145" t="s">
        <v>67</v>
      </c>
      <c r="DR107" s="145"/>
      <c r="DS107" s="145"/>
    </row>
    <row r="108" spans="1:124" s="133" customFormat="1" ht="15" x14ac:dyDescent="0.25">
      <c r="A108" s="247"/>
      <c r="B108" s="181"/>
      <c r="C108" s="173"/>
      <c r="D108" s="152" t="s">
        <v>142</v>
      </c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3"/>
      <c r="DI108" s="145"/>
      <c r="DJ108" s="145"/>
      <c r="DK108" s="145"/>
      <c r="DL108" s="145"/>
      <c r="DM108" s="145"/>
      <c r="DR108" s="145"/>
      <c r="DS108" s="145"/>
      <c r="DT108" s="154" t="s">
        <v>142</v>
      </c>
    </row>
    <row r="109" spans="1:124" s="133" customFormat="1" ht="15" x14ac:dyDescent="0.25">
      <c r="A109" s="193"/>
      <c r="B109" s="243"/>
      <c r="C109" s="155"/>
      <c r="D109" s="156" t="s">
        <v>123</v>
      </c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7"/>
      <c r="DI109" s="145"/>
      <c r="DJ109" s="145"/>
      <c r="DK109" s="145"/>
      <c r="DL109" s="145"/>
      <c r="DM109" s="145"/>
      <c r="DN109" s="154" t="s">
        <v>123</v>
      </c>
      <c r="DR109" s="145"/>
      <c r="DS109" s="145"/>
    </row>
    <row r="110" spans="1:124" s="133" customFormat="1" ht="15" x14ac:dyDescent="0.25">
      <c r="A110" s="193"/>
      <c r="B110" s="181"/>
      <c r="C110" s="173"/>
      <c r="D110" s="148" t="s">
        <v>96</v>
      </c>
      <c r="E110" s="148"/>
      <c r="F110" s="148"/>
      <c r="G110" s="149"/>
      <c r="H110" s="150"/>
      <c r="I110" s="150"/>
      <c r="J110" s="150"/>
      <c r="K110" s="151"/>
      <c r="L110" s="150"/>
      <c r="M110" s="187">
        <v>2631.71</v>
      </c>
      <c r="N110" s="168"/>
      <c r="O110" s="175">
        <v>24001.200000000001</v>
      </c>
      <c r="DI110" s="145"/>
      <c r="DJ110" s="145"/>
      <c r="DK110" s="145"/>
      <c r="DL110" s="145"/>
      <c r="DM110" s="145"/>
      <c r="DR110" s="145" t="s">
        <v>96</v>
      </c>
      <c r="DS110" s="145"/>
    </row>
    <row r="111" spans="1:124" s="133" customFormat="1" ht="15" x14ac:dyDescent="0.25">
      <c r="A111" s="238" t="s">
        <v>143</v>
      </c>
      <c r="B111" s="239"/>
      <c r="C111" s="239"/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239"/>
      <c r="O111" s="240"/>
      <c r="DI111" s="145"/>
      <c r="DJ111" s="145" t="s">
        <v>143</v>
      </c>
      <c r="DK111" s="145"/>
      <c r="DL111" s="145"/>
      <c r="DM111" s="145"/>
      <c r="DR111" s="145"/>
      <c r="DS111" s="145"/>
    </row>
    <row r="112" spans="1:124" s="133" customFormat="1" ht="34.5" x14ac:dyDescent="0.25">
      <c r="A112" s="146" t="s">
        <v>136</v>
      </c>
      <c r="B112" s="149" t="s">
        <v>144</v>
      </c>
      <c r="C112" s="147" t="s">
        <v>145</v>
      </c>
      <c r="D112" s="241" t="s">
        <v>146</v>
      </c>
      <c r="E112" s="241"/>
      <c r="F112" s="241"/>
      <c r="G112" s="149" t="s">
        <v>100</v>
      </c>
      <c r="H112" s="149">
        <v>0.63229999999999997</v>
      </c>
      <c r="I112" s="149" t="s">
        <v>65</v>
      </c>
      <c r="J112" s="149" t="s">
        <v>240</v>
      </c>
      <c r="K112" s="183"/>
      <c r="L112" s="149"/>
      <c r="M112" s="183"/>
      <c r="N112" s="149"/>
      <c r="O112" s="242"/>
      <c r="DI112" s="145"/>
      <c r="DJ112" s="145"/>
      <c r="DK112" s="145" t="s">
        <v>146</v>
      </c>
      <c r="DL112" s="145" t="s">
        <v>67</v>
      </c>
      <c r="DM112" s="145" t="s">
        <v>67</v>
      </c>
      <c r="DR112" s="145"/>
      <c r="DS112" s="145"/>
    </row>
    <row r="113" spans="1:124" s="133" customFormat="1" ht="33.75" x14ac:dyDescent="0.25">
      <c r="A113" s="193"/>
      <c r="B113" s="243"/>
      <c r="C113" s="155" t="s">
        <v>134</v>
      </c>
      <c r="D113" s="156" t="s">
        <v>135</v>
      </c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7"/>
      <c r="DI113" s="145"/>
      <c r="DJ113" s="145"/>
      <c r="DK113" s="145"/>
      <c r="DL113" s="145"/>
      <c r="DM113" s="145"/>
      <c r="DN113" s="154" t="s">
        <v>135</v>
      </c>
      <c r="DR113" s="145"/>
      <c r="DS113" s="145"/>
    </row>
    <row r="114" spans="1:124" s="133" customFormat="1" ht="57" x14ac:dyDescent="0.25">
      <c r="A114" s="193"/>
      <c r="B114" s="243"/>
      <c r="C114" s="155" t="s">
        <v>84</v>
      </c>
      <c r="D114" s="156" t="s">
        <v>85</v>
      </c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7"/>
      <c r="DI114" s="145"/>
      <c r="DJ114" s="145"/>
      <c r="DK114" s="145"/>
      <c r="DL114" s="145"/>
      <c r="DM114" s="145"/>
      <c r="DN114" s="154" t="s">
        <v>85</v>
      </c>
      <c r="DR114" s="145"/>
      <c r="DS114" s="145"/>
    </row>
    <row r="115" spans="1:124" s="133" customFormat="1" ht="15" x14ac:dyDescent="0.25">
      <c r="A115" s="193"/>
      <c r="B115" s="244"/>
      <c r="C115" s="155" t="s">
        <v>65</v>
      </c>
      <c r="D115" s="152" t="s">
        <v>86</v>
      </c>
      <c r="E115" s="152"/>
      <c r="F115" s="152"/>
      <c r="G115" s="158"/>
      <c r="H115" s="159"/>
      <c r="I115" s="159"/>
      <c r="J115" s="159"/>
      <c r="K115" s="160">
        <v>173.23</v>
      </c>
      <c r="L115" s="177">
        <v>1.3</v>
      </c>
      <c r="M115" s="160">
        <v>142.38999999999999</v>
      </c>
      <c r="N115" s="161">
        <v>49.45</v>
      </c>
      <c r="O115" s="162">
        <v>7041.19</v>
      </c>
      <c r="DI115" s="145"/>
      <c r="DJ115" s="145"/>
      <c r="DK115" s="145"/>
      <c r="DL115" s="145"/>
      <c r="DM115" s="145"/>
      <c r="DO115" s="154" t="s">
        <v>86</v>
      </c>
      <c r="DR115" s="145"/>
      <c r="DS115" s="145"/>
    </row>
    <row r="116" spans="1:124" s="133" customFormat="1" ht="15" x14ac:dyDescent="0.25">
      <c r="A116" s="193"/>
      <c r="B116" s="244"/>
      <c r="C116" s="155" t="s">
        <v>97</v>
      </c>
      <c r="D116" s="152" t="s">
        <v>101</v>
      </c>
      <c r="E116" s="152"/>
      <c r="F116" s="152"/>
      <c r="G116" s="158"/>
      <c r="H116" s="159"/>
      <c r="I116" s="159"/>
      <c r="J116" s="159"/>
      <c r="K116" s="176">
        <v>5268.76</v>
      </c>
      <c r="L116" s="177">
        <v>1.4</v>
      </c>
      <c r="M116" s="176">
        <v>4664.01</v>
      </c>
      <c r="N116" s="161">
        <v>14.53</v>
      </c>
      <c r="O116" s="162">
        <v>67768.070000000007</v>
      </c>
      <c r="DI116" s="145"/>
      <c r="DJ116" s="145"/>
      <c r="DK116" s="145"/>
      <c r="DL116" s="145"/>
      <c r="DM116" s="145"/>
      <c r="DO116" s="154" t="s">
        <v>101</v>
      </c>
      <c r="DR116" s="145"/>
      <c r="DS116" s="145"/>
    </row>
    <row r="117" spans="1:124" s="133" customFormat="1" ht="15" x14ac:dyDescent="0.25">
      <c r="A117" s="193"/>
      <c r="B117" s="244"/>
      <c r="C117" s="155" t="s">
        <v>102</v>
      </c>
      <c r="D117" s="152" t="s">
        <v>103</v>
      </c>
      <c r="E117" s="152"/>
      <c r="F117" s="152"/>
      <c r="G117" s="158"/>
      <c r="H117" s="159"/>
      <c r="I117" s="159"/>
      <c r="J117" s="159"/>
      <c r="K117" s="160">
        <v>267.67</v>
      </c>
      <c r="L117" s="177">
        <v>1.4</v>
      </c>
      <c r="M117" s="160">
        <v>236.95</v>
      </c>
      <c r="N117" s="161">
        <v>49.45</v>
      </c>
      <c r="O117" s="162">
        <v>11717.18</v>
      </c>
      <c r="DI117" s="145"/>
      <c r="DJ117" s="145"/>
      <c r="DK117" s="145"/>
      <c r="DL117" s="145"/>
      <c r="DM117" s="145"/>
      <c r="DO117" s="154" t="s">
        <v>103</v>
      </c>
      <c r="DR117" s="145"/>
      <c r="DS117" s="145"/>
    </row>
    <row r="118" spans="1:124" s="133" customFormat="1" ht="15" x14ac:dyDescent="0.25">
      <c r="A118" s="193"/>
      <c r="B118" s="244"/>
      <c r="C118" s="155" t="s">
        <v>110</v>
      </c>
      <c r="D118" s="152" t="s">
        <v>118</v>
      </c>
      <c r="E118" s="152"/>
      <c r="F118" s="152"/>
      <c r="G118" s="158"/>
      <c r="H118" s="159"/>
      <c r="I118" s="159"/>
      <c r="J118" s="159"/>
      <c r="K118" s="160">
        <v>17.079999999999998</v>
      </c>
      <c r="L118" s="159"/>
      <c r="M118" s="160">
        <v>10.8</v>
      </c>
      <c r="N118" s="161">
        <v>9.1199999999999992</v>
      </c>
      <c r="O118" s="172">
        <v>98.5</v>
      </c>
      <c r="DI118" s="145"/>
      <c r="DJ118" s="145"/>
      <c r="DK118" s="145"/>
      <c r="DL118" s="145"/>
      <c r="DM118" s="145"/>
      <c r="DO118" s="154" t="s">
        <v>118</v>
      </c>
      <c r="DR118" s="145"/>
      <c r="DS118" s="145"/>
    </row>
    <row r="119" spans="1:124" s="133" customFormat="1" ht="15" x14ac:dyDescent="0.25">
      <c r="A119" s="245"/>
      <c r="B119" s="244"/>
      <c r="C119" s="155"/>
      <c r="D119" s="152" t="s">
        <v>87</v>
      </c>
      <c r="E119" s="152"/>
      <c r="F119" s="152"/>
      <c r="G119" s="158" t="s">
        <v>88</v>
      </c>
      <c r="H119" s="177">
        <v>21.6</v>
      </c>
      <c r="I119" s="177">
        <v>1.3</v>
      </c>
      <c r="J119" s="186">
        <v>17.754984</v>
      </c>
      <c r="K119" s="164"/>
      <c r="L119" s="159"/>
      <c r="M119" s="164"/>
      <c r="N119" s="159"/>
      <c r="O119" s="165"/>
      <c r="DI119" s="145"/>
      <c r="DJ119" s="145"/>
      <c r="DK119" s="145"/>
      <c r="DL119" s="145"/>
      <c r="DM119" s="145"/>
      <c r="DP119" s="154" t="s">
        <v>87</v>
      </c>
      <c r="DR119" s="145"/>
      <c r="DS119" s="145"/>
    </row>
    <row r="120" spans="1:124" s="133" customFormat="1" ht="15" x14ac:dyDescent="0.25">
      <c r="A120" s="245"/>
      <c r="B120" s="244"/>
      <c r="C120" s="155"/>
      <c r="D120" s="152" t="s">
        <v>104</v>
      </c>
      <c r="E120" s="152"/>
      <c r="F120" s="152"/>
      <c r="G120" s="158" t="s">
        <v>88</v>
      </c>
      <c r="H120" s="177">
        <v>20.6</v>
      </c>
      <c r="I120" s="177">
        <v>1.4</v>
      </c>
      <c r="J120" s="186">
        <v>18.235531999999999</v>
      </c>
      <c r="K120" s="164"/>
      <c r="L120" s="159"/>
      <c r="M120" s="164"/>
      <c r="N120" s="159"/>
      <c r="O120" s="165"/>
      <c r="DI120" s="145"/>
      <c r="DJ120" s="145"/>
      <c r="DK120" s="145"/>
      <c r="DL120" s="145"/>
      <c r="DM120" s="145"/>
      <c r="DP120" s="154" t="s">
        <v>104</v>
      </c>
      <c r="DR120" s="145"/>
      <c r="DS120" s="145"/>
    </row>
    <row r="121" spans="1:124" s="133" customFormat="1" ht="15" x14ac:dyDescent="0.25">
      <c r="A121" s="246"/>
      <c r="B121" s="158"/>
      <c r="C121" s="155"/>
      <c r="D121" s="166" t="s">
        <v>89</v>
      </c>
      <c r="E121" s="166"/>
      <c r="F121" s="166"/>
      <c r="G121" s="167"/>
      <c r="H121" s="168"/>
      <c r="I121" s="168"/>
      <c r="J121" s="168"/>
      <c r="K121" s="179">
        <v>5459.07</v>
      </c>
      <c r="L121" s="168"/>
      <c r="M121" s="179">
        <v>4817.2</v>
      </c>
      <c r="N121" s="168"/>
      <c r="O121" s="170">
        <v>74907.759999999995</v>
      </c>
      <c r="DI121" s="145"/>
      <c r="DJ121" s="145"/>
      <c r="DK121" s="145"/>
      <c r="DL121" s="145"/>
      <c r="DM121" s="145"/>
      <c r="DQ121" s="154" t="s">
        <v>89</v>
      </c>
      <c r="DR121" s="145"/>
      <c r="DS121" s="145"/>
    </row>
    <row r="122" spans="1:124" s="133" customFormat="1" ht="15" x14ac:dyDescent="0.25">
      <c r="A122" s="245"/>
      <c r="B122" s="244"/>
      <c r="C122" s="155"/>
      <c r="D122" s="152" t="s">
        <v>90</v>
      </c>
      <c r="E122" s="152"/>
      <c r="F122" s="152"/>
      <c r="G122" s="158"/>
      <c r="H122" s="159"/>
      <c r="I122" s="159"/>
      <c r="J122" s="159"/>
      <c r="K122" s="164"/>
      <c r="L122" s="159"/>
      <c r="M122" s="160">
        <v>379.34</v>
      </c>
      <c r="N122" s="159"/>
      <c r="O122" s="162">
        <v>18758.37</v>
      </c>
      <c r="DI122" s="145"/>
      <c r="DJ122" s="145"/>
      <c r="DK122" s="145"/>
      <c r="DL122" s="145"/>
      <c r="DM122" s="145"/>
      <c r="DP122" s="154" t="s">
        <v>90</v>
      </c>
      <c r="DR122" s="145"/>
      <c r="DS122" s="145"/>
    </row>
    <row r="123" spans="1:124" s="133" customFormat="1" ht="22.5" x14ac:dyDescent="0.25">
      <c r="A123" s="245"/>
      <c r="B123" s="244"/>
      <c r="C123" s="155" t="s">
        <v>105</v>
      </c>
      <c r="D123" s="152" t="s">
        <v>106</v>
      </c>
      <c r="E123" s="152"/>
      <c r="F123" s="152"/>
      <c r="G123" s="158" t="s">
        <v>93</v>
      </c>
      <c r="H123" s="171">
        <v>147</v>
      </c>
      <c r="I123" s="159"/>
      <c r="J123" s="171">
        <v>147</v>
      </c>
      <c r="K123" s="164"/>
      <c r="L123" s="159"/>
      <c r="M123" s="160">
        <v>557.63</v>
      </c>
      <c r="N123" s="159"/>
      <c r="O123" s="162">
        <v>27574.799999999999</v>
      </c>
      <c r="DI123" s="145"/>
      <c r="DJ123" s="145"/>
      <c r="DK123" s="145"/>
      <c r="DL123" s="145"/>
      <c r="DM123" s="145"/>
      <c r="DP123" s="154" t="s">
        <v>106</v>
      </c>
      <c r="DR123" s="145"/>
      <c r="DS123" s="145"/>
    </row>
    <row r="124" spans="1:124" s="133" customFormat="1" ht="56.25" x14ac:dyDescent="0.25">
      <c r="A124" s="245"/>
      <c r="B124" s="244"/>
      <c r="C124" s="155" t="s">
        <v>107</v>
      </c>
      <c r="D124" s="152" t="s">
        <v>108</v>
      </c>
      <c r="E124" s="152"/>
      <c r="F124" s="152"/>
      <c r="G124" s="158" t="s">
        <v>93</v>
      </c>
      <c r="H124" s="171">
        <v>134</v>
      </c>
      <c r="I124" s="161">
        <v>0.85</v>
      </c>
      <c r="J124" s="177">
        <v>113.9</v>
      </c>
      <c r="K124" s="164"/>
      <c r="L124" s="159"/>
      <c r="M124" s="160">
        <v>432.07</v>
      </c>
      <c r="N124" s="159"/>
      <c r="O124" s="162">
        <v>21365.78</v>
      </c>
      <c r="DI124" s="145"/>
      <c r="DJ124" s="145"/>
      <c r="DK124" s="145"/>
      <c r="DL124" s="145"/>
      <c r="DM124" s="145"/>
      <c r="DP124" s="154" t="s">
        <v>108</v>
      </c>
      <c r="DR124" s="145"/>
      <c r="DS124" s="145"/>
    </row>
    <row r="125" spans="1:124" s="133" customFormat="1" ht="15" x14ac:dyDescent="0.25">
      <c r="A125" s="193"/>
      <c r="B125" s="181"/>
      <c r="C125" s="173"/>
      <c r="D125" s="148" t="s">
        <v>96</v>
      </c>
      <c r="E125" s="148"/>
      <c r="F125" s="148"/>
      <c r="G125" s="149"/>
      <c r="H125" s="150"/>
      <c r="I125" s="150"/>
      <c r="J125" s="150"/>
      <c r="K125" s="151"/>
      <c r="L125" s="150"/>
      <c r="M125" s="187">
        <v>5806.9</v>
      </c>
      <c r="N125" s="168"/>
      <c r="O125" s="175">
        <v>123848.34</v>
      </c>
      <c r="DI125" s="145"/>
      <c r="DJ125" s="145"/>
      <c r="DK125" s="145"/>
      <c r="DL125" s="145"/>
      <c r="DM125" s="145"/>
      <c r="DR125" s="145" t="s">
        <v>96</v>
      </c>
      <c r="DS125" s="145"/>
    </row>
    <row r="126" spans="1:124" s="133" customFormat="1" ht="23.25" x14ac:dyDescent="0.25">
      <c r="A126" s="146" t="s">
        <v>140</v>
      </c>
      <c r="B126" s="149" t="s">
        <v>147</v>
      </c>
      <c r="C126" s="147" t="s">
        <v>120</v>
      </c>
      <c r="D126" s="241" t="s">
        <v>148</v>
      </c>
      <c r="E126" s="241"/>
      <c r="F126" s="241"/>
      <c r="G126" s="149" t="s">
        <v>17</v>
      </c>
      <c r="H126" s="149">
        <v>54.77</v>
      </c>
      <c r="I126" s="149" t="s">
        <v>65</v>
      </c>
      <c r="J126" s="149" t="s">
        <v>241</v>
      </c>
      <c r="K126" s="183" t="s">
        <v>242</v>
      </c>
      <c r="L126" s="149" t="s">
        <v>225</v>
      </c>
      <c r="M126" s="183" t="s">
        <v>243</v>
      </c>
      <c r="N126" s="149" t="s">
        <v>227</v>
      </c>
      <c r="O126" s="242" t="s">
        <v>244</v>
      </c>
      <c r="DI126" s="145"/>
      <c r="DJ126" s="145"/>
      <c r="DK126" s="145" t="s">
        <v>148</v>
      </c>
      <c r="DL126" s="145" t="s">
        <v>67</v>
      </c>
      <c r="DM126" s="145" t="s">
        <v>67</v>
      </c>
      <c r="DR126" s="145"/>
      <c r="DS126" s="145"/>
    </row>
    <row r="127" spans="1:124" s="133" customFormat="1" ht="15" x14ac:dyDescent="0.25">
      <c r="A127" s="247"/>
      <c r="B127" s="181"/>
      <c r="C127" s="173"/>
      <c r="D127" s="152" t="s">
        <v>149</v>
      </c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3"/>
      <c r="DI127" s="145"/>
      <c r="DJ127" s="145"/>
      <c r="DK127" s="145"/>
      <c r="DL127" s="145"/>
      <c r="DM127" s="145"/>
      <c r="DR127" s="145"/>
      <c r="DS127" s="145"/>
      <c r="DT127" s="154" t="s">
        <v>149</v>
      </c>
    </row>
    <row r="128" spans="1:124" s="133" customFormat="1" ht="15" x14ac:dyDescent="0.25">
      <c r="A128" s="193"/>
      <c r="B128" s="243"/>
      <c r="C128" s="155"/>
      <c r="D128" s="156" t="s">
        <v>123</v>
      </c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  <c r="O128" s="157"/>
      <c r="DI128" s="145"/>
      <c r="DJ128" s="145"/>
      <c r="DK128" s="145"/>
      <c r="DL128" s="145"/>
      <c r="DM128" s="145"/>
      <c r="DN128" s="154" t="s">
        <v>123</v>
      </c>
      <c r="DR128" s="145"/>
      <c r="DS128" s="145"/>
    </row>
    <row r="129" spans="1:126" s="133" customFormat="1" ht="15" x14ac:dyDescent="0.25">
      <c r="A129" s="193"/>
      <c r="B129" s="181"/>
      <c r="C129" s="173"/>
      <c r="D129" s="148" t="s">
        <v>96</v>
      </c>
      <c r="E129" s="148"/>
      <c r="F129" s="148"/>
      <c r="G129" s="149"/>
      <c r="H129" s="150"/>
      <c r="I129" s="150"/>
      <c r="J129" s="150"/>
      <c r="K129" s="151"/>
      <c r="L129" s="150"/>
      <c r="M129" s="187">
        <v>18055.419999999998</v>
      </c>
      <c r="N129" s="168"/>
      <c r="O129" s="175">
        <v>164665.43</v>
      </c>
      <c r="DI129" s="145"/>
      <c r="DJ129" s="145"/>
      <c r="DK129" s="145"/>
      <c r="DL129" s="145"/>
      <c r="DM129" s="145"/>
      <c r="DR129" s="145" t="s">
        <v>96</v>
      </c>
      <c r="DS129" s="145"/>
    </row>
    <row r="130" spans="1:126" s="133" customFormat="1" ht="22.5" x14ac:dyDescent="0.25">
      <c r="A130" s="146" t="s">
        <v>144</v>
      </c>
      <c r="B130" s="149" t="s">
        <v>150</v>
      </c>
      <c r="C130" s="147" t="s">
        <v>120</v>
      </c>
      <c r="D130" s="241" t="s">
        <v>151</v>
      </c>
      <c r="E130" s="241"/>
      <c r="F130" s="241"/>
      <c r="G130" s="149" t="s">
        <v>17</v>
      </c>
      <c r="H130" s="149">
        <v>24.9</v>
      </c>
      <c r="I130" s="149" t="s">
        <v>65</v>
      </c>
      <c r="J130" s="149" t="s">
        <v>245</v>
      </c>
      <c r="K130" s="183" t="s">
        <v>246</v>
      </c>
      <c r="L130" s="149" t="s">
        <v>225</v>
      </c>
      <c r="M130" s="183" t="s">
        <v>247</v>
      </c>
      <c r="N130" s="149" t="s">
        <v>227</v>
      </c>
      <c r="O130" s="242" t="s">
        <v>248</v>
      </c>
      <c r="DI130" s="145"/>
      <c r="DJ130" s="145"/>
      <c r="DK130" s="145" t="s">
        <v>151</v>
      </c>
      <c r="DL130" s="145" t="s">
        <v>67</v>
      </c>
      <c r="DM130" s="145" t="s">
        <v>67</v>
      </c>
      <c r="DR130" s="145"/>
      <c r="DS130" s="145"/>
    </row>
    <row r="131" spans="1:126" s="133" customFormat="1" ht="15" x14ac:dyDescent="0.25">
      <c r="A131" s="247"/>
      <c r="B131" s="181"/>
      <c r="C131" s="173"/>
      <c r="D131" s="152" t="s">
        <v>152</v>
      </c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3"/>
      <c r="DI131" s="145"/>
      <c r="DJ131" s="145"/>
      <c r="DK131" s="145"/>
      <c r="DL131" s="145"/>
      <c r="DM131" s="145"/>
      <c r="DR131" s="145"/>
      <c r="DS131" s="145"/>
      <c r="DT131" s="154" t="s">
        <v>152</v>
      </c>
    </row>
    <row r="132" spans="1:126" s="133" customFormat="1" ht="15" x14ac:dyDescent="0.25">
      <c r="A132" s="193"/>
      <c r="B132" s="243"/>
      <c r="C132" s="155"/>
      <c r="D132" s="156" t="s">
        <v>123</v>
      </c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7"/>
      <c r="DI132" s="145"/>
      <c r="DJ132" s="145"/>
      <c r="DK132" s="145"/>
      <c r="DL132" s="145"/>
      <c r="DM132" s="145"/>
      <c r="DN132" s="154" t="s">
        <v>123</v>
      </c>
      <c r="DR132" s="145"/>
      <c r="DS132" s="145"/>
    </row>
    <row r="133" spans="1:126" s="133" customFormat="1" ht="15" x14ac:dyDescent="0.25">
      <c r="A133" s="193"/>
      <c r="B133" s="181"/>
      <c r="C133" s="173"/>
      <c r="D133" s="148" t="s">
        <v>96</v>
      </c>
      <c r="E133" s="148"/>
      <c r="F133" s="148"/>
      <c r="G133" s="149"/>
      <c r="H133" s="150"/>
      <c r="I133" s="150"/>
      <c r="J133" s="150"/>
      <c r="K133" s="151"/>
      <c r="L133" s="150"/>
      <c r="M133" s="187">
        <v>12548.75</v>
      </c>
      <c r="N133" s="168"/>
      <c r="O133" s="175">
        <v>114444.6</v>
      </c>
      <c r="DI133" s="145"/>
      <c r="DJ133" s="145"/>
      <c r="DK133" s="145"/>
      <c r="DL133" s="145"/>
      <c r="DM133" s="145"/>
      <c r="DR133" s="145" t="s">
        <v>96</v>
      </c>
      <c r="DS133" s="145"/>
    </row>
    <row r="134" spans="1:126" s="133" customFormat="1" ht="15" x14ac:dyDescent="0.25">
      <c r="A134" s="182"/>
      <c r="B134" s="205"/>
      <c r="C134" s="183"/>
      <c r="D134" s="148" t="s">
        <v>153</v>
      </c>
      <c r="E134" s="148"/>
      <c r="F134" s="148"/>
      <c r="G134" s="148"/>
      <c r="H134" s="148"/>
      <c r="I134" s="148"/>
      <c r="J134" s="148"/>
      <c r="K134" s="148"/>
      <c r="L134" s="148"/>
      <c r="M134" s="189">
        <v>45338.18</v>
      </c>
      <c r="N134" s="185"/>
      <c r="O134" s="192"/>
      <c r="DI134" s="145"/>
      <c r="DJ134" s="145"/>
      <c r="DK134" s="145"/>
      <c r="DL134" s="145"/>
      <c r="DM134" s="145"/>
      <c r="DR134" s="145"/>
      <c r="DS134" s="145" t="s">
        <v>153</v>
      </c>
    </row>
    <row r="135" spans="1:126" s="133" customFormat="1" ht="15" x14ac:dyDescent="0.25">
      <c r="A135" s="182"/>
      <c r="B135" s="205"/>
      <c r="C135" s="183"/>
      <c r="D135" s="148" t="s">
        <v>249</v>
      </c>
      <c r="E135" s="148"/>
      <c r="F135" s="148"/>
      <c r="G135" s="148"/>
      <c r="H135" s="148"/>
      <c r="I135" s="148"/>
      <c r="J135" s="148"/>
      <c r="K135" s="148"/>
      <c r="L135" s="148"/>
      <c r="M135" s="191"/>
      <c r="N135" s="185"/>
      <c r="O135" s="192"/>
      <c r="DU135" s="145" t="s">
        <v>249</v>
      </c>
    </row>
    <row r="136" spans="1:126" s="133" customFormat="1" ht="15" x14ac:dyDescent="0.25">
      <c r="A136" s="193"/>
      <c r="B136" s="134"/>
      <c r="C136" s="155"/>
      <c r="D136" s="152" t="s">
        <v>154</v>
      </c>
      <c r="E136" s="152"/>
      <c r="F136" s="152"/>
      <c r="G136" s="152"/>
      <c r="H136" s="152"/>
      <c r="I136" s="152"/>
      <c r="J136" s="152"/>
      <c r="K136" s="152"/>
      <c r="L136" s="152"/>
      <c r="M136" s="194">
        <v>44340.13</v>
      </c>
      <c r="N136" s="195"/>
      <c r="O136" s="196">
        <v>441267.61</v>
      </c>
      <c r="DU136" s="145"/>
      <c r="DV136" s="154" t="s">
        <v>154</v>
      </c>
    </row>
    <row r="137" spans="1:126" s="133" customFormat="1" ht="15" x14ac:dyDescent="0.25">
      <c r="A137" s="193"/>
      <c r="B137" s="134"/>
      <c r="C137" s="155"/>
      <c r="D137" s="152" t="s">
        <v>155</v>
      </c>
      <c r="E137" s="152"/>
      <c r="F137" s="152"/>
      <c r="G137" s="152"/>
      <c r="H137" s="152"/>
      <c r="I137" s="152"/>
      <c r="J137" s="152"/>
      <c r="K137" s="152"/>
      <c r="L137" s="152"/>
      <c r="M137" s="197"/>
      <c r="N137" s="195"/>
      <c r="O137" s="198"/>
      <c r="DU137" s="145"/>
      <c r="DV137" s="154" t="s">
        <v>155</v>
      </c>
    </row>
    <row r="138" spans="1:126" s="133" customFormat="1" ht="15" x14ac:dyDescent="0.25">
      <c r="A138" s="193"/>
      <c r="B138" s="134"/>
      <c r="C138" s="155"/>
      <c r="D138" s="152" t="s">
        <v>156</v>
      </c>
      <c r="E138" s="152"/>
      <c r="F138" s="152"/>
      <c r="G138" s="152"/>
      <c r="H138" s="152"/>
      <c r="I138" s="152"/>
      <c r="J138" s="152"/>
      <c r="K138" s="152"/>
      <c r="L138" s="152"/>
      <c r="M138" s="199">
        <v>236</v>
      </c>
      <c r="N138" s="195"/>
      <c r="O138" s="196">
        <v>11670.2</v>
      </c>
      <c r="DU138" s="145"/>
      <c r="DV138" s="154" t="s">
        <v>156</v>
      </c>
    </row>
    <row r="139" spans="1:126" s="133" customFormat="1" ht="15" x14ac:dyDescent="0.25">
      <c r="A139" s="193"/>
      <c r="B139" s="134"/>
      <c r="C139" s="155"/>
      <c r="D139" s="152" t="s">
        <v>157</v>
      </c>
      <c r="E139" s="152"/>
      <c r="F139" s="152"/>
      <c r="G139" s="152"/>
      <c r="H139" s="152"/>
      <c r="I139" s="152"/>
      <c r="J139" s="152"/>
      <c r="K139" s="152"/>
      <c r="L139" s="152"/>
      <c r="M139" s="194">
        <v>5058.7299999999996</v>
      </c>
      <c r="N139" s="195"/>
      <c r="O139" s="196">
        <v>73503.350000000006</v>
      </c>
      <c r="DU139" s="145"/>
      <c r="DV139" s="154" t="s">
        <v>157</v>
      </c>
    </row>
    <row r="140" spans="1:126" s="133" customFormat="1" ht="15" x14ac:dyDescent="0.25">
      <c r="A140" s="193"/>
      <c r="B140" s="134"/>
      <c r="C140" s="155"/>
      <c r="D140" s="152" t="s">
        <v>158</v>
      </c>
      <c r="E140" s="152"/>
      <c r="F140" s="152"/>
      <c r="G140" s="152"/>
      <c r="H140" s="152"/>
      <c r="I140" s="152"/>
      <c r="J140" s="152"/>
      <c r="K140" s="152"/>
      <c r="L140" s="152"/>
      <c r="M140" s="199">
        <v>260.41000000000003</v>
      </c>
      <c r="N140" s="195"/>
      <c r="O140" s="196">
        <v>12877.27</v>
      </c>
      <c r="DU140" s="145"/>
      <c r="DV140" s="154" t="s">
        <v>158</v>
      </c>
    </row>
    <row r="141" spans="1:126" s="133" customFormat="1" ht="15" x14ac:dyDescent="0.25">
      <c r="A141" s="193"/>
      <c r="B141" s="134"/>
      <c r="C141" s="155"/>
      <c r="D141" s="152" t="s">
        <v>159</v>
      </c>
      <c r="E141" s="152"/>
      <c r="F141" s="152"/>
      <c r="G141" s="152"/>
      <c r="H141" s="152"/>
      <c r="I141" s="152"/>
      <c r="J141" s="152"/>
      <c r="K141" s="152"/>
      <c r="L141" s="152"/>
      <c r="M141" s="194">
        <v>39045.4</v>
      </c>
      <c r="N141" s="195"/>
      <c r="O141" s="196">
        <v>356094.06</v>
      </c>
      <c r="DU141" s="145"/>
      <c r="DV141" s="154" t="s">
        <v>159</v>
      </c>
    </row>
    <row r="142" spans="1:126" s="133" customFormat="1" ht="15" x14ac:dyDescent="0.25">
      <c r="A142" s="193"/>
      <c r="B142" s="134"/>
      <c r="C142" s="155"/>
      <c r="D142" s="152" t="s">
        <v>161</v>
      </c>
      <c r="E142" s="152"/>
      <c r="F142" s="152"/>
      <c r="G142" s="152"/>
      <c r="H142" s="152"/>
      <c r="I142" s="152"/>
      <c r="J142" s="152"/>
      <c r="K142" s="152"/>
      <c r="L142" s="152"/>
      <c r="M142" s="194">
        <v>45552.57</v>
      </c>
      <c r="N142" s="195"/>
      <c r="O142" s="196">
        <v>501222.81</v>
      </c>
      <c r="DU142" s="145"/>
      <c r="DV142" s="154" t="s">
        <v>161</v>
      </c>
    </row>
    <row r="143" spans="1:126" s="133" customFormat="1" ht="15" x14ac:dyDescent="0.25">
      <c r="A143" s="193"/>
      <c r="B143" s="134"/>
      <c r="C143" s="155"/>
      <c r="D143" s="152" t="s">
        <v>155</v>
      </c>
      <c r="E143" s="152"/>
      <c r="F143" s="152"/>
      <c r="G143" s="152"/>
      <c r="H143" s="152"/>
      <c r="I143" s="152"/>
      <c r="J143" s="152"/>
      <c r="K143" s="152"/>
      <c r="L143" s="152"/>
      <c r="M143" s="197"/>
      <c r="N143" s="195"/>
      <c r="O143" s="198"/>
      <c r="DU143" s="145"/>
      <c r="DV143" s="154" t="s">
        <v>155</v>
      </c>
    </row>
    <row r="144" spans="1:126" s="133" customFormat="1" ht="15" x14ac:dyDescent="0.25">
      <c r="A144" s="193"/>
      <c r="B144" s="134"/>
      <c r="C144" s="155"/>
      <c r="D144" s="152" t="s">
        <v>250</v>
      </c>
      <c r="E144" s="152"/>
      <c r="F144" s="152"/>
      <c r="G144" s="152"/>
      <c r="H144" s="152"/>
      <c r="I144" s="152"/>
      <c r="J144" s="152"/>
      <c r="K144" s="152"/>
      <c r="L144" s="152"/>
      <c r="M144" s="199">
        <v>236</v>
      </c>
      <c r="N144" s="195"/>
      <c r="O144" s="196">
        <v>11670.2</v>
      </c>
      <c r="DU144" s="145"/>
      <c r="DV144" s="154" t="s">
        <v>250</v>
      </c>
    </row>
    <row r="145" spans="1:128" s="133" customFormat="1" ht="15" x14ac:dyDescent="0.25">
      <c r="A145" s="193"/>
      <c r="B145" s="134"/>
      <c r="C145" s="155"/>
      <c r="D145" s="152" t="s">
        <v>251</v>
      </c>
      <c r="E145" s="152"/>
      <c r="F145" s="152"/>
      <c r="G145" s="152"/>
      <c r="H145" s="152"/>
      <c r="I145" s="152"/>
      <c r="J145" s="152"/>
      <c r="K145" s="152"/>
      <c r="L145" s="152"/>
      <c r="M145" s="194">
        <v>5058.7299999999996</v>
      </c>
      <c r="N145" s="195"/>
      <c r="O145" s="196">
        <v>73503.350000000006</v>
      </c>
      <c r="DU145" s="145"/>
      <c r="DV145" s="154" t="s">
        <v>251</v>
      </c>
    </row>
    <row r="146" spans="1:128" s="133" customFormat="1" ht="15" x14ac:dyDescent="0.25">
      <c r="A146" s="193"/>
      <c r="B146" s="134"/>
      <c r="C146" s="155"/>
      <c r="D146" s="152" t="s">
        <v>252</v>
      </c>
      <c r="E146" s="152"/>
      <c r="F146" s="152"/>
      <c r="G146" s="152"/>
      <c r="H146" s="152"/>
      <c r="I146" s="152"/>
      <c r="J146" s="152"/>
      <c r="K146" s="152"/>
      <c r="L146" s="152"/>
      <c r="M146" s="199">
        <v>260.41000000000003</v>
      </c>
      <c r="N146" s="195"/>
      <c r="O146" s="196">
        <v>12877.27</v>
      </c>
      <c r="DU146" s="145"/>
      <c r="DV146" s="154" t="s">
        <v>252</v>
      </c>
    </row>
    <row r="147" spans="1:128" s="133" customFormat="1" ht="15" x14ac:dyDescent="0.25">
      <c r="A147" s="193"/>
      <c r="B147" s="134"/>
      <c r="C147" s="155"/>
      <c r="D147" s="152" t="s">
        <v>253</v>
      </c>
      <c r="E147" s="152"/>
      <c r="F147" s="152"/>
      <c r="G147" s="152"/>
      <c r="H147" s="152"/>
      <c r="I147" s="152"/>
      <c r="J147" s="152"/>
      <c r="K147" s="152"/>
      <c r="L147" s="152"/>
      <c r="M147" s="194">
        <v>39045.4</v>
      </c>
      <c r="N147" s="195"/>
      <c r="O147" s="196">
        <v>356094.06</v>
      </c>
      <c r="DU147" s="145"/>
      <c r="DV147" s="154" t="s">
        <v>253</v>
      </c>
    </row>
    <row r="148" spans="1:128" s="133" customFormat="1" ht="15" x14ac:dyDescent="0.25">
      <c r="A148" s="193"/>
      <c r="B148" s="134"/>
      <c r="C148" s="155"/>
      <c r="D148" s="152" t="s">
        <v>254</v>
      </c>
      <c r="E148" s="152"/>
      <c r="F148" s="152"/>
      <c r="G148" s="152"/>
      <c r="H148" s="152"/>
      <c r="I148" s="152"/>
      <c r="J148" s="152"/>
      <c r="K148" s="152"/>
      <c r="L148" s="152"/>
      <c r="M148" s="199">
        <v>694.25</v>
      </c>
      <c r="N148" s="195"/>
      <c r="O148" s="196">
        <v>34330.61</v>
      </c>
      <c r="DU148" s="145"/>
      <c r="DV148" s="154" t="s">
        <v>254</v>
      </c>
    </row>
    <row r="149" spans="1:128" s="133" customFormat="1" ht="15" x14ac:dyDescent="0.25">
      <c r="A149" s="193"/>
      <c r="B149" s="134"/>
      <c r="C149" s="155"/>
      <c r="D149" s="152" t="s">
        <v>255</v>
      </c>
      <c r="E149" s="152"/>
      <c r="F149" s="152"/>
      <c r="G149" s="152"/>
      <c r="H149" s="152"/>
      <c r="I149" s="152"/>
      <c r="J149" s="152"/>
      <c r="K149" s="152"/>
      <c r="L149" s="152"/>
      <c r="M149" s="199">
        <v>518.19000000000005</v>
      </c>
      <c r="N149" s="195"/>
      <c r="O149" s="196">
        <v>25624.59</v>
      </c>
      <c r="DU149" s="145"/>
      <c r="DV149" s="154" t="s">
        <v>255</v>
      </c>
    </row>
    <row r="150" spans="1:128" s="133" customFormat="1" ht="15" x14ac:dyDescent="0.25">
      <c r="A150" s="193"/>
      <c r="B150" s="134"/>
      <c r="C150" s="155"/>
      <c r="D150" s="152" t="s">
        <v>171</v>
      </c>
      <c r="E150" s="152"/>
      <c r="F150" s="152"/>
      <c r="G150" s="152"/>
      <c r="H150" s="152"/>
      <c r="I150" s="152"/>
      <c r="J150" s="152"/>
      <c r="K150" s="152"/>
      <c r="L150" s="152"/>
      <c r="M150" s="199">
        <v>496.41</v>
      </c>
      <c r="N150" s="195"/>
      <c r="O150" s="196">
        <v>24547.47</v>
      </c>
      <c r="DU150" s="145"/>
      <c r="DV150" s="154" t="s">
        <v>171</v>
      </c>
    </row>
    <row r="151" spans="1:128" s="133" customFormat="1" ht="15" x14ac:dyDescent="0.25">
      <c r="A151" s="193"/>
      <c r="B151" s="134"/>
      <c r="C151" s="155"/>
      <c r="D151" s="152" t="s">
        <v>172</v>
      </c>
      <c r="E151" s="152"/>
      <c r="F151" s="152"/>
      <c r="G151" s="152"/>
      <c r="H151" s="152"/>
      <c r="I151" s="152"/>
      <c r="J151" s="152"/>
      <c r="K151" s="152"/>
      <c r="L151" s="152"/>
      <c r="M151" s="199">
        <v>694.25</v>
      </c>
      <c r="N151" s="195"/>
      <c r="O151" s="196">
        <v>34330.61</v>
      </c>
      <c r="DU151" s="145"/>
      <c r="DV151" s="154" t="s">
        <v>172</v>
      </c>
    </row>
    <row r="152" spans="1:128" s="133" customFormat="1" ht="15" x14ac:dyDescent="0.25">
      <c r="A152" s="193"/>
      <c r="B152" s="134"/>
      <c r="C152" s="155"/>
      <c r="D152" s="152" t="s">
        <v>173</v>
      </c>
      <c r="E152" s="152"/>
      <c r="F152" s="152"/>
      <c r="G152" s="152"/>
      <c r="H152" s="152"/>
      <c r="I152" s="152"/>
      <c r="J152" s="152"/>
      <c r="K152" s="152"/>
      <c r="L152" s="152"/>
      <c r="M152" s="199">
        <v>518.19000000000005</v>
      </c>
      <c r="N152" s="195"/>
      <c r="O152" s="196">
        <v>25624.59</v>
      </c>
      <c r="DU152" s="145"/>
      <c r="DV152" s="154" t="s">
        <v>173</v>
      </c>
    </row>
    <row r="153" spans="1:128" s="133" customFormat="1" ht="15" x14ac:dyDescent="0.25">
      <c r="A153" s="193"/>
      <c r="B153" s="134"/>
      <c r="C153" s="200"/>
      <c r="D153" s="201" t="s">
        <v>256</v>
      </c>
      <c r="E153" s="201"/>
      <c r="F153" s="201"/>
      <c r="G153" s="201"/>
      <c r="H153" s="201"/>
      <c r="I153" s="201"/>
      <c r="J153" s="201"/>
      <c r="K153" s="201"/>
      <c r="L153" s="201"/>
      <c r="M153" s="202">
        <f>M142</f>
        <v>45552.57</v>
      </c>
      <c r="N153" s="203"/>
      <c r="O153" s="204">
        <f>O142</f>
        <v>501222.81</v>
      </c>
      <c r="Q153" s="248"/>
      <c r="DU153" s="145"/>
      <c r="DX153" s="145" t="s">
        <v>256</v>
      </c>
    </row>
    <row r="154" spans="1:128" s="133" customFormat="1" ht="15" hidden="1" x14ac:dyDescent="0.25">
      <c r="A154" s="193"/>
      <c r="B154" s="134"/>
      <c r="C154" s="155"/>
      <c r="D154" s="152" t="s">
        <v>174</v>
      </c>
      <c r="E154" s="152"/>
      <c r="F154" s="152"/>
      <c r="G154" s="152"/>
      <c r="H154" s="152"/>
      <c r="I154" s="152"/>
      <c r="J154" s="152"/>
      <c r="K154" s="152"/>
      <c r="L154" s="152"/>
      <c r="M154" s="194">
        <v>9110.51</v>
      </c>
      <c r="N154" s="195"/>
      <c r="O154" s="196">
        <v>100244.56</v>
      </c>
      <c r="DU154" s="145"/>
      <c r="DW154" s="154" t="s">
        <v>174</v>
      </c>
    </row>
    <row r="155" spans="1:128" s="133" customFormat="1" ht="15" hidden="1" x14ac:dyDescent="0.25">
      <c r="A155" s="193"/>
      <c r="B155" s="134"/>
      <c r="C155" s="200"/>
      <c r="D155" s="201" t="s">
        <v>256</v>
      </c>
      <c r="E155" s="201"/>
      <c r="F155" s="201"/>
      <c r="G155" s="201"/>
      <c r="H155" s="201"/>
      <c r="I155" s="201"/>
      <c r="J155" s="201"/>
      <c r="K155" s="201"/>
      <c r="L155" s="201"/>
      <c r="M155" s="202">
        <v>54663.08</v>
      </c>
      <c r="N155" s="203"/>
      <c r="O155" s="204">
        <v>601467.37</v>
      </c>
      <c r="DU155" s="145"/>
      <c r="DX155" s="145" t="s">
        <v>256</v>
      </c>
    </row>
    <row r="156" spans="1:128" s="133" customFormat="1" ht="29.25" customHeight="1" x14ac:dyDescent="0.25">
      <c r="A156" s="205"/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282" t="s">
        <v>12</v>
      </c>
      <c r="O156" s="283">
        <f>1.2*O153</f>
        <v>601467.37199999997</v>
      </c>
    </row>
    <row r="157" spans="1:128" s="133" customFormat="1" ht="29.25" customHeight="1" x14ac:dyDescent="0.25">
      <c r="A157" s="208"/>
      <c r="B157" s="208"/>
      <c r="C157" s="208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</row>
    <row r="158" spans="1:128" s="140" customFormat="1" ht="21" customHeight="1" x14ac:dyDescent="0.25">
      <c r="A158" s="133"/>
      <c r="B158" s="249" t="s">
        <v>257</v>
      </c>
      <c r="C158" s="206" t="s">
        <v>258</v>
      </c>
      <c r="D158" s="206"/>
      <c r="E158" s="206"/>
      <c r="F158" s="206"/>
      <c r="G158" s="206"/>
      <c r="H158" s="206"/>
      <c r="I158" s="207" t="s">
        <v>259</v>
      </c>
      <c r="J158" s="207"/>
      <c r="K158" s="207"/>
      <c r="L158" s="207"/>
      <c r="M158" s="207"/>
      <c r="N158" s="207"/>
      <c r="O158" s="133"/>
      <c r="P158" s="133"/>
      <c r="Q158" s="133"/>
      <c r="R158" s="133"/>
      <c r="S158" s="133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  <c r="AV158" s="138"/>
      <c r="AW158" s="138" t="s">
        <v>67</v>
      </c>
      <c r="AX158" s="138" t="s">
        <v>260</v>
      </c>
      <c r="AY158" s="138"/>
      <c r="AZ158" s="138"/>
    </row>
    <row r="159" spans="1:128" s="208" customFormat="1" ht="60" customHeight="1" x14ac:dyDescent="0.25">
      <c r="B159" s="249"/>
      <c r="C159" s="139" t="s">
        <v>175</v>
      </c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  <c r="AH159" s="209"/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  <c r="AV159" s="209"/>
      <c r="AW159" s="209"/>
      <c r="AX159" s="209"/>
      <c r="AY159" s="209"/>
      <c r="AZ159" s="209"/>
    </row>
    <row r="160" spans="1:128" s="140" customFormat="1" ht="15" x14ac:dyDescent="0.25">
      <c r="A160" s="133"/>
      <c r="B160" s="249" t="s">
        <v>261</v>
      </c>
      <c r="C160" s="206" t="s">
        <v>262</v>
      </c>
      <c r="D160" s="206"/>
      <c r="E160" s="206"/>
      <c r="F160" s="206"/>
      <c r="G160" s="206"/>
      <c r="H160" s="206"/>
      <c r="I160" s="207" t="s">
        <v>263</v>
      </c>
      <c r="J160" s="207"/>
      <c r="K160" s="207"/>
      <c r="L160" s="207"/>
      <c r="M160" s="207"/>
      <c r="N160" s="207"/>
      <c r="O160" s="133"/>
      <c r="P160" s="133"/>
      <c r="Q160" s="133"/>
      <c r="R160" s="133"/>
      <c r="S160" s="133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  <c r="AV160" s="138"/>
      <c r="AW160" s="138"/>
      <c r="AX160" s="138"/>
      <c r="AY160" s="138" t="s">
        <v>67</v>
      </c>
      <c r="AZ160" s="138" t="s">
        <v>260</v>
      </c>
    </row>
    <row r="161" spans="1:52" s="208" customFormat="1" ht="18.75" customHeight="1" x14ac:dyDescent="0.25">
      <c r="B161" s="137"/>
      <c r="C161" s="139" t="s">
        <v>175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39"/>
      <c r="O161" s="26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  <c r="AH161" s="209"/>
      <c r="AI161" s="209"/>
      <c r="AJ161" s="209"/>
      <c r="AK161" s="209"/>
      <c r="AL161" s="209"/>
      <c r="AM161" s="209"/>
      <c r="AN161" s="209"/>
      <c r="AO161" s="209"/>
      <c r="AP161" s="209"/>
      <c r="AQ161" s="209"/>
      <c r="AR161" s="209"/>
      <c r="AS161" s="209"/>
      <c r="AT161" s="209"/>
      <c r="AU161" s="209"/>
      <c r="AV161" s="209"/>
      <c r="AW161" s="209"/>
      <c r="AX161" s="209"/>
      <c r="AY161" s="209"/>
      <c r="AZ161" s="209"/>
    </row>
    <row r="162" spans="1:52" s="133" customFormat="1" ht="15" x14ac:dyDescent="0.25">
      <c r="A162" s="134"/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</row>
    <row r="163" spans="1:52" s="133" customFormat="1" ht="15" x14ac:dyDescent="0.25">
      <c r="A163" s="134"/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</row>
    <row r="164" spans="1:52" s="133" customFormat="1" ht="15" x14ac:dyDescent="0.25">
      <c r="A164" s="134"/>
      <c r="B164" s="134"/>
    </row>
  </sheetData>
  <mergeCells count="166">
    <mergeCell ref="C161:N161"/>
    <mergeCell ref="D154:L154"/>
    <mergeCell ref="D155:L155"/>
    <mergeCell ref="C158:H158"/>
    <mergeCell ref="I158:N158"/>
    <mergeCell ref="C159:N159"/>
    <mergeCell ref="C160:H160"/>
    <mergeCell ref="I160:N160"/>
    <mergeCell ref="D148:L148"/>
    <mergeCell ref="D149:L149"/>
    <mergeCell ref="D150:L150"/>
    <mergeCell ref="D151:L151"/>
    <mergeCell ref="D152:L152"/>
    <mergeCell ref="D153:L153"/>
    <mergeCell ref="D142:L142"/>
    <mergeCell ref="D143:L143"/>
    <mergeCell ref="D144:L144"/>
    <mergeCell ref="D145:L145"/>
    <mergeCell ref="D146:L146"/>
    <mergeCell ref="D147:L147"/>
    <mergeCell ref="D136:L136"/>
    <mergeCell ref="D137:L137"/>
    <mergeCell ref="D138:L138"/>
    <mergeCell ref="D139:L139"/>
    <mergeCell ref="D140:L140"/>
    <mergeCell ref="D141:L141"/>
    <mergeCell ref="D130:F130"/>
    <mergeCell ref="D131:O131"/>
    <mergeCell ref="D132:O132"/>
    <mergeCell ref="D133:F133"/>
    <mergeCell ref="D134:L134"/>
    <mergeCell ref="D135:L135"/>
    <mergeCell ref="D124:F124"/>
    <mergeCell ref="D125:F125"/>
    <mergeCell ref="D126:F126"/>
    <mergeCell ref="D127:O127"/>
    <mergeCell ref="D128:O128"/>
    <mergeCell ref="D129:F129"/>
    <mergeCell ref="D118:F118"/>
    <mergeCell ref="D119:F119"/>
    <mergeCell ref="D120:F120"/>
    <mergeCell ref="D121:F121"/>
    <mergeCell ref="D122:F122"/>
    <mergeCell ref="D123:F123"/>
    <mergeCell ref="D112:F112"/>
    <mergeCell ref="D113:O113"/>
    <mergeCell ref="D114:O114"/>
    <mergeCell ref="D115:F115"/>
    <mergeCell ref="D116:F116"/>
    <mergeCell ref="D117:F117"/>
    <mergeCell ref="D106:F106"/>
    <mergeCell ref="D107:F107"/>
    <mergeCell ref="D108:O108"/>
    <mergeCell ref="D109:O109"/>
    <mergeCell ref="D110:F110"/>
    <mergeCell ref="A111:O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88:F88"/>
    <mergeCell ref="D89:F89"/>
    <mergeCell ref="A90:O90"/>
    <mergeCell ref="D91:F91"/>
    <mergeCell ref="D92:O92"/>
    <mergeCell ref="D93:O93"/>
    <mergeCell ref="D82:F82"/>
    <mergeCell ref="D83:F83"/>
    <mergeCell ref="D84:F84"/>
    <mergeCell ref="D85:F85"/>
    <mergeCell ref="D86:F86"/>
    <mergeCell ref="D87:F87"/>
    <mergeCell ref="D76:O76"/>
    <mergeCell ref="D77:F77"/>
    <mergeCell ref="D78:F78"/>
    <mergeCell ref="D79:F79"/>
    <mergeCell ref="D80:F80"/>
    <mergeCell ref="D81:F81"/>
    <mergeCell ref="D70:F70"/>
    <mergeCell ref="D71:O71"/>
    <mergeCell ref="D72:O72"/>
    <mergeCell ref="D73:F73"/>
    <mergeCell ref="A74:O74"/>
    <mergeCell ref="D75:F75"/>
    <mergeCell ref="D64:F64"/>
    <mergeCell ref="D65:F65"/>
    <mergeCell ref="D66:F66"/>
    <mergeCell ref="D67:F67"/>
    <mergeCell ref="D68:F68"/>
    <mergeCell ref="D69:F69"/>
    <mergeCell ref="D58:O58"/>
    <mergeCell ref="D59:F59"/>
    <mergeCell ref="D60:F60"/>
    <mergeCell ref="D61:F61"/>
    <mergeCell ref="D62:F62"/>
    <mergeCell ref="D63:F63"/>
    <mergeCell ref="D52:F52"/>
    <mergeCell ref="D53:F53"/>
    <mergeCell ref="D54:L54"/>
    <mergeCell ref="A55:O55"/>
    <mergeCell ref="A56:O56"/>
    <mergeCell ref="D57:F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O43"/>
    <mergeCell ref="D44:F44"/>
    <mergeCell ref="D45:F45"/>
    <mergeCell ref="D34:O34"/>
    <mergeCell ref="D35:F35"/>
    <mergeCell ref="D36:F36"/>
    <mergeCell ref="D37:F37"/>
    <mergeCell ref="D38:F38"/>
    <mergeCell ref="D39:F39"/>
    <mergeCell ref="N27:N29"/>
    <mergeCell ref="O27:O29"/>
    <mergeCell ref="D30:F30"/>
    <mergeCell ref="A31:O31"/>
    <mergeCell ref="A32:O32"/>
    <mergeCell ref="D33:F33"/>
    <mergeCell ref="A27:B28"/>
    <mergeCell ref="C27:C29"/>
    <mergeCell ref="D27:F29"/>
    <mergeCell ref="G27:G29"/>
    <mergeCell ref="H27:J28"/>
    <mergeCell ref="K27:M28"/>
    <mergeCell ref="M15:O15"/>
    <mergeCell ref="M16:O16"/>
    <mergeCell ref="M17:O17"/>
    <mergeCell ref="M18:O18"/>
    <mergeCell ref="M19:O19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7"/>
  <sheetViews>
    <sheetView workbookViewId="0">
      <selection activeCell="R23" sqref="R23"/>
    </sheetView>
  </sheetViews>
  <sheetFormatPr defaultColWidth="8.85546875" defaultRowHeight="15" x14ac:dyDescent="0.25"/>
  <cols>
    <col min="1" max="1" width="8.85546875" style="1"/>
    <col min="2" max="2" width="65.140625" style="1" customWidth="1"/>
    <col min="3" max="3" width="9.28515625" style="1" customWidth="1"/>
    <col min="4" max="4" width="13.28515625" style="1" customWidth="1"/>
    <col min="5" max="5" width="15.140625" style="1" customWidth="1"/>
    <col min="6" max="6" width="17.85546875" style="1" customWidth="1"/>
    <col min="7" max="7" width="17.140625" style="49" customWidth="1"/>
    <col min="8" max="8" width="16.140625" style="49" customWidth="1"/>
    <col min="9" max="9" width="18.42578125" style="1" customWidth="1"/>
    <col min="10" max="11" width="17.7109375" style="1" customWidth="1"/>
    <col min="12" max="12" width="18.140625" style="1" customWidth="1"/>
    <col min="13" max="16" width="8.85546875" style="1"/>
    <col min="17" max="17" width="13.28515625" style="122" customWidth="1"/>
    <col min="18" max="19" width="14.7109375" style="122" customWidth="1"/>
    <col min="20" max="21" width="14.7109375" style="129" customWidth="1"/>
    <col min="22" max="25" width="14.7109375" style="122" customWidth="1"/>
    <col min="26" max="16384" width="8.85546875" style="1"/>
  </cols>
  <sheetData>
    <row r="1" spans="1:25" ht="14.45" customHeight="1" x14ac:dyDescent="0.25">
      <c r="A1" s="82" t="s">
        <v>0</v>
      </c>
      <c r="B1" s="85" t="s">
        <v>1</v>
      </c>
      <c r="C1" s="88" t="s">
        <v>2</v>
      </c>
      <c r="D1" s="88" t="s">
        <v>3</v>
      </c>
      <c r="E1" s="89" t="s">
        <v>4</v>
      </c>
      <c r="F1" s="90"/>
      <c r="G1" s="90"/>
      <c r="H1" s="90"/>
      <c r="I1" s="90"/>
      <c r="J1" s="90"/>
      <c r="K1" s="90"/>
      <c r="L1" s="90"/>
      <c r="Q1" s="98" t="s">
        <v>3</v>
      </c>
      <c r="R1" s="98" t="s">
        <v>4</v>
      </c>
      <c r="S1" s="98"/>
      <c r="T1" s="98"/>
      <c r="U1" s="98"/>
      <c r="V1" s="98"/>
      <c r="W1" s="98"/>
      <c r="X1" s="98"/>
      <c r="Y1" s="98"/>
    </row>
    <row r="2" spans="1:25" ht="14.45" customHeight="1" x14ac:dyDescent="0.25">
      <c r="A2" s="83"/>
      <c r="B2" s="86"/>
      <c r="C2" s="88"/>
      <c r="D2" s="88"/>
      <c r="E2" s="91"/>
      <c r="F2" s="92"/>
      <c r="G2" s="92"/>
      <c r="H2" s="92"/>
      <c r="I2" s="92"/>
      <c r="J2" s="92"/>
      <c r="K2" s="92"/>
      <c r="L2" s="92"/>
      <c r="Q2" s="98"/>
      <c r="R2" s="98"/>
      <c r="S2" s="98"/>
      <c r="T2" s="98"/>
      <c r="U2" s="98"/>
      <c r="V2" s="98"/>
      <c r="W2" s="98"/>
      <c r="X2" s="98"/>
      <c r="Y2" s="98"/>
    </row>
    <row r="3" spans="1:25" ht="27.75" customHeight="1" x14ac:dyDescent="0.25">
      <c r="A3" s="83"/>
      <c r="B3" s="86"/>
      <c r="C3" s="88"/>
      <c r="D3" s="88"/>
      <c r="E3" s="88" t="s">
        <v>5</v>
      </c>
      <c r="F3" s="88"/>
      <c r="G3" s="88"/>
      <c r="H3" s="88" t="s">
        <v>6</v>
      </c>
      <c r="I3" s="88"/>
      <c r="J3" s="88"/>
      <c r="K3" s="97" t="s">
        <v>7</v>
      </c>
      <c r="L3" s="97"/>
      <c r="Q3" s="98"/>
      <c r="R3" s="98" t="s">
        <v>5</v>
      </c>
      <c r="S3" s="98"/>
      <c r="T3" s="98"/>
      <c r="U3" s="98" t="s">
        <v>6</v>
      </c>
      <c r="V3" s="98"/>
      <c r="W3" s="98"/>
      <c r="X3" s="120" t="s">
        <v>7</v>
      </c>
      <c r="Y3" s="120"/>
    </row>
    <row r="4" spans="1:25" ht="42.75" x14ac:dyDescent="0.25">
      <c r="A4" s="84"/>
      <c r="B4" s="87"/>
      <c r="C4" s="88"/>
      <c r="D4" s="88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2" t="s">
        <v>11</v>
      </c>
      <c r="L4" s="2" t="s">
        <v>12</v>
      </c>
      <c r="Q4" s="98"/>
      <c r="R4" s="100" t="s">
        <v>8</v>
      </c>
      <c r="S4" s="100" t="s">
        <v>9</v>
      </c>
      <c r="T4" s="121" t="s">
        <v>10</v>
      </c>
      <c r="U4" s="100" t="s">
        <v>8</v>
      </c>
      <c r="V4" s="100" t="s">
        <v>9</v>
      </c>
      <c r="W4" s="121" t="s">
        <v>10</v>
      </c>
      <c r="X4" s="100" t="s">
        <v>11</v>
      </c>
      <c r="Y4" s="100" t="s">
        <v>12</v>
      </c>
    </row>
    <row r="5" spans="1:25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"/>
      <c r="Q5" s="102">
        <v>4</v>
      </c>
      <c r="R5" s="102">
        <v>5</v>
      </c>
      <c r="S5" s="102">
        <v>6</v>
      </c>
      <c r="T5" s="102">
        <v>7</v>
      </c>
      <c r="U5" s="131"/>
      <c r="V5" s="131"/>
      <c r="W5" s="131"/>
      <c r="X5" s="131"/>
      <c r="Y5" s="131"/>
    </row>
    <row r="6" spans="1:25" ht="20.25" customHeight="1" x14ac:dyDescent="0.25">
      <c r="A6" s="6"/>
      <c r="B6" s="80" t="s">
        <v>13</v>
      </c>
      <c r="C6" s="81"/>
      <c r="D6" s="81"/>
      <c r="E6" s="7"/>
      <c r="F6" s="8"/>
      <c r="G6" s="9"/>
      <c r="H6" s="9"/>
      <c r="I6" s="9"/>
      <c r="J6" s="9"/>
      <c r="K6" s="9"/>
      <c r="L6" s="9"/>
      <c r="Q6" s="131"/>
      <c r="R6" s="103"/>
      <c r="S6" s="104"/>
      <c r="T6" s="105"/>
      <c r="U6" s="105"/>
      <c r="V6" s="105"/>
      <c r="W6" s="105"/>
      <c r="X6" s="105"/>
      <c r="Y6" s="105"/>
    </row>
    <row r="7" spans="1:25" ht="15.75" x14ac:dyDescent="0.25">
      <c r="A7" s="10"/>
      <c r="B7" s="11" t="s">
        <v>14</v>
      </c>
      <c r="C7" s="12"/>
      <c r="D7" s="12"/>
      <c r="E7" s="13"/>
      <c r="F7" s="14"/>
      <c r="G7" s="14"/>
      <c r="H7" s="15"/>
      <c r="I7" s="16"/>
      <c r="J7" s="16"/>
      <c r="K7" s="13"/>
      <c r="L7" s="14"/>
      <c r="Q7" s="123"/>
      <c r="R7" s="21"/>
      <c r="S7" s="22"/>
      <c r="T7" s="22"/>
      <c r="U7" s="29"/>
      <c r="V7" s="22"/>
      <c r="W7" s="22"/>
      <c r="X7" s="21"/>
      <c r="Y7" s="22"/>
    </row>
    <row r="8" spans="1:25" ht="15.75" x14ac:dyDescent="0.25">
      <c r="A8" s="10"/>
      <c r="B8" s="11" t="s">
        <v>15</v>
      </c>
      <c r="C8" s="12"/>
      <c r="D8" s="12"/>
      <c r="E8" s="13"/>
      <c r="F8" s="14"/>
      <c r="G8" s="14"/>
      <c r="H8" s="15"/>
      <c r="I8" s="16"/>
      <c r="J8" s="16"/>
      <c r="K8" s="13"/>
      <c r="L8" s="14"/>
      <c r="Q8" s="123"/>
      <c r="R8" s="21"/>
      <c r="S8" s="22"/>
      <c r="T8" s="22"/>
      <c r="U8" s="29"/>
      <c r="V8" s="22"/>
      <c r="W8" s="22"/>
      <c r="X8" s="21"/>
      <c r="Y8" s="22"/>
    </row>
    <row r="9" spans="1:25" x14ac:dyDescent="0.25">
      <c r="A9" s="17">
        <f>1</f>
        <v>1</v>
      </c>
      <c r="B9" s="18" t="s">
        <v>16</v>
      </c>
      <c r="C9" s="19" t="s">
        <v>17</v>
      </c>
      <c r="D9" s="20">
        <v>3.02</v>
      </c>
      <c r="E9" s="21">
        <v>1421.01</v>
      </c>
      <c r="F9" s="22">
        <f t="shared" ref="F9:F11" si="0">ROUND(E9*D9,2)</f>
        <v>4291.45</v>
      </c>
      <c r="G9" s="22">
        <f t="shared" ref="G9:G11" si="1">ROUND(F9*1.2,2)</f>
        <v>5149.74</v>
      </c>
      <c r="H9" s="23"/>
      <c r="I9" s="22"/>
      <c r="J9" s="22"/>
      <c r="K9" s="21">
        <f t="shared" ref="K9:L11" si="2">F9+I9</f>
        <v>4291.45</v>
      </c>
      <c r="L9" s="22">
        <f t="shared" si="2"/>
        <v>5149.74</v>
      </c>
      <c r="Q9" s="124">
        <v>3.02</v>
      </c>
      <c r="R9" s="21">
        <v>1421.01</v>
      </c>
      <c r="S9" s="22">
        <f t="shared" ref="S9:S11" si="3">ROUND(R9*Q9,2)</f>
        <v>4291.45</v>
      </c>
      <c r="T9" s="22">
        <f t="shared" ref="T9:T11" si="4">ROUND(S9*1.2,2)</f>
        <v>5149.74</v>
      </c>
      <c r="U9" s="23"/>
      <c r="V9" s="22"/>
      <c r="W9" s="22"/>
      <c r="X9" s="21">
        <f t="shared" ref="X9:X11" si="5">S9+V9</f>
        <v>4291.45</v>
      </c>
      <c r="Y9" s="22">
        <f t="shared" ref="Y9:Y11" si="6">T9+W9</f>
        <v>5149.74</v>
      </c>
    </row>
    <row r="10" spans="1:25" x14ac:dyDescent="0.25">
      <c r="A10" s="17">
        <f>A9+1</f>
        <v>2</v>
      </c>
      <c r="B10" s="24" t="s">
        <v>18</v>
      </c>
      <c r="C10" s="17" t="s">
        <v>17</v>
      </c>
      <c r="D10" s="25">
        <v>2.02</v>
      </c>
      <c r="E10" s="21">
        <v>1688.1499999999999</v>
      </c>
      <c r="F10" s="22">
        <f t="shared" si="0"/>
        <v>3410.06</v>
      </c>
      <c r="G10" s="22">
        <f t="shared" si="1"/>
        <v>4092.07</v>
      </c>
      <c r="H10" s="23"/>
      <c r="I10" s="22"/>
      <c r="J10" s="22"/>
      <c r="K10" s="21">
        <f t="shared" si="2"/>
        <v>3410.06</v>
      </c>
      <c r="L10" s="22">
        <f t="shared" si="2"/>
        <v>4092.07</v>
      </c>
      <c r="Q10" s="25">
        <v>2.02</v>
      </c>
      <c r="R10" s="21">
        <v>1688.1499999999999</v>
      </c>
      <c r="S10" s="22">
        <f t="shared" ref="S10:S27" si="7">ROUND(R10*Q10,2)</f>
        <v>3410.06</v>
      </c>
      <c r="T10" s="22">
        <f t="shared" ref="T10:T27" si="8">ROUND(S10*1.2,2)</f>
        <v>4092.07</v>
      </c>
      <c r="U10" s="23"/>
      <c r="V10" s="22"/>
      <c r="W10" s="22"/>
      <c r="X10" s="21">
        <f t="shared" ref="X10:X27" si="9">S10+V10</f>
        <v>3410.06</v>
      </c>
      <c r="Y10" s="22">
        <f t="shared" ref="Y10:Y27" si="10">T10+W10</f>
        <v>4092.07</v>
      </c>
    </row>
    <row r="11" spans="1:25" x14ac:dyDescent="0.25">
      <c r="A11" s="17">
        <f t="shared" ref="A11" si="11">A10+1</f>
        <v>3</v>
      </c>
      <c r="B11" s="24" t="s">
        <v>19</v>
      </c>
      <c r="C11" s="17" t="s">
        <v>17</v>
      </c>
      <c r="D11" s="26">
        <v>154.79</v>
      </c>
      <c r="E11" s="21">
        <v>188.1</v>
      </c>
      <c r="F11" s="22">
        <f t="shared" si="0"/>
        <v>29116</v>
      </c>
      <c r="G11" s="22">
        <f t="shared" si="1"/>
        <v>34939.199999999997</v>
      </c>
      <c r="H11" s="21"/>
      <c r="I11" s="22"/>
      <c r="J11" s="22"/>
      <c r="K11" s="21">
        <f t="shared" si="2"/>
        <v>29116</v>
      </c>
      <c r="L11" s="22">
        <f t="shared" si="2"/>
        <v>34939.199999999997</v>
      </c>
      <c r="Q11" s="107">
        <v>154.79</v>
      </c>
      <c r="R11" s="21">
        <v>188.1</v>
      </c>
      <c r="S11" s="22">
        <f t="shared" si="7"/>
        <v>29116</v>
      </c>
      <c r="T11" s="22">
        <f t="shared" si="8"/>
        <v>34939.199999999997</v>
      </c>
      <c r="U11" s="21"/>
      <c r="V11" s="22"/>
      <c r="W11" s="22"/>
      <c r="X11" s="21">
        <f t="shared" si="9"/>
        <v>29116</v>
      </c>
      <c r="Y11" s="22">
        <f t="shared" si="10"/>
        <v>34939.199999999997</v>
      </c>
    </row>
    <row r="12" spans="1:25" ht="17.25" customHeight="1" x14ac:dyDescent="0.25">
      <c r="A12" s="17"/>
      <c r="B12" s="11" t="s">
        <v>20</v>
      </c>
      <c r="C12" s="19"/>
      <c r="D12" s="20"/>
      <c r="E12" s="21"/>
      <c r="F12" s="22"/>
      <c r="G12" s="22"/>
      <c r="H12" s="23"/>
      <c r="I12" s="22"/>
      <c r="J12" s="22"/>
      <c r="K12" s="21"/>
      <c r="L12" s="22"/>
      <c r="Q12" s="124"/>
      <c r="R12" s="21"/>
      <c r="S12" s="22">
        <f t="shared" si="7"/>
        <v>0</v>
      </c>
      <c r="T12" s="22">
        <f t="shared" si="8"/>
        <v>0</v>
      </c>
      <c r="U12" s="23"/>
      <c r="V12" s="22"/>
      <c r="W12" s="22"/>
      <c r="X12" s="21">
        <f t="shared" si="9"/>
        <v>0</v>
      </c>
      <c r="Y12" s="22">
        <f t="shared" si="10"/>
        <v>0</v>
      </c>
    </row>
    <row r="13" spans="1:25" ht="15.75" x14ac:dyDescent="0.25">
      <c r="A13" s="17">
        <f>A11+1</f>
        <v>4</v>
      </c>
      <c r="B13" s="27" t="s">
        <v>21</v>
      </c>
      <c r="C13" s="17" t="s">
        <v>22</v>
      </c>
      <c r="D13" s="28">
        <v>10</v>
      </c>
      <c r="E13" s="21">
        <v>640.96</v>
      </c>
      <c r="F13" s="22">
        <f t="shared" ref="F13:F14" si="12">ROUND(E13*D13,2)</f>
        <v>6409.6</v>
      </c>
      <c r="G13" s="22">
        <f t="shared" ref="G13:G14" si="13">ROUND(F13*1.2,2)</f>
        <v>7691.52</v>
      </c>
      <c r="H13" s="29"/>
      <c r="I13" s="22"/>
      <c r="J13" s="22"/>
      <c r="K13" s="21">
        <f t="shared" ref="K13:L14" si="14">F13+I13</f>
        <v>6409.6</v>
      </c>
      <c r="L13" s="30">
        <f t="shared" si="14"/>
        <v>7691.52</v>
      </c>
      <c r="Q13" s="125">
        <v>10</v>
      </c>
      <c r="R13" s="21">
        <v>640.96</v>
      </c>
      <c r="S13" s="22">
        <f t="shared" si="7"/>
        <v>6409.6</v>
      </c>
      <c r="T13" s="22">
        <f t="shared" si="8"/>
        <v>7691.52</v>
      </c>
      <c r="U13" s="29"/>
      <c r="V13" s="22"/>
      <c r="W13" s="22"/>
      <c r="X13" s="21">
        <f t="shared" si="9"/>
        <v>6409.6</v>
      </c>
      <c r="Y13" s="22">
        <f t="shared" si="10"/>
        <v>7691.52</v>
      </c>
    </row>
    <row r="14" spans="1:25" ht="15.75" x14ac:dyDescent="0.25">
      <c r="A14" s="17">
        <f>A13+1</f>
        <v>5</v>
      </c>
      <c r="B14" s="27" t="s">
        <v>23</v>
      </c>
      <c r="C14" s="17" t="s">
        <v>24</v>
      </c>
      <c r="D14" s="28">
        <v>10</v>
      </c>
      <c r="E14" s="21">
        <v>750</v>
      </c>
      <c r="F14" s="22">
        <f t="shared" si="12"/>
        <v>7500</v>
      </c>
      <c r="G14" s="22">
        <f t="shared" si="13"/>
        <v>9000</v>
      </c>
      <c r="H14" s="29"/>
      <c r="I14" s="22"/>
      <c r="J14" s="22"/>
      <c r="K14" s="21">
        <f t="shared" si="14"/>
        <v>7500</v>
      </c>
      <c r="L14" s="30">
        <f t="shared" si="14"/>
        <v>9000</v>
      </c>
      <c r="Q14" s="125">
        <v>10</v>
      </c>
      <c r="R14" s="21">
        <v>750</v>
      </c>
      <c r="S14" s="22">
        <f t="shared" si="7"/>
        <v>7500</v>
      </c>
      <c r="T14" s="22">
        <f t="shared" si="8"/>
        <v>9000</v>
      </c>
      <c r="U14" s="29"/>
      <c r="V14" s="22"/>
      <c r="W14" s="22"/>
      <c r="X14" s="21">
        <f t="shared" si="9"/>
        <v>7500</v>
      </c>
      <c r="Y14" s="22">
        <f t="shared" si="10"/>
        <v>9000</v>
      </c>
    </row>
    <row r="15" spans="1:25" ht="17.25" customHeight="1" x14ac:dyDescent="0.25">
      <c r="A15" s="17"/>
      <c r="B15" s="11" t="s">
        <v>25</v>
      </c>
      <c r="C15" s="19"/>
      <c r="D15" s="20"/>
      <c r="E15" s="21"/>
      <c r="F15" s="22"/>
      <c r="G15" s="22"/>
      <c r="H15" s="23"/>
      <c r="I15" s="22"/>
      <c r="J15" s="22"/>
      <c r="K15" s="21"/>
      <c r="L15" s="22"/>
      <c r="Q15" s="124"/>
      <c r="R15" s="21"/>
      <c r="S15" s="22">
        <f t="shared" si="7"/>
        <v>0</v>
      </c>
      <c r="T15" s="22">
        <f t="shared" si="8"/>
        <v>0</v>
      </c>
      <c r="U15" s="23"/>
      <c r="V15" s="22"/>
      <c r="W15" s="22"/>
      <c r="X15" s="21">
        <f t="shared" si="9"/>
        <v>0</v>
      </c>
      <c r="Y15" s="22">
        <f t="shared" si="10"/>
        <v>0</v>
      </c>
    </row>
    <row r="16" spans="1:25" x14ac:dyDescent="0.25">
      <c r="A16" s="17">
        <f>A14+1</f>
        <v>6</v>
      </c>
      <c r="B16" s="18" t="s">
        <v>26</v>
      </c>
      <c r="C16" s="19" t="s">
        <v>27</v>
      </c>
      <c r="D16" s="31">
        <v>20</v>
      </c>
      <c r="E16" s="32">
        <v>183.58</v>
      </c>
      <c r="F16" s="22">
        <f t="shared" ref="F16" si="15">ROUND(E16*D16,2)</f>
        <v>3671.6</v>
      </c>
      <c r="G16" s="22">
        <f t="shared" ref="G16" si="16">ROUND(F16*1.2,2)</f>
        <v>4405.92</v>
      </c>
      <c r="H16" s="23"/>
      <c r="I16" s="22"/>
      <c r="J16" s="22"/>
      <c r="K16" s="21">
        <f t="shared" ref="K16:L19" si="17">F16+I16</f>
        <v>3671.6</v>
      </c>
      <c r="L16" s="22">
        <f t="shared" si="17"/>
        <v>4405.92</v>
      </c>
      <c r="Q16" s="31">
        <v>20</v>
      </c>
      <c r="R16" s="32">
        <v>183.58</v>
      </c>
      <c r="S16" s="22">
        <f t="shared" si="7"/>
        <v>3671.6</v>
      </c>
      <c r="T16" s="22">
        <f t="shared" si="8"/>
        <v>4405.92</v>
      </c>
      <c r="U16" s="23"/>
      <c r="V16" s="22"/>
      <c r="W16" s="22"/>
      <c r="X16" s="21">
        <f t="shared" si="9"/>
        <v>3671.6</v>
      </c>
      <c r="Y16" s="22">
        <f t="shared" si="10"/>
        <v>4405.92</v>
      </c>
    </row>
    <row r="17" spans="1:25" ht="15.75" x14ac:dyDescent="0.25">
      <c r="A17" s="33"/>
      <c r="B17" s="34" t="s">
        <v>28</v>
      </c>
      <c r="C17" s="35" t="s">
        <v>27</v>
      </c>
      <c r="D17" s="36">
        <f>D16*1.1</f>
        <v>22</v>
      </c>
      <c r="E17" s="37"/>
      <c r="F17" s="38"/>
      <c r="G17" s="38"/>
      <c r="H17" s="38">
        <v>153.33000000000001</v>
      </c>
      <c r="I17" s="38">
        <f>ROUND(H17*D17,2)</f>
        <v>3373.26</v>
      </c>
      <c r="J17" s="38">
        <f>ROUND(I17*1.2,2)</f>
        <v>4047.91</v>
      </c>
      <c r="K17" s="39">
        <f t="shared" si="17"/>
        <v>3373.26</v>
      </c>
      <c r="L17" s="38">
        <f t="shared" si="17"/>
        <v>4047.91</v>
      </c>
      <c r="Q17" s="126">
        <f>Q16*1.1</f>
        <v>22</v>
      </c>
      <c r="R17" s="29"/>
      <c r="S17" s="22">
        <f t="shared" si="7"/>
        <v>0</v>
      </c>
      <c r="T17" s="22">
        <f t="shared" si="8"/>
        <v>0</v>
      </c>
      <c r="U17" s="22">
        <v>153.33000000000001</v>
      </c>
      <c r="V17" s="22">
        <f>ROUND(U17*Q17,2)</f>
        <v>3373.26</v>
      </c>
      <c r="W17" s="22">
        <f>ROUND(V17*1.2,2)</f>
        <v>4047.91</v>
      </c>
      <c r="X17" s="21">
        <f t="shared" si="9"/>
        <v>3373.26</v>
      </c>
      <c r="Y17" s="22">
        <f t="shared" si="10"/>
        <v>4047.91</v>
      </c>
    </row>
    <row r="18" spans="1:25" ht="30" x14ac:dyDescent="0.25">
      <c r="A18" s="17">
        <f>A16+1</f>
        <v>7</v>
      </c>
      <c r="B18" s="18" t="s">
        <v>29</v>
      </c>
      <c r="C18" s="19" t="s">
        <v>17</v>
      </c>
      <c r="D18" s="40">
        <v>6</v>
      </c>
      <c r="E18" s="21">
        <v>1421.01</v>
      </c>
      <c r="F18" s="22">
        <f t="shared" ref="F18" si="18">ROUND(E18*D18,2)</f>
        <v>8526.06</v>
      </c>
      <c r="G18" s="22">
        <f t="shared" ref="G18" si="19">ROUND(F18*1.2,2)</f>
        <v>10231.27</v>
      </c>
      <c r="H18" s="23"/>
      <c r="I18" s="22"/>
      <c r="J18" s="22"/>
      <c r="K18" s="21">
        <f t="shared" si="17"/>
        <v>8526.06</v>
      </c>
      <c r="L18" s="22">
        <f t="shared" si="17"/>
        <v>10231.27</v>
      </c>
      <c r="Q18" s="40">
        <v>6</v>
      </c>
      <c r="R18" s="21">
        <v>1421.01</v>
      </c>
      <c r="S18" s="22">
        <f t="shared" si="7"/>
        <v>8526.06</v>
      </c>
      <c r="T18" s="22">
        <f t="shared" si="8"/>
        <v>10231.27</v>
      </c>
      <c r="U18" s="23"/>
      <c r="V18" s="22"/>
      <c r="W18" s="22"/>
      <c r="X18" s="21">
        <f t="shared" si="9"/>
        <v>8526.06</v>
      </c>
      <c r="Y18" s="22">
        <f t="shared" si="10"/>
        <v>10231.27</v>
      </c>
    </row>
    <row r="19" spans="1:25" ht="15.75" x14ac:dyDescent="0.25">
      <c r="A19" s="41"/>
      <c r="B19" s="24" t="s">
        <v>30</v>
      </c>
      <c r="C19" s="19" t="s">
        <v>17</v>
      </c>
      <c r="D19" s="42">
        <f>D18*1.26</f>
        <v>7.5600000000000005</v>
      </c>
      <c r="E19" s="29"/>
      <c r="F19" s="22"/>
      <c r="G19" s="22"/>
      <c r="H19" s="22"/>
      <c r="I19" s="22">
        <f>ROUND(H19*D19,2)</f>
        <v>0</v>
      </c>
      <c r="J19" s="22">
        <f>ROUND(I19*1.2,2)</f>
        <v>0</v>
      </c>
      <c r="K19" s="21">
        <f t="shared" si="17"/>
        <v>0</v>
      </c>
      <c r="L19" s="22">
        <f t="shared" si="17"/>
        <v>0</v>
      </c>
      <c r="Q19" s="42">
        <f>Q18*1.26</f>
        <v>7.5600000000000005</v>
      </c>
      <c r="R19" s="29"/>
      <c r="S19" s="22">
        <f t="shared" si="7"/>
        <v>0</v>
      </c>
      <c r="T19" s="22">
        <f t="shared" si="8"/>
        <v>0</v>
      </c>
      <c r="U19" s="22"/>
      <c r="V19" s="22">
        <f>ROUND(U19*Q19,2)</f>
        <v>0</v>
      </c>
      <c r="W19" s="22">
        <f>ROUND(V19*1.2,2)</f>
        <v>0</v>
      </c>
      <c r="X19" s="21">
        <f t="shared" si="9"/>
        <v>0</v>
      </c>
      <c r="Y19" s="22">
        <f t="shared" si="10"/>
        <v>0</v>
      </c>
    </row>
    <row r="20" spans="1:25" x14ac:dyDescent="0.25">
      <c r="A20" s="17"/>
      <c r="B20" s="43" t="s">
        <v>31</v>
      </c>
      <c r="C20" s="19"/>
      <c r="D20" s="44"/>
      <c r="E20" s="21"/>
      <c r="F20" s="22"/>
      <c r="G20" s="22"/>
      <c r="H20" s="23"/>
      <c r="I20" s="22"/>
      <c r="J20" s="22"/>
      <c r="K20" s="21"/>
      <c r="L20" s="22"/>
      <c r="Q20" s="127"/>
      <c r="R20" s="21"/>
      <c r="S20" s="22">
        <f t="shared" si="7"/>
        <v>0</v>
      </c>
      <c r="T20" s="22">
        <f t="shared" si="8"/>
        <v>0</v>
      </c>
      <c r="U20" s="23"/>
      <c r="V20" s="22"/>
      <c r="W20" s="22"/>
      <c r="X20" s="21">
        <f t="shared" si="9"/>
        <v>0</v>
      </c>
      <c r="Y20" s="22">
        <f t="shared" si="10"/>
        <v>0</v>
      </c>
    </row>
    <row r="21" spans="1:25" ht="30" x14ac:dyDescent="0.25">
      <c r="A21" s="17">
        <f>A18+1</f>
        <v>8</v>
      </c>
      <c r="B21" s="27" t="s">
        <v>32</v>
      </c>
      <c r="C21" s="17" t="s">
        <v>24</v>
      </c>
      <c r="D21" s="28">
        <v>10</v>
      </c>
      <c r="E21" s="21">
        <v>2076</v>
      </c>
      <c r="F21" s="22">
        <f t="shared" ref="F21" si="20">ROUND(E21*D21,2)</f>
        <v>20760</v>
      </c>
      <c r="G21" s="22">
        <f t="shared" ref="G21" si="21">ROUND(F21*1.2,2)</f>
        <v>24912</v>
      </c>
      <c r="H21" s="29"/>
      <c r="I21" s="22"/>
      <c r="J21" s="22"/>
      <c r="K21" s="21">
        <f t="shared" ref="K21:L21" si="22">F21+I21</f>
        <v>20760</v>
      </c>
      <c r="L21" s="30">
        <f t="shared" si="22"/>
        <v>24912</v>
      </c>
      <c r="Q21" s="125">
        <v>10</v>
      </c>
      <c r="R21" s="21">
        <v>2076</v>
      </c>
      <c r="S21" s="22">
        <f t="shared" si="7"/>
        <v>20760</v>
      </c>
      <c r="T21" s="22">
        <f t="shared" si="8"/>
        <v>24912</v>
      </c>
      <c r="U21" s="29"/>
      <c r="V21" s="22"/>
      <c r="W21" s="22"/>
      <c r="X21" s="21">
        <f t="shared" si="9"/>
        <v>20760</v>
      </c>
      <c r="Y21" s="22">
        <f t="shared" si="10"/>
        <v>24912</v>
      </c>
    </row>
    <row r="22" spans="1:25" ht="15.75" x14ac:dyDescent="0.25">
      <c r="A22" s="41"/>
      <c r="B22" s="43" t="s">
        <v>33</v>
      </c>
      <c r="C22" s="19"/>
      <c r="D22" s="45"/>
      <c r="E22" s="29"/>
      <c r="F22" s="22"/>
      <c r="G22" s="22"/>
      <c r="H22" s="22"/>
      <c r="I22" s="22"/>
      <c r="J22" s="22"/>
      <c r="K22" s="21"/>
      <c r="L22" s="22"/>
      <c r="Q22" s="45"/>
      <c r="R22" s="29"/>
      <c r="S22" s="22">
        <f t="shared" si="7"/>
        <v>0</v>
      </c>
      <c r="T22" s="22">
        <f t="shared" si="8"/>
        <v>0</v>
      </c>
      <c r="U22" s="22"/>
      <c r="V22" s="22"/>
      <c r="W22" s="22"/>
      <c r="X22" s="21">
        <f t="shared" si="9"/>
        <v>0</v>
      </c>
      <c r="Y22" s="22">
        <f t="shared" si="10"/>
        <v>0</v>
      </c>
    </row>
    <row r="23" spans="1:25" x14ac:dyDescent="0.25">
      <c r="A23" s="17">
        <f>A21+1</f>
        <v>9</v>
      </c>
      <c r="B23" s="18" t="s">
        <v>34</v>
      </c>
      <c r="C23" s="19" t="s">
        <v>35</v>
      </c>
      <c r="D23" s="32">
        <v>12.5</v>
      </c>
      <c r="E23" s="21">
        <v>3990</v>
      </c>
      <c r="F23" s="22">
        <f t="shared" ref="F23:F24" si="23">ROUND(E23*D23,2)</f>
        <v>49875</v>
      </c>
      <c r="G23" s="22">
        <f t="shared" ref="G23:G24" si="24">ROUND(F23*1.2,2)</f>
        <v>59850</v>
      </c>
      <c r="H23" s="23"/>
      <c r="I23" s="22"/>
      <c r="J23" s="22"/>
      <c r="K23" s="21">
        <f t="shared" ref="K23:L27" si="25">F23+I23</f>
        <v>49875</v>
      </c>
      <c r="L23" s="22">
        <f t="shared" si="25"/>
        <v>59850</v>
      </c>
      <c r="Q23" s="32">
        <v>12.5</v>
      </c>
      <c r="R23" s="271">
        <v>1500</v>
      </c>
      <c r="S23" s="22">
        <f t="shared" si="7"/>
        <v>18750</v>
      </c>
      <c r="T23" s="22">
        <f t="shared" si="8"/>
        <v>22500</v>
      </c>
      <c r="U23" s="23"/>
      <c r="V23" s="22"/>
      <c r="W23" s="22"/>
      <c r="X23" s="21">
        <f t="shared" si="9"/>
        <v>18750</v>
      </c>
      <c r="Y23" s="22">
        <f t="shared" si="10"/>
        <v>22500</v>
      </c>
    </row>
    <row r="24" spans="1:25" x14ac:dyDescent="0.25">
      <c r="A24" s="17">
        <f>A23+1</f>
        <v>10</v>
      </c>
      <c r="B24" s="18" t="s">
        <v>36</v>
      </c>
      <c r="C24" s="19" t="s">
        <v>17</v>
      </c>
      <c r="D24" s="32">
        <v>2.0099999999999998</v>
      </c>
      <c r="E24" s="21">
        <v>1421.01</v>
      </c>
      <c r="F24" s="22">
        <f t="shared" si="23"/>
        <v>2856.23</v>
      </c>
      <c r="G24" s="22">
        <f t="shared" si="24"/>
        <v>3427.48</v>
      </c>
      <c r="H24" s="23"/>
      <c r="I24" s="22"/>
      <c r="J24" s="22"/>
      <c r="K24" s="21">
        <f t="shared" si="25"/>
        <v>2856.23</v>
      </c>
      <c r="L24" s="22">
        <f t="shared" si="25"/>
        <v>3427.48</v>
      </c>
      <c r="Q24" s="32">
        <v>2.0099999999999998</v>
      </c>
      <c r="R24" s="21">
        <v>1421.01</v>
      </c>
      <c r="S24" s="22">
        <f t="shared" si="7"/>
        <v>2856.23</v>
      </c>
      <c r="T24" s="22">
        <f t="shared" si="8"/>
        <v>3427.48</v>
      </c>
      <c r="U24" s="23"/>
      <c r="V24" s="22"/>
      <c r="W24" s="22"/>
      <c r="X24" s="21">
        <f t="shared" si="9"/>
        <v>2856.23</v>
      </c>
      <c r="Y24" s="22">
        <f t="shared" si="10"/>
        <v>3427.48</v>
      </c>
    </row>
    <row r="25" spans="1:25" ht="15.75" x14ac:dyDescent="0.25">
      <c r="A25" s="41"/>
      <c r="B25" s="24" t="s">
        <v>30</v>
      </c>
      <c r="C25" s="19" t="s">
        <v>17</v>
      </c>
      <c r="D25" s="42">
        <f>D24*1.17</f>
        <v>2.3516999999999997</v>
      </c>
      <c r="E25" s="29"/>
      <c r="F25" s="22"/>
      <c r="G25" s="22"/>
      <c r="H25" s="22"/>
      <c r="I25" s="22">
        <f>ROUND(H25*D25,2)</f>
        <v>0</v>
      </c>
      <c r="J25" s="22">
        <f>ROUND(I25*1.2,2)</f>
        <v>0</v>
      </c>
      <c r="K25" s="21">
        <f t="shared" si="25"/>
        <v>0</v>
      </c>
      <c r="L25" s="22">
        <f t="shared" si="25"/>
        <v>0</v>
      </c>
      <c r="Q25" s="42">
        <f>Q24*1.17</f>
        <v>2.3516999999999997</v>
      </c>
      <c r="R25" s="29"/>
      <c r="S25" s="22">
        <f t="shared" si="7"/>
        <v>0</v>
      </c>
      <c r="T25" s="22">
        <f t="shared" si="8"/>
        <v>0</v>
      </c>
      <c r="U25" s="22"/>
      <c r="V25" s="22">
        <f>ROUND(U25*Q25,2)</f>
        <v>0</v>
      </c>
      <c r="W25" s="22">
        <f>ROUND(V25*1.2,2)</f>
        <v>0</v>
      </c>
      <c r="X25" s="21">
        <f t="shared" si="9"/>
        <v>0</v>
      </c>
      <c r="Y25" s="22">
        <f t="shared" si="10"/>
        <v>0</v>
      </c>
    </row>
    <row r="26" spans="1:25" ht="30" x14ac:dyDescent="0.25">
      <c r="A26" s="17">
        <f>A24+1</f>
        <v>11</v>
      </c>
      <c r="B26" s="18" t="s">
        <v>37</v>
      </c>
      <c r="C26" s="19" t="s">
        <v>17</v>
      </c>
      <c r="D26" s="32">
        <v>0.5</v>
      </c>
      <c r="E26" s="21">
        <v>1377.41</v>
      </c>
      <c r="F26" s="22">
        <f t="shared" ref="F26" si="26">ROUND(E26*D26,2)</f>
        <v>688.71</v>
      </c>
      <c r="G26" s="22">
        <f t="shared" ref="G26" si="27">ROUND(F26*1.2,2)</f>
        <v>826.45</v>
      </c>
      <c r="H26" s="23"/>
      <c r="I26" s="22"/>
      <c r="J26" s="22"/>
      <c r="K26" s="21">
        <f t="shared" si="25"/>
        <v>688.71</v>
      </c>
      <c r="L26" s="22">
        <f t="shared" si="25"/>
        <v>826.45</v>
      </c>
      <c r="Q26" s="32">
        <v>0.5</v>
      </c>
      <c r="R26" s="21">
        <v>1377.41</v>
      </c>
      <c r="S26" s="22">
        <f t="shared" si="7"/>
        <v>688.71</v>
      </c>
      <c r="T26" s="22">
        <f t="shared" si="8"/>
        <v>826.45</v>
      </c>
      <c r="U26" s="23"/>
      <c r="V26" s="22"/>
      <c r="W26" s="22"/>
      <c r="X26" s="21">
        <f t="shared" si="9"/>
        <v>688.71</v>
      </c>
      <c r="Y26" s="22">
        <f t="shared" si="10"/>
        <v>826.45</v>
      </c>
    </row>
    <row r="27" spans="1:25" ht="15.75" x14ac:dyDescent="0.25">
      <c r="A27" s="41"/>
      <c r="B27" s="24" t="s">
        <v>30</v>
      </c>
      <c r="C27" s="19" t="s">
        <v>17</v>
      </c>
      <c r="D27" s="42">
        <f>D26*1.17</f>
        <v>0.58499999999999996</v>
      </c>
      <c r="E27" s="29"/>
      <c r="F27" s="22"/>
      <c r="G27" s="22"/>
      <c r="H27" s="22"/>
      <c r="I27" s="22">
        <f>ROUND(H27*D27,2)</f>
        <v>0</v>
      </c>
      <c r="J27" s="22">
        <f>ROUND(I27*1.2,2)</f>
        <v>0</v>
      </c>
      <c r="K27" s="21">
        <f t="shared" si="25"/>
        <v>0</v>
      </c>
      <c r="L27" s="22">
        <f t="shared" si="25"/>
        <v>0</v>
      </c>
      <c r="Q27" s="42">
        <f>Q26*1.17</f>
        <v>0.58499999999999996</v>
      </c>
      <c r="R27" s="29"/>
      <c r="S27" s="22">
        <f t="shared" si="7"/>
        <v>0</v>
      </c>
      <c r="T27" s="22">
        <f t="shared" si="8"/>
        <v>0</v>
      </c>
      <c r="U27" s="22"/>
      <c r="V27" s="22">
        <f>ROUND(U27*Q27,2)</f>
        <v>0</v>
      </c>
      <c r="W27" s="22">
        <f>ROUND(V27*1.2,2)</f>
        <v>0</v>
      </c>
      <c r="X27" s="21">
        <f t="shared" si="9"/>
        <v>0</v>
      </c>
      <c r="Y27" s="22">
        <f t="shared" si="10"/>
        <v>0</v>
      </c>
    </row>
    <row r="28" spans="1:25" s="48" customFormat="1" ht="18.75" x14ac:dyDescent="0.25">
      <c r="A28" s="94" t="s">
        <v>38</v>
      </c>
      <c r="B28" s="95"/>
      <c r="C28" s="95"/>
      <c r="D28" s="95"/>
      <c r="E28" s="96"/>
      <c r="F28" s="46">
        <f>SUM(F7:F27)</f>
        <v>137104.71</v>
      </c>
      <c r="G28" s="46">
        <f>ROUND(F28*1.2,2)</f>
        <v>164525.65</v>
      </c>
      <c r="H28" s="47"/>
      <c r="I28" s="46">
        <f>SUM(I7:I27)</f>
        <v>3373.26</v>
      </c>
      <c r="J28" s="46">
        <f>ROUND(I28*1.2,2)</f>
        <v>4047.91</v>
      </c>
      <c r="K28" s="46">
        <f>SUM(K7:K27)</f>
        <v>140477.97</v>
      </c>
      <c r="L28" s="46">
        <f>ROUND(K28*1.2,2)</f>
        <v>168573.56</v>
      </c>
      <c r="Q28" s="132"/>
      <c r="R28" s="132"/>
      <c r="S28" s="128">
        <f>SUM(S7:S27)</f>
        <v>105979.70999999999</v>
      </c>
      <c r="T28" s="128">
        <f t="shared" ref="T28:Y28" si="28">SUM(T7:T27)</f>
        <v>127175.65</v>
      </c>
      <c r="U28" s="128">
        <f t="shared" si="28"/>
        <v>153.33000000000001</v>
      </c>
      <c r="V28" s="128">
        <f t="shared" si="28"/>
        <v>3373.26</v>
      </c>
      <c r="W28" s="128">
        <f t="shared" si="28"/>
        <v>4047.91</v>
      </c>
      <c r="X28" s="128">
        <f t="shared" si="28"/>
        <v>109352.97</v>
      </c>
      <c r="Y28" s="128">
        <f t="shared" si="28"/>
        <v>131223.56</v>
      </c>
    </row>
    <row r="30" spans="1:25" x14ac:dyDescent="0.25">
      <c r="K30" s="50"/>
      <c r="X30" s="130"/>
      <c r="Y30" s="253">
        <f>'кс-2_ПЖ'!O267*1.2</f>
        <v>241300.86</v>
      </c>
    </row>
    <row r="31" spans="1:25" x14ac:dyDescent="0.25">
      <c r="Y31" s="253">
        <f>Y30/Y28</f>
        <v>1.8388531754511155</v>
      </c>
    </row>
    <row r="32" spans="1:25" x14ac:dyDescent="0.25">
      <c r="B32" s="261" t="s">
        <v>453</v>
      </c>
      <c r="C32" s="261"/>
      <c r="D32" s="262">
        <f>'кс-2_ПЖ'!O267*1.2</f>
        <v>241300.86</v>
      </c>
    </row>
    <row r="34" spans="4:25" x14ac:dyDescent="0.25">
      <c r="D34" s="268">
        <f>L28/D32</f>
        <v>0.69860322918036843</v>
      </c>
    </row>
    <row r="37" spans="4:25" x14ac:dyDescent="0.25">
      <c r="Y37" s="253"/>
    </row>
  </sheetData>
  <mergeCells count="15">
    <mergeCell ref="Q1:Q4"/>
    <mergeCell ref="R1:Y2"/>
    <mergeCell ref="R3:T3"/>
    <mergeCell ref="U3:W3"/>
    <mergeCell ref="X3:Y3"/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1C93-EF3F-4132-A3F3-1C2AE401F61C}">
  <dimension ref="A1:AF39"/>
  <sheetViews>
    <sheetView tabSelected="1" zoomScale="85" zoomScaleNormal="85" workbookViewId="0">
      <selection activeCell="AF25" sqref="AF25"/>
    </sheetView>
  </sheetViews>
  <sheetFormatPr defaultColWidth="8.85546875" defaultRowHeight="15" x14ac:dyDescent="0.25"/>
  <cols>
    <col min="1" max="1" width="8.85546875" style="117"/>
    <col min="2" max="2" width="65.140625" style="117" customWidth="1"/>
    <col min="3" max="3" width="9.28515625" style="117" customWidth="1"/>
    <col min="4" max="4" width="15.85546875" style="117" customWidth="1"/>
    <col min="5" max="6" width="14.140625" style="117" customWidth="1"/>
    <col min="7" max="8" width="14.140625" style="256" customWidth="1"/>
    <col min="9" max="12" width="14.140625" style="117" customWidth="1"/>
    <col min="13" max="13" width="20.28515625" style="117" customWidth="1"/>
    <col min="14" max="14" width="11" style="117" bestFit="1" customWidth="1"/>
    <col min="15" max="16" width="14.140625" style="117" customWidth="1"/>
    <col min="17" max="18" width="14.140625" style="256" customWidth="1"/>
    <col min="19" max="22" width="14.140625" style="117" customWidth="1"/>
    <col min="23" max="23" width="20.28515625" style="117" customWidth="1"/>
    <col min="24" max="24" width="11" style="117" bestFit="1" customWidth="1"/>
    <col min="25" max="26" width="14.140625" style="117" customWidth="1"/>
    <col min="27" max="28" width="14.140625" style="256" customWidth="1"/>
    <col min="29" max="32" width="14.140625" style="117" customWidth="1"/>
    <col min="33" max="16384" width="8.85546875" style="117"/>
  </cols>
  <sheetData>
    <row r="1" spans="1:32" ht="14.45" customHeight="1" x14ac:dyDescent="0.25">
      <c r="A1" s="263" t="s">
        <v>0</v>
      </c>
      <c r="B1" s="88" t="s">
        <v>1</v>
      </c>
      <c r="C1" s="88" t="s">
        <v>2</v>
      </c>
      <c r="D1" s="88" t="s">
        <v>3</v>
      </c>
      <c r="E1" s="88" t="s">
        <v>4</v>
      </c>
      <c r="F1" s="88"/>
      <c r="G1" s="88"/>
      <c r="H1" s="88"/>
      <c r="I1" s="88"/>
      <c r="J1" s="88"/>
      <c r="K1" s="88"/>
      <c r="L1" s="88"/>
      <c r="N1" s="98" t="s">
        <v>3</v>
      </c>
      <c r="O1" s="259" t="s">
        <v>452</v>
      </c>
      <c r="P1" s="259"/>
      <c r="Q1" s="259"/>
      <c r="R1" s="259"/>
      <c r="S1" s="259"/>
      <c r="T1" s="259"/>
      <c r="U1" s="259"/>
      <c r="V1" s="259"/>
      <c r="X1" s="98" t="s">
        <v>3</v>
      </c>
      <c r="Y1" s="259" t="s">
        <v>454</v>
      </c>
      <c r="Z1" s="259"/>
      <c r="AA1" s="259"/>
      <c r="AB1" s="259"/>
      <c r="AC1" s="259"/>
      <c r="AD1" s="259"/>
      <c r="AE1" s="259"/>
      <c r="AF1" s="259"/>
    </row>
    <row r="2" spans="1:32" ht="14.45" customHeight="1" x14ac:dyDescent="0.25">
      <c r="A2" s="263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N2" s="98"/>
      <c r="O2" s="259"/>
      <c r="P2" s="259"/>
      <c r="Q2" s="259"/>
      <c r="R2" s="259"/>
      <c r="S2" s="259"/>
      <c r="T2" s="259"/>
      <c r="U2" s="259"/>
      <c r="V2" s="259"/>
      <c r="X2" s="98"/>
      <c r="Y2" s="259"/>
      <c r="Z2" s="259"/>
      <c r="AA2" s="259"/>
      <c r="AB2" s="259"/>
      <c r="AC2" s="259"/>
      <c r="AD2" s="259"/>
      <c r="AE2" s="259"/>
      <c r="AF2" s="259"/>
    </row>
    <row r="3" spans="1:32" ht="27.75" customHeight="1" x14ac:dyDescent="0.25">
      <c r="A3" s="263"/>
      <c r="B3" s="88"/>
      <c r="C3" s="88"/>
      <c r="D3" s="88"/>
      <c r="E3" s="88" t="s">
        <v>5</v>
      </c>
      <c r="F3" s="88"/>
      <c r="G3" s="88"/>
      <c r="H3" s="88" t="s">
        <v>6</v>
      </c>
      <c r="I3" s="88"/>
      <c r="J3" s="88"/>
      <c r="K3" s="93" t="s">
        <v>7</v>
      </c>
      <c r="L3" s="93"/>
      <c r="N3" s="98"/>
      <c r="O3" s="98" t="s">
        <v>5</v>
      </c>
      <c r="P3" s="98"/>
      <c r="Q3" s="98"/>
      <c r="R3" s="98" t="s">
        <v>6</v>
      </c>
      <c r="S3" s="98"/>
      <c r="T3" s="98"/>
      <c r="U3" s="99" t="s">
        <v>7</v>
      </c>
      <c r="V3" s="99"/>
      <c r="X3" s="98"/>
      <c r="Y3" s="98" t="s">
        <v>5</v>
      </c>
      <c r="Z3" s="98"/>
      <c r="AA3" s="98"/>
      <c r="AB3" s="98" t="s">
        <v>6</v>
      </c>
      <c r="AC3" s="98"/>
      <c r="AD3" s="98"/>
      <c r="AE3" s="99" t="s">
        <v>7</v>
      </c>
      <c r="AF3" s="99"/>
    </row>
    <row r="4" spans="1:32" ht="42.75" x14ac:dyDescent="0.25">
      <c r="A4" s="263"/>
      <c r="B4" s="88"/>
      <c r="C4" s="88"/>
      <c r="D4" s="88"/>
      <c r="E4" s="2" t="s">
        <v>8</v>
      </c>
      <c r="F4" s="2" t="s">
        <v>9</v>
      </c>
      <c r="G4" s="51" t="s">
        <v>10</v>
      </c>
      <c r="H4" s="2" t="s">
        <v>8</v>
      </c>
      <c r="I4" s="2" t="s">
        <v>9</v>
      </c>
      <c r="J4" s="51" t="s">
        <v>10</v>
      </c>
      <c r="K4" s="2" t="s">
        <v>11</v>
      </c>
      <c r="L4" s="2" t="s">
        <v>12</v>
      </c>
      <c r="N4" s="98"/>
      <c r="O4" s="100" t="s">
        <v>8</v>
      </c>
      <c r="P4" s="100" t="s">
        <v>9</v>
      </c>
      <c r="Q4" s="101" t="s">
        <v>10</v>
      </c>
      <c r="R4" s="100" t="s">
        <v>8</v>
      </c>
      <c r="S4" s="100" t="s">
        <v>9</v>
      </c>
      <c r="T4" s="101" t="s">
        <v>10</v>
      </c>
      <c r="U4" s="100" t="s">
        <v>11</v>
      </c>
      <c r="V4" s="100" t="s">
        <v>12</v>
      </c>
      <c r="X4" s="98"/>
      <c r="Y4" s="100" t="s">
        <v>8</v>
      </c>
      <c r="Z4" s="100" t="s">
        <v>9</v>
      </c>
      <c r="AA4" s="101" t="s">
        <v>10</v>
      </c>
      <c r="AB4" s="100" t="s">
        <v>8</v>
      </c>
      <c r="AC4" s="100" t="s">
        <v>9</v>
      </c>
      <c r="AD4" s="101" t="s">
        <v>10</v>
      </c>
      <c r="AE4" s="100" t="s">
        <v>11</v>
      </c>
      <c r="AF4" s="100" t="s">
        <v>12</v>
      </c>
    </row>
    <row r="5" spans="1:32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260"/>
      <c r="I5" s="260"/>
      <c r="J5" s="260"/>
      <c r="K5" s="260"/>
      <c r="L5" s="260"/>
      <c r="N5" s="102">
        <v>4</v>
      </c>
      <c r="O5" s="102">
        <v>5</v>
      </c>
      <c r="P5" s="102">
        <v>6</v>
      </c>
      <c r="Q5" s="102">
        <v>7</v>
      </c>
      <c r="R5" s="254"/>
      <c r="S5" s="254"/>
      <c r="T5" s="254"/>
      <c r="U5" s="254"/>
      <c r="V5" s="254"/>
      <c r="X5" s="102">
        <v>4</v>
      </c>
      <c r="Y5" s="102">
        <v>5</v>
      </c>
      <c r="Z5" s="102">
        <v>6</v>
      </c>
      <c r="AA5" s="102">
        <v>7</v>
      </c>
      <c r="AB5" s="254"/>
      <c r="AC5" s="254"/>
      <c r="AD5" s="254"/>
      <c r="AE5" s="254"/>
      <c r="AF5" s="254"/>
    </row>
    <row r="6" spans="1:32" ht="20.25" customHeight="1" x14ac:dyDescent="0.25">
      <c r="A6" s="264"/>
      <c r="B6" s="265" t="s">
        <v>39</v>
      </c>
      <c r="C6" s="265"/>
      <c r="D6" s="265"/>
      <c r="E6" s="7"/>
      <c r="F6" s="8"/>
      <c r="G6" s="9"/>
      <c r="H6" s="9"/>
      <c r="I6" s="9"/>
      <c r="J6" s="9"/>
      <c r="K6" s="9"/>
      <c r="L6" s="9"/>
      <c r="N6" s="254"/>
      <c r="O6" s="103"/>
      <c r="P6" s="104"/>
      <c r="Q6" s="105"/>
      <c r="R6" s="105"/>
      <c r="S6" s="105"/>
      <c r="T6" s="105"/>
      <c r="U6" s="105"/>
      <c r="V6" s="105"/>
      <c r="X6" s="254"/>
      <c r="Y6" s="103"/>
      <c r="Z6" s="104"/>
      <c r="AA6" s="105"/>
      <c r="AB6" s="105"/>
      <c r="AC6" s="105"/>
      <c r="AD6" s="105"/>
      <c r="AE6" s="105"/>
      <c r="AF6" s="105"/>
    </row>
    <row r="7" spans="1:32" ht="15.75" x14ac:dyDescent="0.25">
      <c r="A7" s="52"/>
      <c r="B7" s="53" t="s">
        <v>40</v>
      </c>
      <c r="C7" s="52"/>
      <c r="D7" s="52"/>
      <c r="E7" s="54"/>
      <c r="F7" s="55"/>
      <c r="G7" s="55"/>
      <c r="H7" s="56"/>
      <c r="I7" s="55"/>
      <c r="J7" s="55"/>
      <c r="K7" s="57"/>
      <c r="L7" s="55"/>
      <c r="N7" s="106"/>
      <c r="O7" s="21"/>
      <c r="P7" s="60"/>
      <c r="Q7" s="60"/>
      <c r="R7" s="29"/>
      <c r="S7" s="60"/>
      <c r="T7" s="60"/>
      <c r="U7" s="59"/>
      <c r="V7" s="60"/>
      <c r="X7" s="106"/>
      <c r="Y7" s="21"/>
      <c r="Z7" s="60"/>
      <c r="AA7" s="60"/>
      <c r="AB7" s="29"/>
      <c r="AC7" s="60"/>
      <c r="AD7" s="60"/>
      <c r="AE7" s="59"/>
      <c r="AF7" s="60"/>
    </row>
    <row r="8" spans="1:32" ht="15.75" x14ac:dyDescent="0.25">
      <c r="A8" s="58">
        <f>A3+1</f>
        <v>1</v>
      </c>
      <c r="B8" s="27" t="s">
        <v>41</v>
      </c>
      <c r="C8" s="58" t="s">
        <v>27</v>
      </c>
      <c r="D8" s="59">
        <v>18.27</v>
      </c>
      <c r="E8" s="21">
        <f>2101.14*0.8</f>
        <v>1680.912</v>
      </c>
      <c r="F8" s="60">
        <f t="shared" ref="F8:F9" si="0">ROUND(E8*D8,2)</f>
        <v>30710.26</v>
      </c>
      <c r="G8" s="60">
        <f t="shared" ref="G8:G9" si="1">ROUND(F8*1.2,2)</f>
        <v>36852.31</v>
      </c>
      <c r="H8" s="29"/>
      <c r="I8" s="60"/>
      <c r="J8" s="60"/>
      <c r="K8" s="59">
        <f t="shared" ref="K8:L9" si="2">F8+I8</f>
        <v>30710.26</v>
      </c>
      <c r="L8" s="60">
        <f t="shared" si="2"/>
        <v>36852.31</v>
      </c>
      <c r="N8" s="59">
        <v>18.27</v>
      </c>
      <c r="O8" s="21">
        <f>2101.14*0.8</f>
        <v>1680.912</v>
      </c>
      <c r="P8" s="60">
        <f t="shared" ref="P8:P24" si="3">ROUND(O8*N8,2)</f>
        <v>30710.26</v>
      </c>
      <c r="Q8" s="60">
        <f t="shared" ref="Q8:Q24" si="4">ROUND(P8*1.2,2)</f>
        <v>36852.31</v>
      </c>
      <c r="R8" s="29"/>
      <c r="S8" s="60">
        <f t="shared" ref="S8:S13" si="5">ROUND(R8*N8,2)</f>
        <v>0</v>
      </c>
      <c r="T8" s="60">
        <f t="shared" ref="T8:T13" si="6">ROUND(S8*1.2,2)</f>
        <v>0</v>
      </c>
      <c r="U8" s="59">
        <f t="shared" ref="U8:U9" si="7">P8+S8</f>
        <v>30710.26</v>
      </c>
      <c r="V8" s="60">
        <f t="shared" ref="V8:V9" si="8">Q8+T8</f>
        <v>36852.31</v>
      </c>
      <c r="X8" s="59">
        <v>18.27</v>
      </c>
      <c r="Y8" s="21">
        <f>2101.14*0.8</f>
        <v>1680.912</v>
      </c>
      <c r="Z8" s="60">
        <f t="shared" ref="Z8:Z24" si="9">ROUND(Y8*X8,2)</f>
        <v>30710.26</v>
      </c>
      <c r="AA8" s="60">
        <f t="shared" ref="AA8:AA24" si="10">ROUND(Z8*1.2,2)</f>
        <v>36852.31</v>
      </c>
      <c r="AB8" s="29"/>
      <c r="AC8" s="60">
        <f t="shared" ref="AC8:AC13" si="11">ROUND(AB8*X8,2)</f>
        <v>0</v>
      </c>
      <c r="AD8" s="60">
        <f t="shared" ref="AD8:AD24" si="12">ROUND(AC8*1.2,2)</f>
        <v>0</v>
      </c>
      <c r="AE8" s="59">
        <f t="shared" ref="AE8:AE24" si="13">Z8+AC8</f>
        <v>30710.26</v>
      </c>
      <c r="AF8" s="60">
        <f t="shared" ref="AF8:AF24" si="14">AA8+AD8</f>
        <v>36852.31</v>
      </c>
    </row>
    <row r="9" spans="1:32" ht="15.75" x14ac:dyDescent="0.25">
      <c r="A9" s="58">
        <f>A8+1</f>
        <v>2</v>
      </c>
      <c r="B9" s="24" t="s">
        <v>42</v>
      </c>
      <c r="C9" s="58" t="s">
        <v>17</v>
      </c>
      <c r="D9" s="61">
        <v>1.1000000000000001</v>
      </c>
      <c r="E9" s="21">
        <v>4380.38</v>
      </c>
      <c r="F9" s="60">
        <f t="shared" si="0"/>
        <v>4818.42</v>
      </c>
      <c r="G9" s="60">
        <f t="shared" si="1"/>
        <v>5782.1</v>
      </c>
      <c r="H9" s="29"/>
      <c r="I9" s="60"/>
      <c r="J9" s="60"/>
      <c r="K9" s="59">
        <f t="shared" si="2"/>
        <v>4818.42</v>
      </c>
      <c r="L9" s="60">
        <f t="shared" si="2"/>
        <v>5782.1</v>
      </c>
      <c r="N9" s="61">
        <v>1.1000000000000001</v>
      </c>
      <c r="O9" s="21">
        <v>4380.38</v>
      </c>
      <c r="P9" s="60">
        <f t="shared" si="3"/>
        <v>4818.42</v>
      </c>
      <c r="Q9" s="60">
        <f t="shared" si="4"/>
        <v>5782.1</v>
      </c>
      <c r="R9" s="29"/>
      <c r="S9" s="60">
        <f t="shared" si="5"/>
        <v>0</v>
      </c>
      <c r="T9" s="60">
        <f t="shared" si="6"/>
        <v>0</v>
      </c>
      <c r="U9" s="59">
        <f t="shared" ref="U9:U24" si="15">P9+S9</f>
        <v>4818.42</v>
      </c>
      <c r="V9" s="60">
        <f t="shared" ref="V9:V24" si="16">Q9+T9</f>
        <v>5782.1</v>
      </c>
      <c r="X9" s="61">
        <v>1.1000000000000001</v>
      </c>
      <c r="Y9" s="21">
        <v>4380.38</v>
      </c>
      <c r="Z9" s="60">
        <f t="shared" si="9"/>
        <v>4818.42</v>
      </c>
      <c r="AA9" s="60">
        <f t="shared" si="10"/>
        <v>5782.1</v>
      </c>
      <c r="AB9" s="29"/>
      <c r="AC9" s="60">
        <f t="shared" si="11"/>
        <v>0</v>
      </c>
      <c r="AD9" s="60">
        <f t="shared" si="12"/>
        <v>0</v>
      </c>
      <c r="AE9" s="59">
        <f t="shared" si="13"/>
        <v>4818.42</v>
      </c>
      <c r="AF9" s="60">
        <f t="shared" si="14"/>
        <v>5782.1</v>
      </c>
    </row>
    <row r="10" spans="1:32" ht="15.75" x14ac:dyDescent="0.25">
      <c r="A10" s="58"/>
      <c r="B10" s="62" t="s">
        <v>43</v>
      </c>
      <c r="C10" s="17"/>
      <c r="D10" s="63"/>
      <c r="E10" s="64"/>
      <c r="F10" s="65"/>
      <c r="G10" s="65"/>
      <c r="H10" s="15"/>
      <c r="I10" s="66"/>
      <c r="J10" s="66"/>
      <c r="K10" s="67"/>
      <c r="L10" s="65"/>
      <c r="N10" s="107"/>
      <c r="O10" s="108"/>
      <c r="P10" s="60">
        <f t="shared" si="3"/>
        <v>0</v>
      </c>
      <c r="Q10" s="60">
        <f t="shared" si="4"/>
        <v>0</v>
      </c>
      <c r="R10" s="29"/>
      <c r="S10" s="60">
        <f t="shared" si="5"/>
        <v>0</v>
      </c>
      <c r="T10" s="60">
        <f t="shared" si="6"/>
        <v>0</v>
      </c>
      <c r="U10" s="59">
        <f t="shared" si="15"/>
        <v>0</v>
      </c>
      <c r="V10" s="60">
        <f t="shared" si="16"/>
        <v>0</v>
      </c>
      <c r="X10" s="107"/>
      <c r="Y10" s="108"/>
      <c r="Z10" s="60">
        <f t="shared" si="9"/>
        <v>0</v>
      </c>
      <c r="AA10" s="60">
        <f t="shared" si="10"/>
        <v>0</v>
      </c>
      <c r="AB10" s="29"/>
      <c r="AC10" s="60">
        <f t="shared" si="11"/>
        <v>0</v>
      </c>
      <c r="AD10" s="60">
        <f t="shared" si="12"/>
        <v>0</v>
      </c>
      <c r="AE10" s="59">
        <f t="shared" si="13"/>
        <v>0</v>
      </c>
      <c r="AF10" s="60">
        <f t="shared" si="14"/>
        <v>0</v>
      </c>
    </row>
    <row r="11" spans="1:32" ht="15.75" x14ac:dyDescent="0.25">
      <c r="A11" s="58">
        <f>A9+1</f>
        <v>3</v>
      </c>
      <c r="B11" s="27" t="s">
        <v>44</v>
      </c>
      <c r="C11" s="58" t="s">
        <v>45</v>
      </c>
      <c r="D11" s="59">
        <v>5.04</v>
      </c>
      <c r="E11" s="22">
        <v>431.37</v>
      </c>
      <c r="F11" s="60">
        <f t="shared" ref="F11" si="17">ROUND(E11*D11,2)</f>
        <v>2174.1</v>
      </c>
      <c r="G11" s="60">
        <f t="shared" ref="G11" si="18">ROUND(F11*1.2,2)</f>
        <v>2608.92</v>
      </c>
      <c r="H11" s="29"/>
      <c r="I11" s="60"/>
      <c r="J11" s="60"/>
      <c r="K11" s="59">
        <f t="shared" ref="K11:L11" si="19">F11+I11</f>
        <v>2174.1</v>
      </c>
      <c r="L11" s="60">
        <f t="shared" si="19"/>
        <v>2608.92</v>
      </c>
      <c r="N11" s="59">
        <v>5.04</v>
      </c>
      <c r="O11" s="22">
        <v>431.37</v>
      </c>
      <c r="P11" s="60">
        <f t="shared" si="3"/>
        <v>2174.1</v>
      </c>
      <c r="Q11" s="60">
        <f t="shared" si="4"/>
        <v>2608.92</v>
      </c>
      <c r="R11" s="29"/>
      <c r="S11" s="60">
        <f t="shared" si="5"/>
        <v>0</v>
      </c>
      <c r="T11" s="60">
        <f t="shared" si="6"/>
        <v>0</v>
      </c>
      <c r="U11" s="59">
        <f t="shared" si="15"/>
        <v>2174.1</v>
      </c>
      <c r="V11" s="60">
        <f t="shared" si="16"/>
        <v>2608.92</v>
      </c>
      <c r="X11" s="59">
        <v>5.04</v>
      </c>
      <c r="Y11" s="270">
        <v>335</v>
      </c>
      <c r="Z11" s="60">
        <f t="shared" si="9"/>
        <v>1688.4</v>
      </c>
      <c r="AA11" s="60">
        <f t="shared" si="10"/>
        <v>2026.08</v>
      </c>
      <c r="AB11" s="29"/>
      <c r="AC11" s="60">
        <f t="shared" si="11"/>
        <v>0</v>
      </c>
      <c r="AD11" s="60">
        <f t="shared" si="12"/>
        <v>0</v>
      </c>
      <c r="AE11" s="59">
        <f t="shared" si="13"/>
        <v>1688.4</v>
      </c>
      <c r="AF11" s="60">
        <f t="shared" si="14"/>
        <v>2026.08</v>
      </c>
    </row>
    <row r="12" spans="1:32" ht="15.75" x14ac:dyDescent="0.25">
      <c r="A12" s="52"/>
      <c r="B12" s="266" t="s">
        <v>46</v>
      </c>
      <c r="C12" s="52"/>
      <c r="D12" s="52"/>
      <c r="E12" s="54"/>
      <c r="F12" s="55"/>
      <c r="G12" s="55"/>
      <c r="H12" s="56"/>
      <c r="I12" s="55"/>
      <c r="J12" s="55"/>
      <c r="K12" s="57"/>
      <c r="L12" s="55"/>
      <c r="N12" s="106"/>
      <c r="O12" s="21"/>
      <c r="P12" s="60">
        <f t="shared" si="3"/>
        <v>0</v>
      </c>
      <c r="Q12" s="60">
        <f t="shared" si="4"/>
        <v>0</v>
      </c>
      <c r="R12" s="29"/>
      <c r="S12" s="60">
        <f t="shared" si="5"/>
        <v>0</v>
      </c>
      <c r="T12" s="60">
        <f t="shared" si="6"/>
        <v>0</v>
      </c>
      <c r="U12" s="59">
        <f t="shared" si="15"/>
        <v>0</v>
      </c>
      <c r="V12" s="60">
        <f t="shared" si="16"/>
        <v>0</v>
      </c>
      <c r="X12" s="106"/>
      <c r="Y12" s="21"/>
      <c r="Z12" s="60">
        <f t="shared" si="9"/>
        <v>0</v>
      </c>
      <c r="AA12" s="60">
        <f t="shared" si="10"/>
        <v>0</v>
      </c>
      <c r="AB12" s="29"/>
      <c r="AC12" s="60">
        <f t="shared" si="11"/>
        <v>0</v>
      </c>
      <c r="AD12" s="60">
        <f t="shared" si="12"/>
        <v>0</v>
      </c>
      <c r="AE12" s="59">
        <f t="shared" si="13"/>
        <v>0</v>
      </c>
      <c r="AF12" s="60">
        <f t="shared" si="14"/>
        <v>0</v>
      </c>
    </row>
    <row r="13" spans="1:32" ht="15.75" x14ac:dyDescent="0.25">
      <c r="A13" s="58">
        <f>A11+1</f>
        <v>4</v>
      </c>
      <c r="B13" s="27" t="s">
        <v>47</v>
      </c>
      <c r="C13" s="58" t="s">
        <v>27</v>
      </c>
      <c r="D13" s="68">
        <v>18.27</v>
      </c>
      <c r="E13" s="21">
        <v>1000</v>
      </c>
      <c r="F13" s="60">
        <f>ROUND(E13*D13,2)</f>
        <v>18270</v>
      </c>
      <c r="G13" s="60">
        <f>ROUND(F13*1.2,2)</f>
        <v>21924</v>
      </c>
      <c r="H13" s="29"/>
      <c r="I13" s="60"/>
      <c r="J13" s="60"/>
      <c r="K13" s="59">
        <f t="shared" ref="K13:L24" si="20">F13+I13</f>
        <v>18270</v>
      </c>
      <c r="L13" s="60">
        <f t="shared" si="20"/>
        <v>21924</v>
      </c>
      <c r="N13" s="109">
        <v>18.27</v>
      </c>
      <c r="O13" s="21">
        <v>1000</v>
      </c>
      <c r="P13" s="60">
        <f t="shared" si="3"/>
        <v>18270</v>
      </c>
      <c r="Q13" s="60">
        <f t="shared" si="4"/>
        <v>21924</v>
      </c>
      <c r="R13" s="29"/>
      <c r="S13" s="60">
        <f t="shared" si="5"/>
        <v>0</v>
      </c>
      <c r="T13" s="60">
        <f t="shared" si="6"/>
        <v>0</v>
      </c>
      <c r="U13" s="59">
        <f t="shared" si="15"/>
        <v>18270</v>
      </c>
      <c r="V13" s="60">
        <f t="shared" si="16"/>
        <v>21924</v>
      </c>
      <c r="X13" s="109">
        <v>18.27</v>
      </c>
      <c r="Y13" s="21">
        <v>1000</v>
      </c>
      <c r="Z13" s="60">
        <f t="shared" si="9"/>
        <v>18270</v>
      </c>
      <c r="AA13" s="60">
        <f t="shared" si="10"/>
        <v>21924</v>
      </c>
      <c r="AB13" s="29"/>
      <c r="AC13" s="60">
        <f t="shared" si="11"/>
        <v>0</v>
      </c>
      <c r="AD13" s="60">
        <f t="shared" si="12"/>
        <v>0</v>
      </c>
      <c r="AE13" s="59">
        <f t="shared" si="13"/>
        <v>18270</v>
      </c>
      <c r="AF13" s="60">
        <f t="shared" si="14"/>
        <v>21924</v>
      </c>
    </row>
    <row r="14" spans="1:32" ht="30" x14ac:dyDescent="0.25">
      <c r="A14" s="69" t="s">
        <v>48</v>
      </c>
      <c r="B14" s="34" t="s">
        <v>49</v>
      </c>
      <c r="C14" s="35" t="s">
        <v>45</v>
      </c>
      <c r="D14" s="70">
        <v>2.73</v>
      </c>
      <c r="E14" s="37"/>
      <c r="F14" s="71"/>
      <c r="G14" s="71"/>
      <c r="H14" s="38">
        <f>1659.8</f>
        <v>1659.8</v>
      </c>
      <c r="I14" s="71">
        <f>ROUND(H14*D14,2)</f>
        <v>4531.25</v>
      </c>
      <c r="J14" s="71">
        <f t="shared" ref="J14" si="21">ROUND(I14*1.2,2)</f>
        <v>5437.5</v>
      </c>
      <c r="K14" s="72">
        <f t="shared" si="20"/>
        <v>4531.25</v>
      </c>
      <c r="L14" s="71">
        <f t="shared" si="20"/>
        <v>5437.5</v>
      </c>
      <c r="N14" s="110">
        <v>2.73</v>
      </c>
      <c r="O14" s="29"/>
      <c r="P14" s="60">
        <f t="shared" si="3"/>
        <v>0</v>
      </c>
      <c r="Q14" s="60">
        <f t="shared" si="4"/>
        <v>0</v>
      </c>
      <c r="R14" s="22">
        <f>1659.8</f>
        <v>1659.8</v>
      </c>
      <c r="S14" s="60">
        <f>ROUND(R14*N14,2)</f>
        <v>4531.25</v>
      </c>
      <c r="T14" s="60">
        <f t="shared" ref="T14:T24" si="22">ROUND(S14*1.2,2)</f>
        <v>5437.5</v>
      </c>
      <c r="U14" s="59">
        <f t="shared" si="15"/>
        <v>4531.25</v>
      </c>
      <c r="V14" s="60">
        <f t="shared" si="16"/>
        <v>5437.5</v>
      </c>
      <c r="X14" s="110">
        <v>2.73</v>
      </c>
      <c r="Y14" s="29"/>
      <c r="Z14" s="60">
        <f t="shared" si="9"/>
        <v>0</v>
      </c>
      <c r="AA14" s="60">
        <f t="shared" si="10"/>
        <v>0</v>
      </c>
      <c r="AB14" s="22">
        <f>1659.8</f>
        <v>1659.8</v>
      </c>
      <c r="AC14" s="60">
        <f>ROUND(AB14*X14,2)</f>
        <v>4531.25</v>
      </c>
      <c r="AD14" s="60">
        <f t="shared" si="12"/>
        <v>5437.5</v>
      </c>
      <c r="AE14" s="59">
        <f t="shared" si="13"/>
        <v>4531.25</v>
      </c>
      <c r="AF14" s="60">
        <f t="shared" si="14"/>
        <v>5437.5</v>
      </c>
    </row>
    <row r="15" spans="1:32" ht="30" x14ac:dyDescent="0.25">
      <c r="A15" s="58">
        <f>A13+1</f>
        <v>5</v>
      </c>
      <c r="B15" s="27" t="s">
        <v>50</v>
      </c>
      <c r="C15" s="58" t="s">
        <v>27</v>
      </c>
      <c r="D15" s="68">
        <v>18.27</v>
      </c>
      <c r="E15" s="21">
        <v>2000</v>
      </c>
      <c r="F15" s="60">
        <f t="shared" ref="F15" si="23">ROUND(E15*D15,2)</f>
        <v>36540</v>
      </c>
      <c r="G15" s="60">
        <f t="shared" ref="G15" si="24">ROUND(F15*1.2,2)</f>
        <v>43848</v>
      </c>
      <c r="H15" s="29"/>
      <c r="I15" s="60"/>
      <c r="J15" s="60"/>
      <c r="K15" s="59">
        <f t="shared" si="20"/>
        <v>36540</v>
      </c>
      <c r="L15" s="60">
        <f t="shared" si="20"/>
        <v>43848</v>
      </c>
      <c r="M15" s="118" t="s">
        <v>66</v>
      </c>
      <c r="N15" s="115">
        <v>0</v>
      </c>
      <c r="O15" s="21">
        <v>2000</v>
      </c>
      <c r="P15" s="60">
        <f t="shared" si="3"/>
        <v>0</v>
      </c>
      <c r="Q15" s="60">
        <f t="shared" si="4"/>
        <v>0</v>
      </c>
      <c r="R15" s="29"/>
      <c r="S15" s="60">
        <f t="shared" ref="S15:S24" si="25">ROUND(R15*N15,2)</f>
        <v>0</v>
      </c>
      <c r="T15" s="60">
        <f t="shared" si="22"/>
        <v>0</v>
      </c>
      <c r="U15" s="59">
        <f t="shared" si="15"/>
        <v>0</v>
      </c>
      <c r="V15" s="60">
        <f t="shared" si="16"/>
        <v>0</v>
      </c>
      <c r="W15" s="118"/>
      <c r="X15" s="115">
        <v>0</v>
      </c>
      <c r="Y15" s="21">
        <v>2000</v>
      </c>
      <c r="Z15" s="60">
        <f t="shared" si="9"/>
        <v>0</v>
      </c>
      <c r="AA15" s="60">
        <f t="shared" si="10"/>
        <v>0</v>
      </c>
      <c r="AB15" s="29"/>
      <c r="AC15" s="60">
        <f t="shared" ref="AC15:AC24" si="26">ROUND(AB15*X15,2)</f>
        <v>0</v>
      </c>
      <c r="AD15" s="60">
        <f t="shared" si="12"/>
        <v>0</v>
      </c>
      <c r="AE15" s="59">
        <f t="shared" si="13"/>
        <v>0</v>
      </c>
      <c r="AF15" s="60">
        <f t="shared" si="14"/>
        <v>0</v>
      </c>
    </row>
    <row r="16" spans="1:32" ht="30" x14ac:dyDescent="0.25">
      <c r="A16" s="69" t="s">
        <v>51</v>
      </c>
      <c r="B16" s="34" t="s">
        <v>52</v>
      </c>
      <c r="C16" s="35" t="s">
        <v>45</v>
      </c>
      <c r="D16" s="70">
        <v>2.73</v>
      </c>
      <c r="E16" s="37"/>
      <c r="F16" s="71"/>
      <c r="G16" s="71"/>
      <c r="H16" s="38">
        <v>4407.05</v>
      </c>
      <c r="I16" s="71">
        <f>ROUND(H16*D16,2)</f>
        <v>12031.25</v>
      </c>
      <c r="J16" s="71">
        <f t="shared" ref="J16" si="27">ROUND(I16*1.2,2)</f>
        <v>14437.5</v>
      </c>
      <c r="K16" s="72">
        <f t="shared" si="20"/>
        <v>12031.25</v>
      </c>
      <c r="L16" s="71">
        <f t="shared" si="20"/>
        <v>14437.5</v>
      </c>
      <c r="M16" s="118" t="s">
        <v>66</v>
      </c>
      <c r="N16" s="116">
        <v>0</v>
      </c>
      <c r="O16" s="29"/>
      <c r="P16" s="60">
        <f t="shared" si="3"/>
        <v>0</v>
      </c>
      <c r="Q16" s="60">
        <f t="shared" si="4"/>
        <v>0</v>
      </c>
      <c r="R16" s="22">
        <v>4407.05</v>
      </c>
      <c r="S16" s="60">
        <f t="shared" si="25"/>
        <v>0</v>
      </c>
      <c r="T16" s="60">
        <f t="shared" si="22"/>
        <v>0</v>
      </c>
      <c r="U16" s="59">
        <f t="shared" si="15"/>
        <v>0</v>
      </c>
      <c r="V16" s="60">
        <f t="shared" si="16"/>
        <v>0</v>
      </c>
      <c r="W16" s="118"/>
      <c r="X16" s="116">
        <v>0</v>
      </c>
      <c r="Y16" s="29"/>
      <c r="Z16" s="60">
        <f t="shared" si="9"/>
        <v>0</v>
      </c>
      <c r="AA16" s="60">
        <f t="shared" si="10"/>
        <v>0</v>
      </c>
      <c r="AB16" s="22">
        <v>4407.05</v>
      </c>
      <c r="AC16" s="60">
        <f t="shared" si="26"/>
        <v>0</v>
      </c>
      <c r="AD16" s="60">
        <f t="shared" si="12"/>
        <v>0</v>
      </c>
      <c r="AE16" s="59">
        <f t="shared" si="13"/>
        <v>0</v>
      </c>
      <c r="AF16" s="60">
        <f t="shared" si="14"/>
        <v>0</v>
      </c>
    </row>
    <row r="17" spans="1:32" ht="30" x14ac:dyDescent="0.25">
      <c r="A17" s="58">
        <f>A15+1</f>
        <v>6</v>
      </c>
      <c r="B17" s="27" t="s">
        <v>53</v>
      </c>
      <c r="C17" s="58" t="s">
        <v>24</v>
      </c>
      <c r="D17" s="73">
        <v>30</v>
      </c>
      <c r="E17" s="21">
        <v>292.94</v>
      </c>
      <c r="F17" s="60">
        <f>ROUND(E17*D17,2)</f>
        <v>8788.2000000000007</v>
      </c>
      <c r="G17" s="60">
        <f>ROUND(F17*1.2,2)</f>
        <v>10545.84</v>
      </c>
      <c r="H17" s="29"/>
      <c r="I17" s="60"/>
      <c r="J17" s="60"/>
      <c r="K17" s="59">
        <f t="shared" si="20"/>
        <v>8788.2000000000007</v>
      </c>
      <c r="L17" s="60">
        <f t="shared" si="20"/>
        <v>10545.84</v>
      </c>
      <c r="N17" s="111">
        <v>30</v>
      </c>
      <c r="O17" s="21">
        <v>292.94</v>
      </c>
      <c r="P17" s="60">
        <f t="shared" si="3"/>
        <v>8788.2000000000007</v>
      </c>
      <c r="Q17" s="60">
        <f t="shared" si="4"/>
        <v>10545.84</v>
      </c>
      <c r="R17" s="29"/>
      <c r="S17" s="60">
        <f t="shared" si="25"/>
        <v>0</v>
      </c>
      <c r="T17" s="60">
        <f t="shared" si="22"/>
        <v>0</v>
      </c>
      <c r="U17" s="59">
        <f t="shared" si="15"/>
        <v>8788.2000000000007</v>
      </c>
      <c r="V17" s="60">
        <f t="shared" si="16"/>
        <v>10545.84</v>
      </c>
      <c r="X17" s="111">
        <v>30</v>
      </c>
      <c r="Y17" s="21">
        <v>292.94</v>
      </c>
      <c r="Z17" s="60">
        <f t="shared" si="9"/>
        <v>8788.2000000000007</v>
      </c>
      <c r="AA17" s="60">
        <f t="shared" si="10"/>
        <v>10545.84</v>
      </c>
      <c r="AB17" s="29"/>
      <c r="AC17" s="60">
        <f t="shared" si="26"/>
        <v>0</v>
      </c>
      <c r="AD17" s="60">
        <f t="shared" si="12"/>
        <v>0</v>
      </c>
      <c r="AE17" s="59">
        <f t="shared" si="13"/>
        <v>8788.2000000000007</v>
      </c>
      <c r="AF17" s="60">
        <f t="shared" si="14"/>
        <v>10545.84</v>
      </c>
    </row>
    <row r="18" spans="1:32" ht="15.75" x14ac:dyDescent="0.25">
      <c r="A18" s="58">
        <f>A17+1</f>
        <v>7</v>
      </c>
      <c r="B18" s="27" t="s">
        <v>54</v>
      </c>
      <c r="C18" s="58" t="s">
        <v>24</v>
      </c>
      <c r="D18" s="73">
        <v>10</v>
      </c>
      <c r="E18" s="21">
        <v>500</v>
      </c>
      <c r="F18" s="60">
        <f>ROUND(E18*D18,2)</f>
        <v>5000</v>
      </c>
      <c r="G18" s="60">
        <f>ROUND(F18*1.2,2)</f>
        <v>6000</v>
      </c>
      <c r="H18" s="29"/>
      <c r="I18" s="60"/>
      <c r="J18" s="60"/>
      <c r="K18" s="59">
        <f t="shared" si="20"/>
        <v>5000</v>
      </c>
      <c r="L18" s="60">
        <f t="shared" si="20"/>
        <v>6000</v>
      </c>
      <c r="N18" s="111">
        <v>10</v>
      </c>
      <c r="O18" s="21">
        <v>500</v>
      </c>
      <c r="P18" s="60">
        <f t="shared" si="3"/>
        <v>5000</v>
      </c>
      <c r="Q18" s="60">
        <f t="shared" si="4"/>
        <v>6000</v>
      </c>
      <c r="R18" s="29"/>
      <c r="S18" s="60">
        <f t="shared" si="25"/>
        <v>0</v>
      </c>
      <c r="T18" s="60">
        <f t="shared" si="22"/>
        <v>0</v>
      </c>
      <c r="U18" s="59">
        <f t="shared" si="15"/>
        <v>5000</v>
      </c>
      <c r="V18" s="60">
        <f t="shared" si="16"/>
        <v>6000</v>
      </c>
      <c r="X18" s="111">
        <v>10</v>
      </c>
      <c r="Y18" s="21">
        <v>500</v>
      </c>
      <c r="Z18" s="60">
        <f t="shared" si="9"/>
        <v>5000</v>
      </c>
      <c r="AA18" s="60">
        <f t="shared" si="10"/>
        <v>6000</v>
      </c>
      <c r="AB18" s="29"/>
      <c r="AC18" s="60">
        <f t="shared" si="26"/>
        <v>0</v>
      </c>
      <c r="AD18" s="60">
        <f t="shared" si="12"/>
        <v>0</v>
      </c>
      <c r="AE18" s="59">
        <f t="shared" si="13"/>
        <v>5000</v>
      </c>
      <c r="AF18" s="60">
        <f t="shared" si="14"/>
        <v>6000</v>
      </c>
    </row>
    <row r="19" spans="1:32" ht="15.75" x14ac:dyDescent="0.25">
      <c r="A19" s="69" t="s">
        <v>55</v>
      </c>
      <c r="B19" s="34" t="s">
        <v>56</v>
      </c>
      <c r="C19" s="35" t="s">
        <v>24</v>
      </c>
      <c r="D19" s="74">
        <v>30</v>
      </c>
      <c r="E19" s="37"/>
      <c r="F19" s="71"/>
      <c r="G19" s="71"/>
      <c r="H19" s="75">
        <f>0</f>
        <v>0</v>
      </c>
      <c r="I19" s="71">
        <f>ROUND(H19*D19,2)</f>
        <v>0</v>
      </c>
      <c r="J19" s="71">
        <f t="shared" ref="J19:J20" si="28">ROUND(I19*1.2,2)</f>
        <v>0</v>
      </c>
      <c r="K19" s="72">
        <f t="shared" si="20"/>
        <v>0</v>
      </c>
      <c r="L19" s="71">
        <f t="shared" si="20"/>
        <v>0</v>
      </c>
      <c r="N19" s="112">
        <v>30</v>
      </c>
      <c r="O19" s="29"/>
      <c r="P19" s="60">
        <f t="shared" si="3"/>
        <v>0</v>
      </c>
      <c r="Q19" s="60">
        <f t="shared" si="4"/>
        <v>0</v>
      </c>
      <c r="R19" s="108">
        <f>0</f>
        <v>0</v>
      </c>
      <c r="S19" s="60">
        <f t="shared" si="25"/>
        <v>0</v>
      </c>
      <c r="T19" s="60">
        <f t="shared" si="22"/>
        <v>0</v>
      </c>
      <c r="U19" s="59">
        <f t="shared" si="15"/>
        <v>0</v>
      </c>
      <c r="V19" s="60">
        <f t="shared" si="16"/>
        <v>0</v>
      </c>
      <c r="X19" s="112">
        <v>30</v>
      </c>
      <c r="Y19" s="29"/>
      <c r="Z19" s="60">
        <f t="shared" si="9"/>
        <v>0</v>
      </c>
      <c r="AA19" s="60">
        <f t="shared" si="10"/>
        <v>0</v>
      </c>
      <c r="AB19" s="108">
        <f>0</f>
        <v>0</v>
      </c>
      <c r="AC19" s="60">
        <f t="shared" si="26"/>
        <v>0</v>
      </c>
      <c r="AD19" s="60">
        <f t="shared" si="12"/>
        <v>0</v>
      </c>
      <c r="AE19" s="59">
        <f t="shared" si="13"/>
        <v>0</v>
      </c>
      <c r="AF19" s="60">
        <f t="shared" si="14"/>
        <v>0</v>
      </c>
    </row>
    <row r="20" spans="1:32" ht="15.75" x14ac:dyDescent="0.25">
      <c r="A20" s="69" t="s">
        <v>57</v>
      </c>
      <c r="B20" s="34" t="s">
        <v>58</v>
      </c>
      <c r="C20" s="35" t="s">
        <v>24</v>
      </c>
      <c r="D20" s="74">
        <v>10</v>
      </c>
      <c r="E20" s="37"/>
      <c r="F20" s="71"/>
      <c r="G20" s="71"/>
      <c r="H20" s="75">
        <f>0</f>
        <v>0</v>
      </c>
      <c r="I20" s="71">
        <f>ROUND(H20*D20,2)</f>
        <v>0</v>
      </c>
      <c r="J20" s="71">
        <f t="shared" si="28"/>
        <v>0</v>
      </c>
      <c r="K20" s="72">
        <f t="shared" si="20"/>
        <v>0</v>
      </c>
      <c r="L20" s="71">
        <f t="shared" si="20"/>
        <v>0</v>
      </c>
      <c r="N20" s="112">
        <v>10</v>
      </c>
      <c r="O20" s="29"/>
      <c r="P20" s="60">
        <f t="shared" si="3"/>
        <v>0</v>
      </c>
      <c r="Q20" s="60">
        <f t="shared" si="4"/>
        <v>0</v>
      </c>
      <c r="R20" s="108">
        <f>0</f>
        <v>0</v>
      </c>
      <c r="S20" s="60">
        <f t="shared" si="25"/>
        <v>0</v>
      </c>
      <c r="T20" s="60">
        <f t="shared" si="22"/>
        <v>0</v>
      </c>
      <c r="U20" s="59">
        <f t="shared" si="15"/>
        <v>0</v>
      </c>
      <c r="V20" s="60">
        <f t="shared" si="16"/>
        <v>0</v>
      </c>
      <c r="X20" s="112">
        <v>10</v>
      </c>
      <c r="Y20" s="29"/>
      <c r="Z20" s="60">
        <f t="shared" si="9"/>
        <v>0</v>
      </c>
      <c r="AA20" s="60">
        <f t="shared" si="10"/>
        <v>0</v>
      </c>
      <c r="AB20" s="108">
        <f>0</f>
        <v>0</v>
      </c>
      <c r="AC20" s="60">
        <f t="shared" si="26"/>
        <v>0</v>
      </c>
      <c r="AD20" s="60">
        <f t="shared" si="12"/>
        <v>0</v>
      </c>
      <c r="AE20" s="59">
        <f t="shared" si="13"/>
        <v>0</v>
      </c>
      <c r="AF20" s="60">
        <f t="shared" si="14"/>
        <v>0</v>
      </c>
    </row>
    <row r="21" spans="1:32" ht="15.75" x14ac:dyDescent="0.25">
      <c r="A21" s="58">
        <f>A18+1</f>
        <v>8</v>
      </c>
      <c r="B21" s="27" t="s">
        <v>59</v>
      </c>
      <c r="C21" s="58" t="s">
        <v>17</v>
      </c>
      <c r="D21" s="73">
        <v>43.47</v>
      </c>
      <c r="E21" s="21">
        <v>1666.3</v>
      </c>
      <c r="F21" s="60">
        <f>ROUND(E21*D21,2)</f>
        <v>72434.06</v>
      </c>
      <c r="G21" s="60">
        <f>ROUND(F21*1.2,2)</f>
        <v>86920.87</v>
      </c>
      <c r="H21" s="29"/>
      <c r="I21" s="60"/>
      <c r="J21" s="60"/>
      <c r="K21" s="59">
        <f t="shared" si="20"/>
        <v>72434.06</v>
      </c>
      <c r="L21" s="60">
        <f t="shared" si="20"/>
        <v>86920.87</v>
      </c>
      <c r="N21" s="111">
        <v>43.47</v>
      </c>
      <c r="O21" s="21">
        <v>1666.3</v>
      </c>
      <c r="P21" s="60">
        <f t="shared" si="3"/>
        <v>72434.06</v>
      </c>
      <c r="Q21" s="60">
        <f t="shared" si="4"/>
        <v>86920.87</v>
      </c>
      <c r="R21" s="29"/>
      <c r="S21" s="60">
        <f t="shared" si="25"/>
        <v>0</v>
      </c>
      <c r="T21" s="60">
        <f t="shared" si="22"/>
        <v>0</v>
      </c>
      <c r="U21" s="59">
        <f t="shared" si="15"/>
        <v>72434.06</v>
      </c>
      <c r="V21" s="60">
        <f t="shared" si="16"/>
        <v>86920.87</v>
      </c>
      <c r="X21" s="111">
        <v>43.47</v>
      </c>
      <c r="Y21" s="271">
        <v>1582.99</v>
      </c>
      <c r="Z21" s="60">
        <f t="shared" si="9"/>
        <v>68812.58</v>
      </c>
      <c r="AA21" s="60">
        <f t="shared" si="10"/>
        <v>82575.100000000006</v>
      </c>
      <c r="AB21" s="29"/>
      <c r="AC21" s="60">
        <f t="shared" si="26"/>
        <v>0</v>
      </c>
      <c r="AD21" s="60">
        <f t="shared" si="12"/>
        <v>0</v>
      </c>
      <c r="AE21" s="59">
        <f t="shared" si="13"/>
        <v>68812.58</v>
      </c>
      <c r="AF21" s="60">
        <f t="shared" si="14"/>
        <v>82575.100000000006</v>
      </c>
    </row>
    <row r="22" spans="1:32" ht="15.75" x14ac:dyDescent="0.25">
      <c r="A22" s="69" t="s">
        <v>60</v>
      </c>
      <c r="B22" s="34" t="s">
        <v>61</v>
      </c>
      <c r="C22" s="35" t="s">
        <v>17</v>
      </c>
      <c r="D22" s="76">
        <f>D21*1.26</f>
        <v>54.772199999999998</v>
      </c>
      <c r="E22" s="37"/>
      <c r="F22" s="71"/>
      <c r="G22" s="71"/>
      <c r="H22" s="38">
        <v>3200</v>
      </c>
      <c r="I22" s="71">
        <f>ROUND(H22*D22,2)</f>
        <v>175271.04000000001</v>
      </c>
      <c r="J22" s="71">
        <f t="shared" ref="J22" si="29">ROUND(I22*1.2,2)</f>
        <v>210325.25</v>
      </c>
      <c r="K22" s="72">
        <f t="shared" si="20"/>
        <v>175271.04000000001</v>
      </c>
      <c r="L22" s="71">
        <f t="shared" si="20"/>
        <v>210325.25</v>
      </c>
      <c r="N22" s="113">
        <f>N21*1.26</f>
        <v>54.772199999999998</v>
      </c>
      <c r="O22" s="29"/>
      <c r="P22" s="60">
        <f t="shared" si="3"/>
        <v>0</v>
      </c>
      <c r="Q22" s="60">
        <f t="shared" si="4"/>
        <v>0</v>
      </c>
      <c r="R22" s="22">
        <v>3200</v>
      </c>
      <c r="S22" s="60">
        <f t="shared" si="25"/>
        <v>175271.04000000001</v>
      </c>
      <c r="T22" s="60">
        <f t="shared" si="22"/>
        <v>210325.25</v>
      </c>
      <c r="U22" s="59">
        <f t="shared" si="15"/>
        <v>175271.04000000001</v>
      </c>
      <c r="V22" s="60">
        <f t="shared" si="16"/>
        <v>210325.25</v>
      </c>
      <c r="X22" s="113">
        <f>X21*1.26</f>
        <v>54.772199999999998</v>
      </c>
      <c r="Y22" s="29"/>
      <c r="Z22" s="60">
        <f t="shared" si="9"/>
        <v>0</v>
      </c>
      <c r="AA22" s="60">
        <f t="shared" si="10"/>
        <v>0</v>
      </c>
      <c r="AB22" s="272">
        <v>4206.6000000000004</v>
      </c>
      <c r="AC22" s="60">
        <f t="shared" si="26"/>
        <v>230404.74</v>
      </c>
      <c r="AD22" s="60">
        <f t="shared" si="12"/>
        <v>276485.69</v>
      </c>
      <c r="AE22" s="59">
        <f t="shared" si="13"/>
        <v>230404.74</v>
      </c>
      <c r="AF22" s="60">
        <f t="shared" si="14"/>
        <v>276485.69</v>
      </c>
    </row>
    <row r="23" spans="1:32" ht="15.75" x14ac:dyDescent="0.25">
      <c r="A23" s="58">
        <f>A21+1</f>
        <v>9</v>
      </c>
      <c r="B23" s="27" t="s">
        <v>62</v>
      </c>
      <c r="C23" s="58" t="s">
        <v>17</v>
      </c>
      <c r="D23" s="73">
        <v>19.760000000000002</v>
      </c>
      <c r="E23" s="21">
        <v>1666.3</v>
      </c>
      <c r="F23" s="60">
        <f>ROUND(E23*D23,2)</f>
        <v>32926.089999999997</v>
      </c>
      <c r="G23" s="60">
        <f>ROUND(F23*1.2,2)</f>
        <v>39511.31</v>
      </c>
      <c r="H23" s="29"/>
      <c r="I23" s="60"/>
      <c r="J23" s="60"/>
      <c r="K23" s="59">
        <f t="shared" si="20"/>
        <v>32926.089999999997</v>
      </c>
      <c r="L23" s="60">
        <f t="shared" si="20"/>
        <v>39511.31</v>
      </c>
      <c r="N23" s="111">
        <v>19.760000000000002</v>
      </c>
      <c r="O23" s="21">
        <v>1666.3</v>
      </c>
      <c r="P23" s="60">
        <f t="shared" si="3"/>
        <v>32926.089999999997</v>
      </c>
      <c r="Q23" s="60">
        <f t="shared" si="4"/>
        <v>39511.31</v>
      </c>
      <c r="R23" s="29"/>
      <c r="S23" s="60">
        <f t="shared" si="25"/>
        <v>0</v>
      </c>
      <c r="T23" s="60">
        <f t="shared" si="22"/>
        <v>0</v>
      </c>
      <c r="U23" s="59">
        <f t="shared" si="15"/>
        <v>32926.089999999997</v>
      </c>
      <c r="V23" s="60">
        <f t="shared" si="16"/>
        <v>39511.31</v>
      </c>
      <c r="X23" s="111">
        <v>19.760000000000002</v>
      </c>
      <c r="Y23" s="271">
        <f>Y21</f>
        <v>1582.99</v>
      </c>
      <c r="Z23" s="60">
        <f t="shared" si="9"/>
        <v>31279.88</v>
      </c>
      <c r="AA23" s="60">
        <f t="shared" si="10"/>
        <v>37535.86</v>
      </c>
      <c r="AB23" s="29"/>
      <c r="AC23" s="60">
        <f t="shared" si="26"/>
        <v>0</v>
      </c>
      <c r="AD23" s="60">
        <f t="shared" si="12"/>
        <v>0</v>
      </c>
      <c r="AE23" s="59">
        <f t="shared" si="13"/>
        <v>31279.88</v>
      </c>
      <c r="AF23" s="60">
        <f t="shared" si="14"/>
        <v>37535.86</v>
      </c>
    </row>
    <row r="24" spans="1:32" ht="15.75" x14ac:dyDescent="0.25">
      <c r="A24" s="69" t="s">
        <v>63</v>
      </c>
      <c r="B24" s="34" t="s">
        <v>64</v>
      </c>
      <c r="C24" s="35" t="s">
        <v>17</v>
      </c>
      <c r="D24" s="76">
        <f>D23*1.26</f>
        <v>24.897600000000001</v>
      </c>
      <c r="E24" s="37"/>
      <c r="F24" s="71"/>
      <c r="G24" s="71"/>
      <c r="H24" s="38">
        <v>5250</v>
      </c>
      <c r="I24" s="71">
        <f>ROUND(H24*D24,2)</f>
        <v>130712.4</v>
      </c>
      <c r="J24" s="71">
        <f t="shared" ref="J24" si="30">ROUND(I24*1.2,2)</f>
        <v>156854.88</v>
      </c>
      <c r="K24" s="72">
        <f t="shared" si="20"/>
        <v>130712.4</v>
      </c>
      <c r="L24" s="71">
        <f t="shared" si="20"/>
        <v>156854.88</v>
      </c>
      <c r="N24" s="113">
        <f>N23*1.26</f>
        <v>24.897600000000001</v>
      </c>
      <c r="O24" s="29"/>
      <c r="P24" s="60">
        <f t="shared" si="3"/>
        <v>0</v>
      </c>
      <c r="Q24" s="60">
        <f t="shared" si="4"/>
        <v>0</v>
      </c>
      <c r="R24" s="22">
        <v>5250</v>
      </c>
      <c r="S24" s="60">
        <f t="shared" si="25"/>
        <v>130712.4</v>
      </c>
      <c r="T24" s="60">
        <f t="shared" si="22"/>
        <v>156854.88</v>
      </c>
      <c r="U24" s="59">
        <f t="shared" si="15"/>
        <v>130712.4</v>
      </c>
      <c r="V24" s="60">
        <f t="shared" si="16"/>
        <v>156854.88</v>
      </c>
      <c r="X24" s="113">
        <f>X23*1.26</f>
        <v>24.897600000000001</v>
      </c>
      <c r="Y24" s="29"/>
      <c r="Z24" s="60">
        <f t="shared" si="9"/>
        <v>0</v>
      </c>
      <c r="AA24" s="60">
        <f t="shared" si="10"/>
        <v>0</v>
      </c>
      <c r="AB24" s="22">
        <v>5250</v>
      </c>
      <c r="AC24" s="60">
        <f t="shared" si="26"/>
        <v>130712.4</v>
      </c>
      <c r="AD24" s="60">
        <f t="shared" si="12"/>
        <v>156854.88</v>
      </c>
      <c r="AE24" s="59">
        <f t="shared" si="13"/>
        <v>130712.4</v>
      </c>
      <c r="AF24" s="60">
        <f t="shared" si="14"/>
        <v>156854.88</v>
      </c>
    </row>
    <row r="25" spans="1:32" ht="21.75" customHeight="1" x14ac:dyDescent="0.25">
      <c r="A25" s="267" t="s">
        <v>38</v>
      </c>
      <c r="B25" s="267"/>
      <c r="C25" s="267"/>
      <c r="D25" s="267"/>
      <c r="E25" s="267"/>
      <c r="F25" s="77">
        <f>SUM(F8:F22)</f>
        <v>178735.03999999998</v>
      </c>
      <c r="G25" s="78">
        <f>ROUND(F25*1.2,2)</f>
        <v>214482.05</v>
      </c>
      <c r="H25" s="255"/>
      <c r="I25" s="77">
        <f>SUM(I8:I22)</f>
        <v>191833.54</v>
      </c>
      <c r="J25" s="78">
        <f>ROUND(I25*1.2,2)</f>
        <v>230200.25</v>
      </c>
      <c r="K25" s="77">
        <f>SUM(K8:K22)</f>
        <v>370568.57999999996</v>
      </c>
      <c r="L25" s="78">
        <f>ROUND(K25*1.2,2)</f>
        <v>444682.3</v>
      </c>
      <c r="N25" s="254"/>
      <c r="O25" s="254"/>
      <c r="P25" s="114">
        <f>SUM(P8:P24)</f>
        <v>175121.12999999998</v>
      </c>
      <c r="Q25" s="114">
        <f t="shared" ref="Q25:U25" si="31">SUM(Q8:Q24)</f>
        <v>210145.34999999998</v>
      </c>
      <c r="R25" s="114">
        <f t="shared" si="31"/>
        <v>14516.85</v>
      </c>
      <c r="S25" s="114">
        <f t="shared" si="31"/>
        <v>310514.69</v>
      </c>
      <c r="T25" s="114">
        <f t="shared" si="31"/>
        <v>372617.63</v>
      </c>
      <c r="U25" s="114">
        <f t="shared" si="31"/>
        <v>485635.81999999995</v>
      </c>
      <c r="V25" s="119">
        <f>ROUND(U25*1.2,2)</f>
        <v>582762.98</v>
      </c>
      <c r="X25" s="254"/>
      <c r="Y25" s="254"/>
      <c r="Z25" s="114">
        <f>SUM(Z8:Z24)</f>
        <v>169367.74</v>
      </c>
      <c r="AA25" s="114">
        <f t="shared" ref="AA25" si="32">SUM(AA8:AA24)</f>
        <v>203241.28999999998</v>
      </c>
      <c r="AB25" s="114">
        <f t="shared" ref="AB25" si="33">SUM(AB8:AB24)</f>
        <v>15523.45</v>
      </c>
      <c r="AC25" s="114">
        <f t="shared" ref="AC25" si="34">SUM(AC8:AC24)</f>
        <v>365648.39</v>
      </c>
      <c r="AD25" s="114">
        <f t="shared" ref="AD25" si="35">SUM(AD8:AD24)</f>
        <v>438778.07</v>
      </c>
      <c r="AE25" s="114">
        <f t="shared" ref="AE25" si="36">SUM(AE8:AE24)</f>
        <v>535016.13</v>
      </c>
      <c r="AF25" s="119">
        <f>ROUND(AE25*1.2,2)</f>
        <v>642019.36</v>
      </c>
    </row>
    <row r="26" spans="1:32" ht="26.25" customHeight="1" x14ac:dyDescent="0.25"/>
    <row r="28" spans="1:32" x14ac:dyDescent="0.25">
      <c r="B28" s="261" t="s">
        <v>453</v>
      </c>
      <c r="C28" s="261"/>
      <c r="D28" s="262">
        <f>'кс-_ГП2'!O153*1.2</f>
        <v>601467.37199999997</v>
      </c>
      <c r="V28" s="257"/>
      <c r="AF28" s="257"/>
    </row>
    <row r="29" spans="1:32" x14ac:dyDescent="0.25">
      <c r="V29" s="258"/>
      <c r="AF29" s="258"/>
    </row>
    <row r="30" spans="1:32" x14ac:dyDescent="0.25">
      <c r="V30" s="258"/>
      <c r="AF30" s="258"/>
    </row>
    <row r="31" spans="1:32" x14ac:dyDescent="0.25">
      <c r="D31" s="258">
        <f>L25/D28</f>
        <v>0.73932904875844208</v>
      </c>
    </row>
    <row r="37" spans="4:4" x14ac:dyDescent="0.25">
      <c r="D37" s="273">
        <f>L25+Соль!L28</f>
        <v>613255.86</v>
      </c>
    </row>
    <row r="38" spans="4:4" x14ac:dyDescent="0.25">
      <c r="D38" s="257">
        <f>('кс-2_ПЖ'!O267+'кс-_ГП2'!O153)*1.2</f>
        <v>842768.23199999996</v>
      </c>
    </row>
    <row r="39" spans="4:4" x14ac:dyDescent="0.25">
      <c r="D39" s="258">
        <f>D37/D38</f>
        <v>0.72766845820073578</v>
      </c>
    </row>
  </sheetData>
  <mergeCells count="20">
    <mergeCell ref="X1:X4"/>
    <mergeCell ref="Y1:AF2"/>
    <mergeCell ref="Y3:AA3"/>
    <mergeCell ref="AB3:AD3"/>
    <mergeCell ref="AE3:AF3"/>
    <mergeCell ref="N1:N4"/>
    <mergeCell ref="O1:V2"/>
    <mergeCell ref="O3:Q3"/>
    <mergeCell ref="R3:T3"/>
    <mergeCell ref="U3:V3"/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3E5F-A19E-4101-8960-4D4B35A5FB8B}">
  <sheetPr>
    <tabColor rgb="FF00B050"/>
  </sheetPr>
  <dimension ref="A1:E12"/>
  <sheetViews>
    <sheetView zoomScale="130" zoomScaleNormal="130" workbookViewId="0">
      <pane ySplit="1" topLeftCell="A2" activePane="bottomLeft" state="frozen"/>
      <selection pane="bottomLeft" activeCell="C13" sqref="C13"/>
    </sheetView>
  </sheetViews>
  <sheetFormatPr defaultRowHeight="15.75" x14ac:dyDescent="0.25"/>
  <cols>
    <col min="1" max="1" width="17" style="79" customWidth="1"/>
    <col min="2" max="5" width="19.42578125" style="79" customWidth="1"/>
    <col min="6" max="16384" width="9.140625" style="79"/>
  </cols>
  <sheetData>
    <row r="1" spans="1:5" s="275" customFormat="1" ht="14.25" customHeight="1" x14ac:dyDescent="0.25">
      <c r="A1" s="274" t="s">
        <v>455</v>
      </c>
      <c r="B1" s="274" t="s">
        <v>457</v>
      </c>
      <c r="C1" s="274" t="s">
        <v>461</v>
      </c>
      <c r="D1" s="274" t="s">
        <v>460</v>
      </c>
      <c r="E1" s="274" t="s">
        <v>462</v>
      </c>
    </row>
    <row r="2" spans="1:5" x14ac:dyDescent="0.25">
      <c r="A2" s="276" t="s">
        <v>456</v>
      </c>
      <c r="B2" s="279">
        <f>Соль!L28</f>
        <v>168573.56</v>
      </c>
      <c r="C2" s="279">
        <f>Соль!Y28</f>
        <v>131223.56</v>
      </c>
      <c r="D2" s="279">
        <f>'кс-2_ПЖ'!O270</f>
        <v>241300.86</v>
      </c>
      <c r="E2" s="279">
        <f>C2/D2</f>
        <v>0.54381720811106937</v>
      </c>
    </row>
    <row r="3" spans="1:5" x14ac:dyDescent="0.25">
      <c r="A3" s="276" t="s">
        <v>459</v>
      </c>
      <c r="B3" s="279">
        <f>'ГП доп'!L25</f>
        <v>444682.3</v>
      </c>
      <c r="C3" s="279">
        <f>'ГП доп'!L25-'ГП доп'!L15-'ГП доп'!L16</f>
        <v>386396.8</v>
      </c>
      <c r="D3" s="279">
        <f>'кс-_ГП2'!O156</f>
        <v>601467.37199999997</v>
      </c>
      <c r="E3" s="279">
        <f>C3/D3</f>
        <v>0.64242354280191949</v>
      </c>
    </row>
    <row r="4" spans="1:5" s="278" customFormat="1" x14ac:dyDescent="0.25">
      <c r="A4" s="277" t="s">
        <v>458</v>
      </c>
      <c r="B4" s="280">
        <f>SUM(B2:B3)</f>
        <v>613255.86</v>
      </c>
      <c r="C4" s="280">
        <f>SUM(C2:C3)</f>
        <v>517620.36</v>
      </c>
      <c r="D4" s="280">
        <f>SUM(D2:D3)</f>
        <v>842768.23199999996</v>
      </c>
      <c r="E4" s="280"/>
    </row>
    <row r="6" spans="1:5" x14ac:dyDescent="0.25">
      <c r="C6" s="79">
        <f>C4/D4</f>
        <v>0.61419064025659664</v>
      </c>
    </row>
    <row r="9" spans="1:5" x14ac:dyDescent="0.25">
      <c r="D9" s="281">
        <f>(E2+E3)/2</f>
        <v>0.59312037545649443</v>
      </c>
    </row>
    <row r="10" spans="1:5" x14ac:dyDescent="0.25">
      <c r="D10" s="281">
        <f>D4*D9</f>
        <v>499863.01018664596</v>
      </c>
    </row>
    <row r="12" spans="1:5" x14ac:dyDescent="0.25">
      <c r="C12" s="281">
        <f>D4-C4</f>
        <v>325147.87199999997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кс-2_ПЖ</vt:lpstr>
      <vt:lpstr>кс-_ГП2</vt:lpstr>
      <vt:lpstr>Соль</vt:lpstr>
      <vt:lpstr>ГП доп</vt:lpstr>
      <vt:lpstr>СВОД</vt:lpstr>
      <vt:lpstr>'кс-_ГП2'!Заголовки_для_печати</vt:lpstr>
      <vt:lpstr>'кс-2_ПЖ'!Заголовки_для_печати</vt:lpstr>
      <vt:lpstr>'кс-_ГП2'!Область_печати</vt:lpstr>
      <vt:lpstr>'кс-2_ПЖ'!Область_печати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2024-12-02T06:25:08Z</cp:lastPrinted>
  <dcterms:created xsi:type="dcterms:W3CDTF">2024-12-02T06:22:59Z</dcterms:created>
  <dcterms:modified xsi:type="dcterms:W3CDTF">2024-12-26T13:48:48Z</dcterms:modified>
</cp:coreProperties>
</file>