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"/>
    </mc:Choice>
  </mc:AlternateContent>
  <xr:revisionPtr revIDLastSave="0" documentId="13_ncr:1_{26005317-CDF3-4E4A-94F6-46E0EFE4E695}" xr6:coauthVersionLast="47" xr6:coauthVersionMax="47" xr10:uidLastSave="{00000000-0000-0000-0000-000000000000}"/>
  <bookViews>
    <workbookView xWindow="-120" yWindow="-120" windowWidth="51840" windowHeight="21240" tabRatio="811" xr2:uid="{9F1C44D9-A069-494D-98F1-C0A40214D511}"/>
  </bookViews>
  <sheets>
    <sheet name="Свод НВК4" sheetId="1" r:id="rId1"/>
    <sheet name="К11А-К11Б" sheetId="13" r:id="rId2"/>
    <sheet name="цех 121-К11Б" sheetId="14" r:id="rId3"/>
    <sheet name="Ксущ-К11А" sheetId="15" r:id="rId4"/>
    <sheet name="К10-К10А VS" sheetId="1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4">'К10-К10А VS'!$A$1:$L$41</definedName>
    <definedName name="_xlnm.Print_Area" localSheetId="1">'К11А-К11Б'!$A$1:$L$84</definedName>
    <definedName name="_xlnm.Print_Area" localSheetId="3">'Ксущ-К11А'!$A$1:$L$34</definedName>
    <definedName name="_xlnm.Print_Area" localSheetId="0">'Свод НВК4'!$A$1:$H$7</definedName>
    <definedName name="_xlnm.Print_Area" localSheetId="2">'цех 121-К11Б'!$A$1:$L$52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0" i="16" l="1"/>
  <c r="Z30" i="15"/>
  <c r="Z49" i="14"/>
  <c r="Z80" i="13"/>
  <c r="I6" i="1"/>
  <c r="S26" i="16"/>
  <c r="T26" i="16" s="1"/>
  <c r="Y26" i="16" s="1"/>
  <c r="Z26" i="16" s="1"/>
  <c r="V26" i="16"/>
  <c r="W26" i="16"/>
  <c r="S27" i="16"/>
  <c r="T27" i="16" s="1"/>
  <c r="V27" i="16"/>
  <c r="W27" i="16" s="1"/>
  <c r="X27" i="16" l="1"/>
  <c r="Y27" i="16"/>
  <c r="Z27" i="16" s="1"/>
  <c r="X26" i="16"/>
  <c r="J4" i="1" l="1"/>
  <c r="J5" i="1"/>
  <c r="J3" i="1"/>
  <c r="I5" i="1"/>
  <c r="U30" i="15" l="1"/>
  <c r="V30" i="15"/>
  <c r="W30" i="15"/>
  <c r="Q9" i="15"/>
  <c r="S9" i="15" s="1"/>
  <c r="R9" i="15"/>
  <c r="U9" i="15"/>
  <c r="V9" i="15" s="1"/>
  <c r="W9" i="15" s="1"/>
  <c r="Q10" i="15"/>
  <c r="R10" i="15"/>
  <c r="S10" i="15"/>
  <c r="X10" i="15" s="1"/>
  <c r="T10" i="15"/>
  <c r="Y10" i="15" s="1"/>
  <c r="Z10" i="15" s="1"/>
  <c r="U10" i="15"/>
  <c r="V10" i="15"/>
  <c r="W10" i="15"/>
  <c r="Q11" i="15"/>
  <c r="R11" i="15"/>
  <c r="S11" i="15"/>
  <c r="T11" i="15" s="1"/>
  <c r="U11" i="15"/>
  <c r="V11" i="15" s="1"/>
  <c r="W11" i="15" s="1"/>
  <c r="Q12" i="15"/>
  <c r="S12" i="15"/>
  <c r="X12" i="15" s="1"/>
  <c r="X30" i="15" s="1"/>
  <c r="T12" i="15"/>
  <c r="Y12" i="15" s="1"/>
  <c r="Z12" i="15" s="1"/>
  <c r="U12" i="15"/>
  <c r="V12" i="15" s="1"/>
  <c r="W12" i="15" s="1"/>
  <c r="Q13" i="15"/>
  <c r="S13" i="15" s="1"/>
  <c r="R13" i="15"/>
  <c r="U13" i="15"/>
  <c r="Q14" i="15"/>
  <c r="R14" i="15"/>
  <c r="S14" i="15"/>
  <c r="T14" i="15" s="1"/>
  <c r="U14" i="15"/>
  <c r="V14" i="15" s="1"/>
  <c r="W14" i="15" s="1"/>
  <c r="Q15" i="15"/>
  <c r="S15" i="15" s="1"/>
  <c r="R15" i="15"/>
  <c r="U15" i="15"/>
  <c r="V15" i="15"/>
  <c r="W15" i="15"/>
  <c r="Q16" i="15"/>
  <c r="S16" i="15" s="1"/>
  <c r="R16" i="15"/>
  <c r="U16" i="15"/>
  <c r="Q17" i="15"/>
  <c r="R17" i="15"/>
  <c r="S17" i="15"/>
  <c r="T17" i="15"/>
  <c r="Y17" i="15" s="1"/>
  <c r="Z17" i="15" s="1"/>
  <c r="U17" i="15"/>
  <c r="V17" i="15"/>
  <c r="W17" i="15"/>
  <c r="X17" i="15"/>
  <c r="Q18" i="15"/>
  <c r="S18" i="15" s="1"/>
  <c r="R18" i="15"/>
  <c r="U18" i="15"/>
  <c r="Q19" i="15"/>
  <c r="R19" i="15"/>
  <c r="S19" i="15"/>
  <c r="X19" i="15" s="1"/>
  <c r="T19" i="15"/>
  <c r="Y19" i="15" s="1"/>
  <c r="Z19" i="15" s="1"/>
  <c r="U19" i="15"/>
  <c r="V19" i="15"/>
  <c r="W19" i="15" s="1"/>
  <c r="Q20" i="15"/>
  <c r="S20" i="15" s="1"/>
  <c r="R20" i="15"/>
  <c r="U20" i="15"/>
  <c r="Q21" i="15"/>
  <c r="R21" i="15"/>
  <c r="S21" i="15"/>
  <c r="T21" i="15"/>
  <c r="U21" i="15"/>
  <c r="V21" i="15" s="1"/>
  <c r="W21" i="15" s="1"/>
  <c r="Q22" i="15"/>
  <c r="R22" i="15"/>
  <c r="S22" i="15" s="1"/>
  <c r="U22" i="15"/>
  <c r="V22" i="15"/>
  <c r="W22" i="15"/>
  <c r="Q23" i="15"/>
  <c r="S23" i="15" s="1"/>
  <c r="R23" i="15"/>
  <c r="U23" i="15"/>
  <c r="Q24" i="15"/>
  <c r="R24" i="15"/>
  <c r="S24" i="15"/>
  <c r="T24" i="15"/>
  <c r="U24" i="15"/>
  <c r="V24" i="15"/>
  <c r="W24" i="15"/>
  <c r="X24" i="15"/>
  <c r="Y24" i="15"/>
  <c r="Z24" i="15" s="1"/>
  <c r="Q25" i="15"/>
  <c r="S25" i="15" s="1"/>
  <c r="R25" i="15"/>
  <c r="U25" i="15"/>
  <c r="V25" i="15" s="1"/>
  <c r="W25" i="15" s="1"/>
  <c r="Q26" i="15"/>
  <c r="R26" i="15"/>
  <c r="S26" i="15"/>
  <c r="X26" i="15" s="1"/>
  <c r="T26" i="15"/>
  <c r="Y26" i="15" s="1"/>
  <c r="Z26" i="15" s="1"/>
  <c r="U26" i="15"/>
  <c r="V26" i="15"/>
  <c r="W26" i="15"/>
  <c r="Q27" i="15"/>
  <c r="R27" i="15"/>
  <c r="S27" i="15"/>
  <c r="T27" i="15" s="1"/>
  <c r="U27" i="15"/>
  <c r="V27" i="15" s="1"/>
  <c r="W27" i="15" s="1"/>
  <c r="Q28" i="15"/>
  <c r="R28" i="15"/>
  <c r="S28" i="15"/>
  <c r="T28" i="15"/>
  <c r="U28" i="15"/>
  <c r="V28" i="15" s="1"/>
  <c r="W28" i="15" s="1"/>
  <c r="Q29" i="15"/>
  <c r="S29" i="15" s="1"/>
  <c r="R29" i="15"/>
  <c r="U29" i="15"/>
  <c r="U8" i="15"/>
  <c r="V8" i="15" s="1"/>
  <c r="W8" i="15" s="1"/>
  <c r="R8" i="15"/>
  <c r="Q8" i="15"/>
  <c r="S8" i="15" s="1"/>
  <c r="G6" i="1"/>
  <c r="F6" i="1"/>
  <c r="D6" i="1"/>
  <c r="C6" i="1"/>
  <c r="H6" i="1"/>
  <c r="E6" i="1"/>
  <c r="I4" i="1"/>
  <c r="U49" i="14"/>
  <c r="V49" i="14"/>
  <c r="W49" i="14"/>
  <c r="Q40" i="14"/>
  <c r="S40" i="14" s="1"/>
  <c r="R40" i="14"/>
  <c r="U40" i="14"/>
  <c r="V40" i="14" s="1"/>
  <c r="W40" i="14" s="1"/>
  <c r="Q41" i="14"/>
  <c r="R41" i="14"/>
  <c r="S41" i="14"/>
  <c r="X41" i="14" s="1"/>
  <c r="T41" i="14"/>
  <c r="U41" i="14"/>
  <c r="V41" i="14"/>
  <c r="W41" i="14" s="1"/>
  <c r="Q42" i="14"/>
  <c r="S42" i="14" s="1"/>
  <c r="R42" i="14"/>
  <c r="U42" i="14"/>
  <c r="V42" i="14"/>
  <c r="W42" i="14"/>
  <c r="Q43" i="14"/>
  <c r="S43" i="14" s="1"/>
  <c r="R43" i="14"/>
  <c r="U43" i="14"/>
  <c r="V43" i="14" s="1"/>
  <c r="W43" i="14" s="1"/>
  <c r="Q44" i="14"/>
  <c r="R44" i="14"/>
  <c r="S44" i="14"/>
  <c r="T44" i="14"/>
  <c r="Y44" i="14" s="1"/>
  <c r="Z44" i="14" s="1"/>
  <c r="U44" i="14"/>
  <c r="V44" i="14"/>
  <c r="W44" i="14"/>
  <c r="X44" i="14"/>
  <c r="Q45" i="14"/>
  <c r="R45" i="14"/>
  <c r="S45" i="14"/>
  <c r="T45" i="14" s="1"/>
  <c r="Y45" i="14" s="1"/>
  <c r="Z45" i="14" s="1"/>
  <c r="U45" i="14"/>
  <c r="V45" i="14"/>
  <c r="W45" i="14"/>
  <c r="X45" i="14"/>
  <c r="Q46" i="14"/>
  <c r="R46" i="14"/>
  <c r="S46" i="14"/>
  <c r="T46" i="14"/>
  <c r="U46" i="14"/>
  <c r="V46" i="14" s="1"/>
  <c r="W46" i="14" s="1"/>
  <c r="Q47" i="14"/>
  <c r="R47" i="14"/>
  <c r="S47" i="14"/>
  <c r="T47" i="14"/>
  <c r="U47" i="14"/>
  <c r="V47" i="14"/>
  <c r="W47" i="14"/>
  <c r="X47" i="14"/>
  <c r="Y47" i="14"/>
  <c r="Z47" i="14"/>
  <c r="Q48" i="14"/>
  <c r="R48" i="14"/>
  <c r="S48" i="14"/>
  <c r="T48" i="14" s="1"/>
  <c r="U48" i="14"/>
  <c r="V48" i="14" s="1"/>
  <c r="U39" i="14"/>
  <c r="V39" i="14" s="1"/>
  <c r="W39" i="14" s="1"/>
  <c r="Q39" i="14"/>
  <c r="S39" i="14" s="1"/>
  <c r="Q9" i="14"/>
  <c r="S9" i="14" s="1"/>
  <c r="R9" i="14"/>
  <c r="U9" i="14"/>
  <c r="Q10" i="14"/>
  <c r="S10" i="14"/>
  <c r="X10" i="14" s="1"/>
  <c r="T10" i="14"/>
  <c r="U10" i="14"/>
  <c r="V10" i="14"/>
  <c r="W10" i="14" s="1"/>
  <c r="Q11" i="14"/>
  <c r="R11" i="14"/>
  <c r="S11" i="14"/>
  <c r="T11" i="14"/>
  <c r="U11" i="14"/>
  <c r="V11" i="14" s="1"/>
  <c r="W11" i="14" s="1"/>
  <c r="Q12" i="14"/>
  <c r="S12" i="14" s="1"/>
  <c r="R12" i="14"/>
  <c r="U12" i="14"/>
  <c r="V12" i="14" s="1"/>
  <c r="W12" i="14" s="1"/>
  <c r="Q13" i="14"/>
  <c r="S13" i="14" s="1"/>
  <c r="R13" i="14"/>
  <c r="U13" i="14"/>
  <c r="Q14" i="14"/>
  <c r="S14" i="14" s="1"/>
  <c r="R14" i="14"/>
  <c r="U14" i="14"/>
  <c r="V14" i="14"/>
  <c r="W14" i="14"/>
  <c r="Q15" i="14"/>
  <c r="R15" i="14"/>
  <c r="S15" i="14"/>
  <c r="T15" i="14"/>
  <c r="U15" i="14"/>
  <c r="V15" i="14" s="1"/>
  <c r="W15" i="14" s="1"/>
  <c r="Q16" i="14"/>
  <c r="V16" i="14" s="1"/>
  <c r="W16" i="14" s="1"/>
  <c r="R16" i="14"/>
  <c r="S16" i="14"/>
  <c r="T16" i="14" s="1"/>
  <c r="Y16" i="14" s="1"/>
  <c r="Z16" i="14" s="1"/>
  <c r="U16" i="14"/>
  <c r="Q17" i="14"/>
  <c r="S17" i="14" s="1"/>
  <c r="R17" i="14"/>
  <c r="U17" i="14"/>
  <c r="Q18" i="14"/>
  <c r="R18" i="14"/>
  <c r="S18" i="14"/>
  <c r="X18" i="14" s="1"/>
  <c r="T18" i="14"/>
  <c r="U18" i="14"/>
  <c r="V18" i="14"/>
  <c r="W18" i="14" s="1"/>
  <c r="Q19" i="14"/>
  <c r="R19" i="14"/>
  <c r="S19" i="14"/>
  <c r="T19" i="14"/>
  <c r="U19" i="14"/>
  <c r="V19" i="14" s="1"/>
  <c r="W19" i="14" s="1"/>
  <c r="Q20" i="14"/>
  <c r="S20" i="14" s="1"/>
  <c r="R20" i="14"/>
  <c r="U20" i="14"/>
  <c r="V20" i="14" s="1"/>
  <c r="W20" i="14" s="1"/>
  <c r="Q21" i="14"/>
  <c r="S21" i="14" s="1"/>
  <c r="R21" i="14"/>
  <c r="U21" i="14"/>
  <c r="Q22" i="14"/>
  <c r="S22" i="14" s="1"/>
  <c r="R22" i="14"/>
  <c r="U22" i="14"/>
  <c r="V22" i="14"/>
  <c r="W22" i="14"/>
  <c r="Q23" i="14"/>
  <c r="R23" i="14"/>
  <c r="S23" i="14"/>
  <c r="T23" i="14"/>
  <c r="U23" i="14"/>
  <c r="V23" i="14" s="1"/>
  <c r="W23" i="14" s="1"/>
  <c r="Q24" i="14"/>
  <c r="V24" i="14" s="1"/>
  <c r="W24" i="14" s="1"/>
  <c r="R24" i="14"/>
  <c r="S24" i="14"/>
  <c r="T24" i="14" s="1"/>
  <c r="U24" i="14"/>
  <c r="Q25" i="14"/>
  <c r="S25" i="14" s="1"/>
  <c r="R25" i="14"/>
  <c r="U25" i="14"/>
  <c r="Q26" i="14"/>
  <c r="R26" i="14"/>
  <c r="S26" i="14"/>
  <c r="T26" i="14"/>
  <c r="U26" i="14"/>
  <c r="V26" i="14"/>
  <c r="W26" i="14" s="1"/>
  <c r="Q27" i="14"/>
  <c r="R27" i="14"/>
  <c r="S27" i="14"/>
  <c r="X27" i="14" s="1"/>
  <c r="T27" i="14"/>
  <c r="Y27" i="14" s="1"/>
  <c r="Z27" i="14" s="1"/>
  <c r="U27" i="14"/>
  <c r="V27" i="14" s="1"/>
  <c r="W27" i="14" s="1"/>
  <c r="Q28" i="14"/>
  <c r="S28" i="14" s="1"/>
  <c r="R28" i="14"/>
  <c r="U28" i="14"/>
  <c r="V28" i="14" s="1"/>
  <c r="W28" i="14" s="1"/>
  <c r="Q29" i="14"/>
  <c r="S29" i="14" s="1"/>
  <c r="R29" i="14"/>
  <c r="U29" i="14"/>
  <c r="Q30" i="14"/>
  <c r="S30" i="14" s="1"/>
  <c r="R30" i="14"/>
  <c r="U30" i="14"/>
  <c r="V30" i="14"/>
  <c r="W30" i="14"/>
  <c r="Q31" i="14"/>
  <c r="R31" i="14"/>
  <c r="S31" i="14"/>
  <c r="X31" i="14" s="1"/>
  <c r="T31" i="14"/>
  <c r="Y31" i="14" s="1"/>
  <c r="Z31" i="14" s="1"/>
  <c r="U31" i="14"/>
  <c r="V31" i="14" s="1"/>
  <c r="W31" i="14" s="1"/>
  <c r="Q32" i="14"/>
  <c r="V32" i="14" s="1"/>
  <c r="W32" i="14" s="1"/>
  <c r="R32" i="14"/>
  <c r="S32" i="14"/>
  <c r="T32" i="14" s="1"/>
  <c r="Y32" i="14" s="1"/>
  <c r="Z32" i="14" s="1"/>
  <c r="U32" i="14"/>
  <c r="Z33" i="14"/>
  <c r="Z34" i="14"/>
  <c r="Z35" i="14"/>
  <c r="Z36" i="14"/>
  <c r="Z37" i="14"/>
  <c r="Z38" i="14"/>
  <c r="U8" i="14"/>
  <c r="R8" i="14"/>
  <c r="Q8" i="14"/>
  <c r="V8" i="14" s="1"/>
  <c r="W8" i="14" s="1"/>
  <c r="S37" i="14"/>
  <c r="T37" i="14" s="1"/>
  <c r="Y37" i="14" s="1"/>
  <c r="S35" i="14"/>
  <c r="X35" i="14" s="1"/>
  <c r="Q33" i="14"/>
  <c r="R33" i="14" s="1"/>
  <c r="S33" i="14" s="1"/>
  <c r="I3" i="1"/>
  <c r="U80" i="13"/>
  <c r="V80" i="13"/>
  <c r="W80" i="13"/>
  <c r="Q9" i="13"/>
  <c r="V9" i="13" s="1"/>
  <c r="W9" i="13" s="1"/>
  <c r="R9" i="13"/>
  <c r="U9" i="13"/>
  <c r="Q10" i="13"/>
  <c r="S10" i="13" s="1"/>
  <c r="R10" i="13"/>
  <c r="U10" i="13"/>
  <c r="V10" i="13"/>
  <c r="W10" i="13"/>
  <c r="Q11" i="13"/>
  <c r="S11" i="13" s="1"/>
  <c r="T11" i="13" s="1"/>
  <c r="Y11" i="13" s="1"/>
  <c r="Z11" i="13" s="1"/>
  <c r="R11" i="13"/>
  <c r="U11" i="13"/>
  <c r="V11" i="13"/>
  <c r="W11" i="13"/>
  <c r="Q12" i="13"/>
  <c r="S12" i="13"/>
  <c r="U12" i="13"/>
  <c r="V12" i="13" s="1"/>
  <c r="W12" i="13" s="1"/>
  <c r="Q13" i="13"/>
  <c r="R13" i="13"/>
  <c r="S13" i="13"/>
  <c r="X13" i="13" s="1"/>
  <c r="T13" i="13"/>
  <c r="Y13" i="13" s="1"/>
  <c r="Z13" i="13" s="1"/>
  <c r="U13" i="13"/>
  <c r="V13" i="13"/>
  <c r="W13" i="13" s="1"/>
  <c r="Q14" i="13"/>
  <c r="R14" i="13"/>
  <c r="U14" i="13"/>
  <c r="Q15" i="13"/>
  <c r="R15" i="13"/>
  <c r="S15" i="13"/>
  <c r="T15" i="13"/>
  <c r="U15" i="13"/>
  <c r="V15" i="13"/>
  <c r="W15" i="13"/>
  <c r="Q16" i="13"/>
  <c r="R16" i="13"/>
  <c r="S16" i="13"/>
  <c r="T16" i="13"/>
  <c r="U16" i="13"/>
  <c r="V16" i="13" s="1"/>
  <c r="Q17" i="13"/>
  <c r="V17" i="13" s="1"/>
  <c r="W17" i="13" s="1"/>
  <c r="R17" i="13"/>
  <c r="S17" i="13"/>
  <c r="U17" i="13"/>
  <c r="Q18" i="13"/>
  <c r="S18" i="13" s="1"/>
  <c r="R18" i="13"/>
  <c r="U18" i="13"/>
  <c r="Q19" i="13"/>
  <c r="S19" i="13" s="1"/>
  <c r="T19" i="13" s="1"/>
  <c r="R19" i="13"/>
  <c r="U19" i="13"/>
  <c r="V19" i="13"/>
  <c r="W19" i="13"/>
  <c r="X19" i="13"/>
  <c r="Y19" i="13"/>
  <c r="Z19" i="13"/>
  <c r="Q20" i="13"/>
  <c r="S20" i="13" s="1"/>
  <c r="R20" i="13"/>
  <c r="U20" i="13"/>
  <c r="Q21" i="13"/>
  <c r="R21" i="13"/>
  <c r="S21" i="13"/>
  <c r="T21" i="13" s="1"/>
  <c r="Y21" i="13" s="1"/>
  <c r="Z21" i="13" s="1"/>
  <c r="U21" i="13"/>
  <c r="V21" i="13"/>
  <c r="W21" i="13"/>
  <c r="X21" i="13"/>
  <c r="Q22" i="13"/>
  <c r="R22" i="13"/>
  <c r="U22" i="13"/>
  <c r="Q23" i="13"/>
  <c r="S23" i="13" s="1"/>
  <c r="R23" i="13"/>
  <c r="U23" i="13"/>
  <c r="V23" i="13"/>
  <c r="W23" i="13"/>
  <c r="Q24" i="13"/>
  <c r="R24" i="13"/>
  <c r="S24" i="13"/>
  <c r="T24" i="13"/>
  <c r="U24" i="13"/>
  <c r="V24" i="13"/>
  <c r="W24" i="13" s="1"/>
  <c r="Y24" i="13" s="1"/>
  <c r="Z24" i="13" s="1"/>
  <c r="Q25" i="13"/>
  <c r="V25" i="13" s="1"/>
  <c r="W25" i="13" s="1"/>
  <c r="R25" i="13"/>
  <c r="U25" i="13"/>
  <c r="Q26" i="13"/>
  <c r="R26" i="13"/>
  <c r="S26" i="13"/>
  <c r="T26" i="13"/>
  <c r="Y26" i="13" s="1"/>
  <c r="Z26" i="13" s="1"/>
  <c r="U26" i="13"/>
  <c r="V26" i="13"/>
  <c r="W26" i="13"/>
  <c r="X26" i="13"/>
  <c r="Q27" i="13"/>
  <c r="S27" i="13" s="1"/>
  <c r="T27" i="13" s="1"/>
  <c r="Y27" i="13" s="1"/>
  <c r="Z27" i="13" s="1"/>
  <c r="R27" i="13"/>
  <c r="U27" i="13"/>
  <c r="V27" i="13"/>
  <c r="W27" i="13"/>
  <c r="Q28" i="13"/>
  <c r="R28" i="13"/>
  <c r="S28" i="13"/>
  <c r="T28" i="13"/>
  <c r="U28" i="13"/>
  <c r="V28" i="13" s="1"/>
  <c r="W28" i="13" s="1"/>
  <c r="Q29" i="13"/>
  <c r="R29" i="13"/>
  <c r="S29" i="13"/>
  <c r="T29" i="13" s="1"/>
  <c r="Y29" i="13" s="1"/>
  <c r="Z29" i="13" s="1"/>
  <c r="U29" i="13"/>
  <c r="V29" i="13"/>
  <c r="W29" i="13"/>
  <c r="Q30" i="13"/>
  <c r="R30" i="13"/>
  <c r="U30" i="13"/>
  <c r="Q31" i="13"/>
  <c r="R31" i="13"/>
  <c r="S31" i="13"/>
  <c r="U31" i="13"/>
  <c r="V31" i="13" s="1"/>
  <c r="W31" i="13" s="1"/>
  <c r="Q32" i="13"/>
  <c r="R32" i="13"/>
  <c r="S32" i="13"/>
  <c r="T32" i="13"/>
  <c r="U32" i="13"/>
  <c r="V32" i="13"/>
  <c r="W32" i="13"/>
  <c r="X32" i="13"/>
  <c r="Y32" i="13"/>
  <c r="Z32" i="13"/>
  <c r="Q33" i="13"/>
  <c r="V33" i="13" s="1"/>
  <c r="W33" i="13" s="1"/>
  <c r="R33" i="13"/>
  <c r="U33" i="13"/>
  <c r="Q34" i="13"/>
  <c r="S34" i="13" s="1"/>
  <c r="R34" i="13"/>
  <c r="U34" i="13"/>
  <c r="V34" i="13"/>
  <c r="W34" i="13"/>
  <c r="Q35" i="13"/>
  <c r="S35" i="13" s="1"/>
  <c r="T35" i="13" s="1"/>
  <c r="Y35" i="13" s="1"/>
  <c r="Z35" i="13" s="1"/>
  <c r="R35" i="13"/>
  <c r="U35" i="13"/>
  <c r="V35" i="13"/>
  <c r="W35" i="13" s="1"/>
  <c r="Q36" i="13"/>
  <c r="S36" i="13" s="1"/>
  <c r="R36" i="13"/>
  <c r="U36" i="13"/>
  <c r="Q37" i="13"/>
  <c r="R37" i="13"/>
  <c r="S37" i="13"/>
  <c r="X37" i="13" s="1"/>
  <c r="T37" i="13"/>
  <c r="Y37" i="13" s="1"/>
  <c r="Z37" i="13" s="1"/>
  <c r="U37" i="13"/>
  <c r="V37" i="13"/>
  <c r="W37" i="13"/>
  <c r="Q38" i="13"/>
  <c r="R38" i="13"/>
  <c r="U38" i="13"/>
  <c r="Q39" i="13"/>
  <c r="R39" i="13"/>
  <c r="S39" i="13"/>
  <c r="T39" i="13"/>
  <c r="U39" i="13"/>
  <c r="V39" i="13"/>
  <c r="W39" i="13"/>
  <c r="Q40" i="13"/>
  <c r="R40" i="13"/>
  <c r="S40" i="13"/>
  <c r="T40" i="13"/>
  <c r="U40" i="13"/>
  <c r="V40" i="13" s="1"/>
  <c r="Q41" i="13"/>
  <c r="V41" i="13" s="1"/>
  <c r="W41" i="13" s="1"/>
  <c r="R41" i="13"/>
  <c r="S41" i="13"/>
  <c r="U41" i="13"/>
  <c r="Q42" i="13"/>
  <c r="S42" i="13" s="1"/>
  <c r="R42" i="13"/>
  <c r="U42" i="13"/>
  <c r="Q43" i="13"/>
  <c r="S43" i="13" s="1"/>
  <c r="T43" i="13" s="1"/>
  <c r="R43" i="13"/>
  <c r="U43" i="13"/>
  <c r="V43" i="13"/>
  <c r="W43" i="13"/>
  <c r="X43" i="13"/>
  <c r="Y43" i="13"/>
  <c r="Z43" i="13"/>
  <c r="Q44" i="13"/>
  <c r="S44" i="13" s="1"/>
  <c r="R44" i="13"/>
  <c r="U44" i="13"/>
  <c r="Q45" i="13"/>
  <c r="R45" i="13"/>
  <c r="S45" i="13" s="1"/>
  <c r="U45" i="13"/>
  <c r="V45" i="13"/>
  <c r="W45" i="13"/>
  <c r="Q46" i="13"/>
  <c r="R46" i="13"/>
  <c r="U46" i="13"/>
  <c r="Q47" i="13"/>
  <c r="R47" i="13"/>
  <c r="S47" i="13" s="1"/>
  <c r="U47" i="13"/>
  <c r="V47" i="13"/>
  <c r="W47" i="13"/>
  <c r="Q48" i="13"/>
  <c r="R48" i="13"/>
  <c r="S48" i="13"/>
  <c r="T48" i="13"/>
  <c r="U48" i="13"/>
  <c r="V48" i="13" s="1"/>
  <c r="Q49" i="13"/>
  <c r="V49" i="13" s="1"/>
  <c r="W49" i="13" s="1"/>
  <c r="R49" i="13"/>
  <c r="S49" i="13"/>
  <c r="U49" i="13"/>
  <c r="Q50" i="13"/>
  <c r="R50" i="13"/>
  <c r="S50" i="13"/>
  <c r="T50" i="13"/>
  <c r="U50" i="13"/>
  <c r="V50" i="13" s="1"/>
  <c r="W50" i="13" s="1"/>
  <c r="Q51" i="13"/>
  <c r="S51" i="13" s="1"/>
  <c r="T51" i="13" s="1"/>
  <c r="R51" i="13"/>
  <c r="U51" i="13"/>
  <c r="V51" i="13"/>
  <c r="W51" i="13"/>
  <c r="X51" i="13"/>
  <c r="Y51" i="13"/>
  <c r="Z51" i="13"/>
  <c r="Q52" i="13"/>
  <c r="R52" i="13"/>
  <c r="S52" i="13"/>
  <c r="T52" i="13"/>
  <c r="U52" i="13"/>
  <c r="Q53" i="13"/>
  <c r="R53" i="13"/>
  <c r="S53" i="13"/>
  <c r="T53" i="13"/>
  <c r="U53" i="13"/>
  <c r="V53" i="13"/>
  <c r="W53" i="13" s="1"/>
  <c r="Y53" i="13" s="1"/>
  <c r="Z53" i="13" s="1"/>
  <c r="X53" i="13"/>
  <c r="Q54" i="13"/>
  <c r="R54" i="13"/>
  <c r="U54" i="13"/>
  <c r="Q55" i="13"/>
  <c r="R55" i="13"/>
  <c r="S55" i="13"/>
  <c r="T55" i="13" s="1"/>
  <c r="U55" i="13"/>
  <c r="V55" i="13" s="1"/>
  <c r="W55" i="13" s="1"/>
  <c r="Q56" i="13"/>
  <c r="R56" i="13"/>
  <c r="S56" i="13"/>
  <c r="T56" i="13"/>
  <c r="U56" i="13"/>
  <c r="V56" i="13"/>
  <c r="W56" i="13" s="1"/>
  <c r="Q57" i="13"/>
  <c r="S57" i="13" s="1"/>
  <c r="R57" i="13"/>
  <c r="U57" i="13"/>
  <c r="Q58" i="13"/>
  <c r="R58" i="13"/>
  <c r="S58" i="13"/>
  <c r="X58" i="13" s="1"/>
  <c r="T58" i="13"/>
  <c r="Y58" i="13" s="1"/>
  <c r="Z58" i="13" s="1"/>
  <c r="U58" i="13"/>
  <c r="V58" i="13"/>
  <c r="W58" i="13" s="1"/>
  <c r="Q59" i="13"/>
  <c r="R59" i="13"/>
  <c r="U59" i="13"/>
  <c r="V59" i="13"/>
  <c r="W59" i="13" s="1"/>
  <c r="Q60" i="13"/>
  <c r="R60" i="13"/>
  <c r="S60" i="13"/>
  <c r="X60" i="13" s="1"/>
  <c r="T60" i="13"/>
  <c r="U60" i="13"/>
  <c r="V60" i="13" s="1"/>
  <c r="W60" i="13" s="1"/>
  <c r="Q61" i="13"/>
  <c r="R61" i="13"/>
  <c r="S61" i="13"/>
  <c r="T61" i="13"/>
  <c r="U61" i="13"/>
  <c r="V61" i="13"/>
  <c r="W61" i="13" s="1"/>
  <c r="Y61" i="13" s="1"/>
  <c r="Z61" i="13" s="1"/>
  <c r="X61" i="13"/>
  <c r="Q62" i="13"/>
  <c r="R62" i="13"/>
  <c r="U62" i="13"/>
  <c r="Q63" i="13"/>
  <c r="R63" i="13"/>
  <c r="S63" i="13"/>
  <c r="T63" i="13" s="1"/>
  <c r="U63" i="13"/>
  <c r="V63" i="13" s="1"/>
  <c r="W63" i="13" s="1"/>
  <c r="Q64" i="13"/>
  <c r="R64" i="13"/>
  <c r="S64" i="13"/>
  <c r="T64" i="13"/>
  <c r="U64" i="13"/>
  <c r="V64" i="13"/>
  <c r="W64" i="13" s="1"/>
  <c r="Q65" i="13"/>
  <c r="S65" i="13" s="1"/>
  <c r="R65" i="13"/>
  <c r="U65" i="13"/>
  <c r="Q66" i="13"/>
  <c r="R66" i="13"/>
  <c r="S66" i="13"/>
  <c r="X66" i="13" s="1"/>
  <c r="T66" i="13"/>
  <c r="U66" i="13"/>
  <c r="V66" i="13"/>
  <c r="W66" i="13" s="1"/>
  <c r="Q67" i="13"/>
  <c r="R67" i="13"/>
  <c r="U67" i="13"/>
  <c r="V67" i="13"/>
  <c r="W67" i="13" s="1"/>
  <c r="Q68" i="13"/>
  <c r="R68" i="13"/>
  <c r="S68" i="13"/>
  <c r="X68" i="13" s="1"/>
  <c r="T68" i="13"/>
  <c r="U68" i="13"/>
  <c r="V68" i="13" s="1"/>
  <c r="W68" i="13" s="1"/>
  <c r="Q69" i="13"/>
  <c r="R69" i="13"/>
  <c r="S69" i="13"/>
  <c r="T69" i="13"/>
  <c r="U69" i="13"/>
  <c r="V69" i="13"/>
  <c r="W69" i="13" s="1"/>
  <c r="Y69" i="13" s="1"/>
  <c r="Z69" i="13" s="1"/>
  <c r="X69" i="13"/>
  <c r="Q70" i="13"/>
  <c r="R70" i="13"/>
  <c r="U70" i="13"/>
  <c r="Q71" i="13"/>
  <c r="R71" i="13"/>
  <c r="S71" i="13"/>
  <c r="T71" i="13" s="1"/>
  <c r="U71" i="13"/>
  <c r="V71" i="13" s="1"/>
  <c r="W71" i="13" s="1"/>
  <c r="Q72" i="13"/>
  <c r="R72" i="13"/>
  <c r="S72" i="13"/>
  <c r="T72" i="13"/>
  <c r="Y72" i="13" s="1"/>
  <c r="Z72" i="13" s="1"/>
  <c r="U72" i="13"/>
  <c r="V72" i="13"/>
  <c r="W72" i="13" s="1"/>
  <c r="Q73" i="13"/>
  <c r="S73" i="13" s="1"/>
  <c r="R73" i="13"/>
  <c r="U73" i="13"/>
  <c r="Q74" i="13"/>
  <c r="R74" i="13"/>
  <c r="S74" i="13"/>
  <c r="X74" i="13" s="1"/>
  <c r="T74" i="13"/>
  <c r="U74" i="13"/>
  <c r="V74" i="13"/>
  <c r="W74" i="13" s="1"/>
  <c r="Q75" i="13"/>
  <c r="R75" i="13"/>
  <c r="U75" i="13"/>
  <c r="V75" i="13"/>
  <c r="W75" i="13" s="1"/>
  <c r="Q76" i="13"/>
  <c r="R76" i="13"/>
  <c r="S76" i="13"/>
  <c r="X76" i="13" s="1"/>
  <c r="T76" i="13"/>
  <c r="U76" i="13"/>
  <c r="V76" i="13" s="1"/>
  <c r="W76" i="13" s="1"/>
  <c r="Q77" i="13"/>
  <c r="R77" i="13"/>
  <c r="S77" i="13"/>
  <c r="T77" i="13"/>
  <c r="U77" i="13"/>
  <c r="V77" i="13"/>
  <c r="W77" i="13" s="1"/>
  <c r="Y77" i="13" s="1"/>
  <c r="Z77" i="13" s="1"/>
  <c r="X77" i="13"/>
  <c r="Q78" i="13"/>
  <c r="R78" i="13"/>
  <c r="U78" i="13"/>
  <c r="Q79" i="13"/>
  <c r="R79" i="13"/>
  <c r="S79" i="13"/>
  <c r="T79" i="13" s="1"/>
  <c r="U79" i="13"/>
  <c r="V79" i="13" s="1"/>
  <c r="W79" i="13" s="1"/>
  <c r="U8" i="13"/>
  <c r="R8" i="13"/>
  <c r="Q8" i="13"/>
  <c r="S8" i="13" s="1"/>
  <c r="Y30" i="15" l="1"/>
  <c r="T30" i="15"/>
  <c r="X22" i="15"/>
  <c r="T22" i="15"/>
  <c r="Y22" i="15" s="1"/>
  <c r="Z22" i="15" s="1"/>
  <c r="T18" i="15"/>
  <c r="Y18" i="15" s="1"/>
  <c r="Z18" i="15" s="1"/>
  <c r="Y27" i="15"/>
  <c r="Z27" i="15" s="1"/>
  <c r="X21" i="15"/>
  <c r="T29" i="15"/>
  <c r="X28" i="15"/>
  <c r="Y11" i="15"/>
  <c r="Z11" i="15" s="1"/>
  <c r="X15" i="15"/>
  <c r="T15" i="15"/>
  <c r="Y15" i="15" s="1"/>
  <c r="Z15" i="15" s="1"/>
  <c r="Y14" i="15"/>
  <c r="Z14" i="15" s="1"/>
  <c r="Y28" i="15"/>
  <c r="Z28" i="15" s="1"/>
  <c r="T25" i="15"/>
  <c r="Y25" i="15" s="1"/>
  <c r="Z25" i="15" s="1"/>
  <c r="X25" i="15"/>
  <c r="Y21" i="15"/>
  <c r="Z21" i="15" s="1"/>
  <c r="T20" i="15"/>
  <c r="Y20" i="15" s="1"/>
  <c r="Z20" i="15" s="1"/>
  <c r="X20" i="15"/>
  <c r="T13" i="15"/>
  <c r="T16" i="15"/>
  <c r="T23" i="15"/>
  <c r="Y23" i="15" s="1"/>
  <c r="Z23" i="15" s="1"/>
  <c r="X23" i="15"/>
  <c r="T9" i="15"/>
  <c r="Y9" i="15" s="1"/>
  <c r="Z9" i="15" s="1"/>
  <c r="X9" i="15"/>
  <c r="V29" i="15"/>
  <c r="W29" i="15" s="1"/>
  <c r="X27" i="15"/>
  <c r="V13" i="15"/>
  <c r="W13" i="15" s="1"/>
  <c r="V20" i="15"/>
  <c r="W20" i="15" s="1"/>
  <c r="X11" i="15"/>
  <c r="V18" i="15"/>
  <c r="W18" i="15" s="1"/>
  <c r="V16" i="15"/>
  <c r="W16" i="15" s="1"/>
  <c r="X14" i="15"/>
  <c r="V23" i="15"/>
  <c r="W23" i="15" s="1"/>
  <c r="X8" i="15"/>
  <c r="S30" i="15"/>
  <c r="T8" i="15"/>
  <c r="Y8" i="15" s="1"/>
  <c r="Z8" i="15" s="1"/>
  <c r="T49" i="14"/>
  <c r="T40" i="14"/>
  <c r="Y40" i="14" s="1"/>
  <c r="Z40" i="14" s="1"/>
  <c r="X40" i="14"/>
  <c r="T43" i="14"/>
  <c r="Y43" i="14" s="1"/>
  <c r="Z43" i="14" s="1"/>
  <c r="X43" i="14"/>
  <c r="X42" i="14"/>
  <c r="T42" i="14"/>
  <c r="Y42" i="14" s="1"/>
  <c r="Z42" i="14" s="1"/>
  <c r="Y41" i="14"/>
  <c r="Z41" i="14" s="1"/>
  <c r="Y46" i="14"/>
  <c r="Z46" i="14" s="1"/>
  <c r="W48" i="14"/>
  <c r="X48" i="14"/>
  <c r="X46" i="14"/>
  <c r="Y48" i="14"/>
  <c r="Z48" i="14" s="1"/>
  <c r="X39" i="14"/>
  <c r="X49" i="14" s="1"/>
  <c r="T39" i="14"/>
  <c r="Y39" i="14" s="1"/>
  <c r="Z39" i="14" s="1"/>
  <c r="T20" i="14"/>
  <c r="Y20" i="14" s="1"/>
  <c r="Z20" i="14" s="1"/>
  <c r="X20" i="14"/>
  <c r="T9" i="14"/>
  <c r="Y9" i="14" s="1"/>
  <c r="Z9" i="14" s="1"/>
  <c r="Y23" i="14"/>
  <c r="Z23" i="14" s="1"/>
  <c r="Y19" i="14"/>
  <c r="Z19" i="14" s="1"/>
  <c r="T12" i="14"/>
  <c r="Y12" i="14" s="1"/>
  <c r="Z12" i="14" s="1"/>
  <c r="X12" i="14"/>
  <c r="X23" i="14"/>
  <c r="X19" i="14"/>
  <c r="Y15" i="14"/>
  <c r="Z15" i="14" s="1"/>
  <c r="Y11" i="14"/>
  <c r="Z11" i="14" s="1"/>
  <c r="X15" i="14"/>
  <c r="X11" i="14"/>
  <c r="Y26" i="14"/>
  <c r="Z26" i="14" s="1"/>
  <c r="T30" i="14"/>
  <c r="Y30" i="14" s="1"/>
  <c r="Z30" i="14" s="1"/>
  <c r="X30" i="14"/>
  <c r="Y18" i="14"/>
  <c r="Z18" i="14" s="1"/>
  <c r="T22" i="14"/>
  <c r="Y22" i="14" s="1"/>
  <c r="Z22" i="14" s="1"/>
  <c r="X22" i="14"/>
  <c r="Y10" i="14"/>
  <c r="T29" i="14"/>
  <c r="X29" i="14"/>
  <c r="T25" i="14"/>
  <c r="Y25" i="14" s="1"/>
  <c r="Z25" i="14" s="1"/>
  <c r="X25" i="14"/>
  <c r="T14" i="14"/>
  <c r="Y14" i="14" s="1"/>
  <c r="Z14" i="14" s="1"/>
  <c r="X14" i="14"/>
  <c r="T21" i="14"/>
  <c r="X21" i="14"/>
  <c r="T28" i="14"/>
  <c r="Y28" i="14" s="1"/>
  <c r="Z28" i="14" s="1"/>
  <c r="X28" i="14"/>
  <c r="Y24" i="14"/>
  <c r="Z24" i="14" s="1"/>
  <c r="T17" i="14"/>
  <c r="Y17" i="14" s="1"/>
  <c r="Z17" i="14" s="1"/>
  <c r="X17" i="14"/>
  <c r="T13" i="14"/>
  <c r="Y13" i="14" s="1"/>
  <c r="Z13" i="14" s="1"/>
  <c r="X32" i="14"/>
  <c r="V29" i="14"/>
  <c r="W29" i="14" s="1"/>
  <c r="X24" i="14"/>
  <c r="V21" i="14"/>
  <c r="W21" i="14" s="1"/>
  <c r="X16" i="14"/>
  <c r="V13" i="14"/>
  <c r="W13" i="14" s="1"/>
  <c r="V25" i="14"/>
  <c r="W25" i="14" s="1"/>
  <c r="V17" i="14"/>
  <c r="W17" i="14" s="1"/>
  <c r="V9" i="14"/>
  <c r="W9" i="14" s="1"/>
  <c r="X26" i="14"/>
  <c r="S8" i="14"/>
  <c r="X33" i="14"/>
  <c r="T33" i="14"/>
  <c r="Y33" i="14" s="1"/>
  <c r="S49" i="14"/>
  <c r="X37" i="14"/>
  <c r="T35" i="14"/>
  <c r="Y35" i="14" s="1"/>
  <c r="W48" i="13"/>
  <c r="Y48" i="13" s="1"/>
  <c r="Z48" i="13" s="1"/>
  <c r="X48" i="13"/>
  <c r="X12" i="13"/>
  <c r="X80" i="13" s="1"/>
  <c r="T12" i="13"/>
  <c r="T57" i="13"/>
  <c r="X57" i="13"/>
  <c r="T18" i="13"/>
  <c r="Y50" i="13"/>
  <c r="Z50" i="13" s="1"/>
  <c r="Y66" i="13"/>
  <c r="Z66" i="13" s="1"/>
  <c r="X50" i="13"/>
  <c r="T65" i="13"/>
  <c r="X23" i="13"/>
  <c r="T23" i="13"/>
  <c r="Y23" i="13" s="1"/>
  <c r="Z23" i="13" s="1"/>
  <c r="X45" i="13"/>
  <c r="T45" i="13"/>
  <c r="Y45" i="13" s="1"/>
  <c r="Z45" i="13" s="1"/>
  <c r="Y71" i="13"/>
  <c r="Z71" i="13" s="1"/>
  <c r="Y74" i="13"/>
  <c r="Z74" i="13" s="1"/>
  <c r="W40" i="13"/>
  <c r="Y40" i="13" s="1"/>
  <c r="Z40" i="13" s="1"/>
  <c r="X40" i="13"/>
  <c r="Y56" i="13"/>
  <c r="Z56" i="13" s="1"/>
  <c r="X47" i="13"/>
  <c r="T47" i="13"/>
  <c r="Y47" i="13" s="1"/>
  <c r="Z47" i="13" s="1"/>
  <c r="T73" i="13"/>
  <c r="Y79" i="13"/>
  <c r="Z79" i="13" s="1"/>
  <c r="T42" i="13"/>
  <c r="Y42" i="13" s="1"/>
  <c r="Z42" i="13" s="1"/>
  <c r="X42" i="13"/>
  <c r="Y64" i="13"/>
  <c r="Z64" i="13" s="1"/>
  <c r="X44" i="13"/>
  <c r="T44" i="13"/>
  <c r="Y44" i="13" s="1"/>
  <c r="Z44" i="13" s="1"/>
  <c r="X34" i="13"/>
  <c r="T34" i="13"/>
  <c r="Y34" i="13" s="1"/>
  <c r="Z34" i="13" s="1"/>
  <c r="Y63" i="13"/>
  <c r="Z63" i="13" s="1"/>
  <c r="T36" i="13"/>
  <c r="Y36" i="13" s="1"/>
  <c r="Z36" i="13" s="1"/>
  <c r="T20" i="13"/>
  <c r="W16" i="13"/>
  <c r="Y16" i="13" s="1"/>
  <c r="Z16" i="13" s="1"/>
  <c r="X16" i="13"/>
  <c r="Y55" i="13"/>
  <c r="Z55" i="13" s="1"/>
  <c r="X10" i="13"/>
  <c r="T10" i="13"/>
  <c r="Y10" i="13" s="1"/>
  <c r="Z10" i="13" s="1"/>
  <c r="S46" i="13"/>
  <c r="V46" i="13"/>
  <c r="W46" i="13" s="1"/>
  <c r="X52" i="13"/>
  <c r="Y28" i="13"/>
  <c r="Z28" i="13" s="1"/>
  <c r="S62" i="13"/>
  <c r="V62" i="13"/>
  <c r="W62" i="13" s="1"/>
  <c r="X15" i="13"/>
  <c r="V57" i="13"/>
  <c r="W57" i="13" s="1"/>
  <c r="T49" i="13"/>
  <c r="Y49" i="13" s="1"/>
  <c r="Z49" i="13" s="1"/>
  <c r="X49" i="13"/>
  <c r="V36" i="13"/>
  <c r="W36" i="13" s="1"/>
  <c r="S30" i="13"/>
  <c r="V30" i="13"/>
  <c r="W30" i="13" s="1"/>
  <c r="S22" i="13"/>
  <c r="V22" i="13"/>
  <c r="W22" i="13" s="1"/>
  <c r="Y76" i="13"/>
  <c r="Z76" i="13" s="1"/>
  <c r="Y39" i="13"/>
  <c r="Z39" i="13" s="1"/>
  <c r="X28" i="13"/>
  <c r="V73" i="13"/>
  <c r="W73" i="13" s="1"/>
  <c r="V65" i="13"/>
  <c r="W65" i="13" s="1"/>
  <c r="X27" i="13"/>
  <c r="S25" i="13"/>
  <c r="X29" i="13"/>
  <c r="Y60" i="13"/>
  <c r="Z60" i="13" s="1"/>
  <c r="T41" i="13"/>
  <c r="Y41" i="13" s="1"/>
  <c r="Z41" i="13" s="1"/>
  <c r="X41" i="13"/>
  <c r="T17" i="13"/>
  <c r="Y17" i="13" s="1"/>
  <c r="Z17" i="13" s="1"/>
  <c r="X17" i="13"/>
  <c r="S78" i="13"/>
  <c r="V78" i="13"/>
  <c r="W78" i="13" s="1"/>
  <c r="S54" i="13"/>
  <c r="V54" i="13"/>
  <c r="W54" i="13" s="1"/>
  <c r="X39" i="13"/>
  <c r="X79" i="13"/>
  <c r="X71" i="13"/>
  <c r="X63" i="13"/>
  <c r="X55" i="13"/>
  <c r="V44" i="13"/>
  <c r="W44" i="13" s="1"/>
  <c r="V42" i="13"/>
  <c r="W42" i="13" s="1"/>
  <c r="S14" i="13"/>
  <c r="V14" i="13"/>
  <c r="W14" i="13" s="1"/>
  <c r="S75" i="13"/>
  <c r="S67" i="13"/>
  <c r="S59" i="13"/>
  <c r="S38" i="13"/>
  <c r="V38" i="13"/>
  <c r="W38" i="13" s="1"/>
  <c r="V20" i="13"/>
  <c r="W20" i="13" s="1"/>
  <c r="V18" i="13"/>
  <c r="W18" i="13" s="1"/>
  <c r="X11" i="13"/>
  <c r="S9" i="13"/>
  <c r="X31" i="13"/>
  <c r="X72" i="13"/>
  <c r="X64" i="13"/>
  <c r="X56" i="13"/>
  <c r="X35" i="13"/>
  <c r="X24" i="13"/>
  <c r="Y68" i="13"/>
  <c r="Z68" i="13" s="1"/>
  <c r="Y15" i="13"/>
  <c r="Z15" i="13" s="1"/>
  <c r="S70" i="13"/>
  <c r="V70" i="13"/>
  <c r="W70" i="13" s="1"/>
  <c r="V52" i="13"/>
  <c r="W52" i="13" s="1"/>
  <c r="Y52" i="13" s="1"/>
  <c r="Z52" i="13" s="1"/>
  <c r="S33" i="13"/>
  <c r="T31" i="13"/>
  <c r="Y31" i="13" s="1"/>
  <c r="Z31" i="13" s="1"/>
  <c r="X8" i="13"/>
  <c r="T8" i="13"/>
  <c r="Y8" i="13" s="1"/>
  <c r="Z8" i="13" s="1"/>
  <c r="V8" i="13"/>
  <c r="W8" i="13" s="1"/>
  <c r="Y29" i="15" l="1"/>
  <c r="Z29" i="15" s="1"/>
  <c r="X16" i="15"/>
  <c r="X29" i="15"/>
  <c r="Y16" i="15"/>
  <c r="Z16" i="15" s="1"/>
  <c r="X13" i="15"/>
  <c r="Y13" i="15"/>
  <c r="Z13" i="15" s="1"/>
  <c r="X18" i="15"/>
  <c r="Z10" i="14"/>
  <c r="Y49" i="14"/>
  <c r="Y21" i="14"/>
  <c r="Z21" i="14" s="1"/>
  <c r="Y29" i="14"/>
  <c r="Z29" i="14" s="1"/>
  <c r="X13" i="14"/>
  <c r="X9" i="14"/>
  <c r="X8" i="14"/>
  <c r="T8" i="14"/>
  <c r="Y8" i="14" s="1"/>
  <c r="Z8" i="14" s="1"/>
  <c r="Y12" i="13"/>
  <c r="T80" i="13"/>
  <c r="T62" i="13"/>
  <c r="Y62" i="13" s="1"/>
  <c r="Z62" i="13" s="1"/>
  <c r="X62" i="13"/>
  <c r="T46" i="13"/>
  <c r="Y46" i="13" s="1"/>
  <c r="Z46" i="13" s="1"/>
  <c r="X46" i="13"/>
  <c r="X65" i="13"/>
  <c r="T59" i="13"/>
  <c r="Y59" i="13" s="1"/>
  <c r="Z59" i="13" s="1"/>
  <c r="X59" i="13"/>
  <c r="X73" i="13"/>
  <c r="T67" i="13"/>
  <c r="Y67" i="13" s="1"/>
  <c r="Z67" i="13" s="1"/>
  <c r="X67" i="13"/>
  <c r="Y20" i="13"/>
  <c r="Z20" i="13" s="1"/>
  <c r="X18" i="13"/>
  <c r="T9" i="13"/>
  <c r="Y9" i="13" s="1"/>
  <c r="Z9" i="13" s="1"/>
  <c r="X9" i="13"/>
  <c r="T33" i="13"/>
  <c r="Y33" i="13" s="1"/>
  <c r="Z33" i="13" s="1"/>
  <c r="X33" i="13"/>
  <c r="T38" i="13"/>
  <c r="Y38" i="13" s="1"/>
  <c r="Z38" i="13" s="1"/>
  <c r="X38" i="13"/>
  <c r="T30" i="13"/>
  <c r="Y30" i="13" s="1"/>
  <c r="Z30" i="13" s="1"/>
  <c r="X30" i="13"/>
  <c r="Y73" i="13"/>
  <c r="Z73" i="13" s="1"/>
  <c r="T75" i="13"/>
  <c r="Y75" i="13" s="1"/>
  <c r="Z75" i="13" s="1"/>
  <c r="X75" i="13"/>
  <c r="X20" i="13"/>
  <c r="Y18" i="13"/>
  <c r="Z18" i="13" s="1"/>
  <c r="T54" i="13"/>
  <c r="Y54" i="13" s="1"/>
  <c r="Z54" i="13" s="1"/>
  <c r="X54" i="13"/>
  <c r="T22" i="13"/>
  <c r="Y22" i="13" s="1"/>
  <c r="Z22" i="13" s="1"/>
  <c r="X22" i="13"/>
  <c r="Y65" i="13"/>
  <c r="Z65" i="13" s="1"/>
  <c r="T78" i="13"/>
  <c r="Y78" i="13" s="1"/>
  <c r="Z78" i="13" s="1"/>
  <c r="X78" i="13"/>
  <c r="T70" i="13"/>
  <c r="Y70" i="13" s="1"/>
  <c r="Z70" i="13" s="1"/>
  <c r="X70" i="13"/>
  <c r="T14" i="13"/>
  <c r="Y14" i="13" s="1"/>
  <c r="Z14" i="13" s="1"/>
  <c r="X14" i="13"/>
  <c r="X36" i="13"/>
  <c r="Y57" i="13"/>
  <c r="Z57" i="13" s="1"/>
  <c r="T25" i="13"/>
  <c r="Y25" i="13" s="1"/>
  <c r="Z25" i="13" s="1"/>
  <c r="X25" i="13"/>
  <c r="U41" i="16"/>
  <c r="Y40" i="16"/>
  <c r="X40" i="16"/>
  <c r="W40" i="16"/>
  <c r="V40" i="16"/>
  <c r="S40" i="16"/>
  <c r="T40" i="16" s="1"/>
  <c r="I40" i="16"/>
  <c r="K40" i="16" s="1"/>
  <c r="V39" i="16"/>
  <c r="W39" i="16" s="1"/>
  <c r="S39" i="16"/>
  <c r="X39" i="16" s="1"/>
  <c r="K39" i="16"/>
  <c r="F39" i="16"/>
  <c r="G39" i="16" s="1"/>
  <c r="L39" i="16" s="1"/>
  <c r="Q38" i="16"/>
  <c r="V38" i="16" s="1"/>
  <c r="W38" i="16" s="1"/>
  <c r="D38" i="16"/>
  <c r="I38" i="16" s="1"/>
  <c r="K38" i="16" s="1"/>
  <c r="V37" i="16"/>
  <c r="W37" i="16" s="1"/>
  <c r="S37" i="16"/>
  <c r="T37" i="16" s="1"/>
  <c r="Y37" i="16" s="1"/>
  <c r="F37" i="16"/>
  <c r="K37" i="16" s="1"/>
  <c r="X36" i="16"/>
  <c r="W36" i="16"/>
  <c r="V36" i="16"/>
  <c r="S36" i="16"/>
  <c r="T36" i="16" s="1"/>
  <c r="Y36" i="16" s="1"/>
  <c r="I36" i="16"/>
  <c r="K36" i="16" s="1"/>
  <c r="V35" i="16"/>
  <c r="W35" i="16" s="1"/>
  <c r="S35" i="16"/>
  <c r="X35" i="16" s="1"/>
  <c r="Q35" i="16"/>
  <c r="D35" i="16"/>
  <c r="I35" i="16" s="1"/>
  <c r="X34" i="16"/>
  <c r="V34" i="16"/>
  <c r="W34" i="16" s="1"/>
  <c r="S34" i="16"/>
  <c r="T34" i="16" s="1"/>
  <c r="Y34" i="16" s="1"/>
  <c r="Z34" i="16" s="1"/>
  <c r="K34" i="16"/>
  <c r="G34" i="16"/>
  <c r="L34" i="16" s="1"/>
  <c r="F34" i="16"/>
  <c r="V33" i="16"/>
  <c r="W33" i="16" s="1"/>
  <c r="S33" i="16"/>
  <c r="X33" i="16" s="1"/>
  <c r="Q33" i="16"/>
  <c r="I33" i="16"/>
  <c r="K33" i="16" s="1"/>
  <c r="Q32" i="16"/>
  <c r="V32" i="16" s="1"/>
  <c r="W32" i="16" s="1"/>
  <c r="K32" i="16"/>
  <c r="J32" i="16"/>
  <c r="L32" i="16" s="1"/>
  <c r="I32" i="16"/>
  <c r="V31" i="16"/>
  <c r="W31" i="16" s="1"/>
  <c r="Q31" i="16"/>
  <c r="S31" i="16" s="1"/>
  <c r="X31" i="16" s="1"/>
  <c r="F31" i="16"/>
  <c r="K31" i="16" s="1"/>
  <c r="Q30" i="16"/>
  <c r="V30" i="16" s="1"/>
  <c r="W30" i="16" s="1"/>
  <c r="K30" i="16"/>
  <c r="F30" i="16"/>
  <c r="G30" i="16" s="1"/>
  <c r="L30" i="16" s="1"/>
  <c r="V29" i="16"/>
  <c r="W29" i="16" s="1"/>
  <c r="S29" i="16"/>
  <c r="T29" i="16" s="1"/>
  <c r="Y29" i="16" s="1"/>
  <c r="Q29" i="16"/>
  <c r="D29" i="16"/>
  <c r="I29" i="16" s="1"/>
  <c r="X28" i="16"/>
  <c r="V28" i="16"/>
  <c r="W28" i="16" s="1"/>
  <c r="S28" i="16"/>
  <c r="T28" i="16" s="1"/>
  <c r="Y28" i="16" s="1"/>
  <c r="Z28" i="16" s="1"/>
  <c r="K28" i="16"/>
  <c r="G28" i="16"/>
  <c r="L28" i="16" s="1"/>
  <c r="F28" i="16"/>
  <c r="D27" i="16"/>
  <c r="I27" i="16" s="1"/>
  <c r="K26" i="16"/>
  <c r="F26" i="16"/>
  <c r="G26" i="16" s="1"/>
  <c r="L26" i="16" s="1"/>
  <c r="V25" i="16"/>
  <c r="W25" i="16" s="1"/>
  <c r="D25" i="16"/>
  <c r="I25" i="16" s="1"/>
  <c r="V24" i="16"/>
  <c r="W24" i="16" s="1"/>
  <c r="S24" i="16"/>
  <c r="T24" i="16" s="1"/>
  <c r="K24" i="16"/>
  <c r="G24" i="16"/>
  <c r="L24" i="16" s="1"/>
  <c r="F24" i="16"/>
  <c r="V23" i="16"/>
  <c r="X23" i="16" s="1"/>
  <c r="S23" i="16"/>
  <c r="T23" i="16" s="1"/>
  <c r="V22" i="16"/>
  <c r="W22" i="16" s="1"/>
  <c r="S22" i="16"/>
  <c r="X22" i="16" s="1"/>
  <c r="Q22" i="16"/>
  <c r="D22" i="16"/>
  <c r="F22" i="16" s="1"/>
  <c r="V21" i="16"/>
  <c r="W21" i="16" s="1"/>
  <c r="S21" i="16"/>
  <c r="X21" i="16" s="1"/>
  <c r="V20" i="16"/>
  <c r="W20" i="16" s="1"/>
  <c r="S20" i="16"/>
  <c r="L20" i="16"/>
  <c r="K20" i="16"/>
  <c r="F20" i="16"/>
  <c r="G20" i="16" s="1"/>
  <c r="V19" i="16"/>
  <c r="X19" i="16" s="1"/>
  <c r="T19" i="16"/>
  <c r="S19" i="16"/>
  <c r="F19" i="16"/>
  <c r="Q18" i="16"/>
  <c r="V18" i="16" s="1"/>
  <c r="W18" i="16" s="1"/>
  <c r="D18" i="16"/>
  <c r="I18" i="16" s="1"/>
  <c r="X17" i="16"/>
  <c r="W17" i="16"/>
  <c r="Y17" i="16" s="1"/>
  <c r="V17" i="16"/>
  <c r="T17" i="16"/>
  <c r="S17" i="16"/>
  <c r="F17" i="16"/>
  <c r="K17" i="16" s="1"/>
  <c r="Q16" i="16"/>
  <c r="V16" i="16" s="1"/>
  <c r="W16" i="16" s="1"/>
  <c r="D16" i="16"/>
  <c r="I16" i="16" s="1"/>
  <c r="X15" i="16"/>
  <c r="W15" i="16"/>
  <c r="V15" i="16"/>
  <c r="S15" i="16"/>
  <c r="T15" i="16" s="1"/>
  <c r="Y15" i="16" s="1"/>
  <c r="F15" i="16"/>
  <c r="K15" i="16" s="1"/>
  <c r="V14" i="16"/>
  <c r="W14" i="16" s="1"/>
  <c r="S14" i="16"/>
  <c r="X14" i="16" s="1"/>
  <c r="F14" i="16"/>
  <c r="K14" i="16" s="1"/>
  <c r="V13" i="16"/>
  <c r="W13" i="16" s="1"/>
  <c r="S13" i="16"/>
  <c r="T13" i="16" s="1"/>
  <c r="Y13" i="16" s="1"/>
  <c r="F13" i="16"/>
  <c r="K13" i="16" s="1"/>
  <c r="A13" i="16"/>
  <c r="A14" i="16" s="1"/>
  <c r="A15" i="16" s="1"/>
  <c r="A17" i="16" s="1"/>
  <c r="A19" i="16" s="1"/>
  <c r="A20" i="16" s="1"/>
  <c r="A22" i="16" s="1"/>
  <c r="A24" i="16" s="1"/>
  <c r="A28" i="16" s="1"/>
  <c r="A34" i="16" s="1"/>
  <c r="A37" i="16" s="1"/>
  <c r="A39" i="16" s="1"/>
  <c r="V12" i="16"/>
  <c r="W12" i="16" s="1"/>
  <c r="S12" i="16"/>
  <c r="X12" i="16" s="1"/>
  <c r="V11" i="16"/>
  <c r="W11" i="16" s="1"/>
  <c r="S11" i="16"/>
  <c r="X11" i="16" s="1"/>
  <c r="Q10" i="16"/>
  <c r="V10" i="16" s="1"/>
  <c r="W10" i="16" s="1"/>
  <c r="D10" i="16"/>
  <c r="F10" i="16" s="1"/>
  <c r="A10" i="16"/>
  <c r="X9" i="16"/>
  <c r="W9" i="16"/>
  <c r="V9" i="16"/>
  <c r="S9" i="16"/>
  <c r="T9" i="16" s="1"/>
  <c r="Y9" i="16" s="1"/>
  <c r="Z9" i="16" s="1"/>
  <c r="W8" i="16"/>
  <c r="V8" i="16"/>
  <c r="Q8" i="16"/>
  <c r="S8" i="16" s="1"/>
  <c r="X8" i="16" s="1"/>
  <c r="F8" i="16"/>
  <c r="K8" i="16" s="1"/>
  <c r="X24" i="16" l="1"/>
  <c r="S25" i="16"/>
  <c r="X25" i="16" s="1"/>
  <c r="V41" i="16"/>
  <c r="Z12" i="13"/>
  <c r="Y80" i="13"/>
  <c r="S80" i="13"/>
  <c r="Z40" i="16"/>
  <c r="K22" i="16"/>
  <c r="G22" i="16"/>
  <c r="L22" i="16" s="1"/>
  <c r="Z37" i="16"/>
  <c r="T8" i="16"/>
  <c r="K35" i="16"/>
  <c r="J35" i="16"/>
  <c r="L35" i="16" s="1"/>
  <c r="J38" i="16"/>
  <c r="L38" i="16" s="1"/>
  <c r="T12" i="16"/>
  <c r="Y12" i="16" s="1"/>
  <c r="Z12" i="16" s="1"/>
  <c r="T35" i="16"/>
  <c r="Y35" i="16" s="1"/>
  <c r="Z35" i="16" s="1"/>
  <c r="K29" i="16"/>
  <c r="J29" i="16"/>
  <c r="L29" i="16" s="1"/>
  <c r="Z29" i="16" s="1"/>
  <c r="J16" i="16"/>
  <c r="L16" i="16" s="1"/>
  <c r="I41" i="16"/>
  <c r="J41" i="16" s="1"/>
  <c r="T39" i="16"/>
  <c r="Y39" i="16" s="1"/>
  <c r="Z39" i="16" s="1"/>
  <c r="X13" i="16"/>
  <c r="K10" i="16"/>
  <c r="K41" i="16" s="1"/>
  <c r="F41" i="16"/>
  <c r="G41" i="16" s="1"/>
  <c r="S16" i="16"/>
  <c r="W23" i="16"/>
  <c r="G10" i="16"/>
  <c r="L10" i="16" s="1"/>
  <c r="K27" i="16"/>
  <c r="J27" i="16"/>
  <c r="L27" i="16" s="1"/>
  <c r="G15" i="16"/>
  <c r="L15" i="16" s="1"/>
  <c r="Z15" i="16" s="1"/>
  <c r="K25" i="16"/>
  <c r="J25" i="16"/>
  <c r="L25" i="16" s="1"/>
  <c r="K19" i="16"/>
  <c r="G19" i="16"/>
  <c r="L19" i="16" s="1"/>
  <c r="Y23" i="16"/>
  <c r="Z23" i="16" s="1"/>
  <c r="K18" i="16"/>
  <c r="J18" i="16"/>
  <c r="L18" i="16" s="1"/>
  <c r="K16" i="16"/>
  <c r="S10" i="16"/>
  <c r="X20" i="16"/>
  <c r="T20" i="16"/>
  <c r="Y20" i="16" s="1"/>
  <c r="Z20" i="16" s="1"/>
  <c r="Y24" i="16"/>
  <c r="Z24" i="16" s="1"/>
  <c r="T31" i="16"/>
  <c r="Y31" i="16" s="1"/>
  <c r="S30" i="16"/>
  <c r="S41" i="16" s="1"/>
  <c r="J33" i="16"/>
  <c r="L33" i="16" s="1"/>
  <c r="G37" i="16"/>
  <c r="L37" i="16" s="1"/>
  <c r="S38" i="16"/>
  <c r="G14" i="16"/>
  <c r="L14" i="16" s="1"/>
  <c r="T33" i="16"/>
  <c r="Y33" i="16" s="1"/>
  <c r="Z33" i="16" s="1"/>
  <c r="J36" i="16"/>
  <c r="L36" i="16" s="1"/>
  <c r="Z36" i="16" s="1"/>
  <c r="G8" i="16"/>
  <c r="L8" i="16" s="1"/>
  <c r="T14" i="16"/>
  <c r="Y14" i="16" s="1"/>
  <c r="T22" i="16"/>
  <c r="Y22" i="16" s="1"/>
  <c r="Z22" i="16" s="1"/>
  <c r="G13" i="16"/>
  <c r="L13" i="16" s="1"/>
  <c r="Z13" i="16" s="1"/>
  <c r="W19" i="16"/>
  <c r="Y19" i="16" s="1"/>
  <c r="Z19" i="16" s="1"/>
  <c r="S18" i="16"/>
  <c r="X29" i="16"/>
  <c r="G31" i="16"/>
  <c r="L31" i="16" s="1"/>
  <c r="S32" i="16"/>
  <c r="X37" i="16"/>
  <c r="J40" i="16"/>
  <c r="L40" i="16" s="1"/>
  <c r="G17" i="16"/>
  <c r="L17" i="16" s="1"/>
  <c r="Z17" i="16" s="1"/>
  <c r="T21" i="16"/>
  <c r="Y21" i="16" s="1"/>
  <c r="Z21" i="16" s="1"/>
  <c r="T25" i="16"/>
  <c r="Y25" i="16" s="1"/>
  <c r="T11" i="16"/>
  <c r="Y11" i="16" s="1"/>
  <c r="Z11" i="16" s="1"/>
  <c r="Z31" i="16" l="1"/>
  <c r="X18" i="16"/>
  <c r="T18" i="16"/>
  <c r="Y18" i="16" s="1"/>
  <c r="Z18" i="16" s="1"/>
  <c r="X10" i="16"/>
  <c r="X41" i="16" s="1"/>
  <c r="T10" i="16"/>
  <c r="Y10" i="16" s="1"/>
  <c r="Z14" i="16"/>
  <c r="L41" i="16"/>
  <c r="X16" i="16"/>
  <c r="T16" i="16"/>
  <c r="Y16" i="16" s="1"/>
  <c r="Z16" i="16" s="1"/>
  <c r="W41" i="16"/>
  <c r="X32" i="16"/>
  <c r="T32" i="16"/>
  <c r="Y32" i="16" s="1"/>
  <c r="Z32" i="16" s="1"/>
  <c r="X30" i="16"/>
  <c r="T30" i="16"/>
  <c r="Y30" i="16" s="1"/>
  <c r="Z30" i="16" s="1"/>
  <c r="Y8" i="16"/>
  <c r="Z25" i="16"/>
  <c r="X38" i="16"/>
  <c r="T38" i="16"/>
  <c r="Y38" i="16" s="1"/>
  <c r="Z38" i="16" s="1"/>
  <c r="Y41" i="16" l="1"/>
  <c r="Z8" i="16"/>
  <c r="T41" i="16"/>
  <c r="Z41" i="16" l="1"/>
  <c r="J6" i="1" l="1"/>
  <c r="I7" i="1"/>
  <c r="D51" i="13" l="1"/>
  <c r="H26" i="14" l="1"/>
  <c r="H30" i="14"/>
  <c r="H28" i="14"/>
  <c r="H29" i="15" l="1"/>
  <c r="F18" i="14" l="1"/>
  <c r="K18" i="14" s="1"/>
  <c r="G18" i="14" l="1"/>
  <c r="L18" i="14" s="1"/>
  <c r="D48" i="14"/>
  <c r="D49" i="13"/>
  <c r="D62" i="13"/>
  <c r="I72" i="13" l="1"/>
  <c r="J72" i="13" s="1"/>
  <c r="L72" i="13" s="1"/>
  <c r="F71" i="13"/>
  <c r="G71" i="13" s="1"/>
  <c r="L71" i="13" s="1"/>
  <c r="I56" i="13"/>
  <c r="K56" i="13" s="1"/>
  <c r="I43" i="13"/>
  <c r="K43" i="13" s="1"/>
  <c r="K71" i="13" l="1"/>
  <c r="K72" i="13"/>
  <c r="J56" i="13"/>
  <c r="L56" i="13" s="1"/>
  <c r="J43" i="13"/>
  <c r="L43" i="13" s="1"/>
  <c r="D29" i="15" l="1"/>
  <c r="I29" i="15" s="1"/>
  <c r="F28" i="15"/>
  <c r="K28" i="15" s="1"/>
  <c r="F27" i="15"/>
  <c r="G27" i="15" s="1"/>
  <c r="L27" i="15" s="1"/>
  <c r="F25" i="15"/>
  <c r="K25" i="15" s="1"/>
  <c r="F24" i="15"/>
  <c r="K24" i="15" s="1"/>
  <c r="F22" i="15"/>
  <c r="K22" i="15" s="1"/>
  <c r="F21" i="15"/>
  <c r="G21" i="15" s="1"/>
  <c r="L21" i="15" s="1"/>
  <c r="D20" i="15"/>
  <c r="I20" i="15" s="1"/>
  <c r="F19" i="15"/>
  <c r="G19" i="15" s="1"/>
  <c r="L19" i="15" s="1"/>
  <c r="D18" i="15"/>
  <c r="I18" i="15" s="1"/>
  <c r="F17" i="15"/>
  <c r="K17" i="15" s="1"/>
  <c r="F16" i="15"/>
  <c r="K16" i="15" s="1"/>
  <c r="F15" i="15"/>
  <c r="G15" i="15" s="1"/>
  <c r="L15" i="15" s="1"/>
  <c r="F12" i="15"/>
  <c r="K12" i="15" s="1"/>
  <c r="F10" i="15"/>
  <c r="K10" i="15" s="1"/>
  <c r="E9" i="15"/>
  <c r="F9" i="15" s="1"/>
  <c r="A9" i="15"/>
  <c r="A10" i="15" s="1"/>
  <c r="A12" i="15" s="1"/>
  <c r="A15" i="15" s="1"/>
  <c r="F8" i="15"/>
  <c r="G8" i="15" s="1"/>
  <c r="L8" i="15" s="1"/>
  <c r="D41" i="14"/>
  <c r="I48" i="14"/>
  <c r="F47" i="14"/>
  <c r="K47" i="14" s="1"/>
  <c r="D46" i="14"/>
  <c r="I46" i="14" s="1"/>
  <c r="F45" i="14"/>
  <c r="G45" i="14" s="1"/>
  <c r="L45" i="14" s="1"/>
  <c r="I44" i="14"/>
  <c r="K44" i="14" s="1"/>
  <c r="I43" i="14"/>
  <c r="K43" i="14" s="1"/>
  <c r="I42" i="14"/>
  <c r="K42" i="14" s="1"/>
  <c r="F41" i="14"/>
  <c r="G41" i="14" s="1"/>
  <c r="L41" i="14" s="1"/>
  <c r="F39" i="14"/>
  <c r="K39" i="14" s="1"/>
  <c r="D33" i="14"/>
  <c r="E33" i="14" s="1"/>
  <c r="F33" i="14" s="1"/>
  <c r="K33" i="14" s="1"/>
  <c r="F37" i="14"/>
  <c r="K37" i="14" s="1"/>
  <c r="F35" i="14"/>
  <c r="G35" i="14" s="1"/>
  <c r="L35" i="14" s="1"/>
  <c r="I30" i="14"/>
  <c r="K30" i="14" s="1"/>
  <c r="F29" i="14"/>
  <c r="G29" i="14" s="1"/>
  <c r="L29" i="14" s="1"/>
  <c r="G28" i="15" l="1"/>
  <c r="L28" i="15" s="1"/>
  <c r="A16" i="15"/>
  <c r="A17" i="15" s="1"/>
  <c r="A19" i="15" s="1"/>
  <c r="A21" i="15" s="1"/>
  <c r="A22" i="15" s="1"/>
  <c r="A24" i="15" s="1"/>
  <c r="A25" i="15" s="1"/>
  <c r="A27" i="15" s="1"/>
  <c r="A28" i="15" s="1"/>
  <c r="K15" i="15"/>
  <c r="K27" i="15"/>
  <c r="G16" i="15"/>
  <c r="L16" i="15" s="1"/>
  <c r="K21" i="15"/>
  <c r="G22" i="15"/>
  <c r="L22" i="15" s="1"/>
  <c r="K8" i="15"/>
  <c r="K20" i="15"/>
  <c r="J20" i="15"/>
  <c r="L20" i="15" s="1"/>
  <c r="G9" i="15"/>
  <c r="L9" i="15" s="1"/>
  <c r="F30" i="15"/>
  <c r="K9" i="15"/>
  <c r="K29" i="15"/>
  <c r="J29" i="15"/>
  <c r="L29" i="15" s="1"/>
  <c r="I30" i="15"/>
  <c r="K18" i="15"/>
  <c r="J18" i="15"/>
  <c r="L18" i="15" s="1"/>
  <c r="K19" i="15"/>
  <c r="G25" i="15"/>
  <c r="L25" i="15" s="1"/>
  <c r="G12" i="15"/>
  <c r="L12" i="15" s="1"/>
  <c r="G17" i="15"/>
  <c r="L17" i="15" s="1"/>
  <c r="G24" i="15"/>
  <c r="L24" i="15" s="1"/>
  <c r="G10" i="15"/>
  <c r="L10" i="15" s="1"/>
  <c r="K45" i="14"/>
  <c r="K35" i="14"/>
  <c r="J46" i="14"/>
  <c r="L46" i="14" s="1"/>
  <c r="K46" i="14"/>
  <c r="K48" i="14"/>
  <c r="J48" i="14"/>
  <c r="L48" i="14" s="1"/>
  <c r="J43" i="14"/>
  <c r="L43" i="14" s="1"/>
  <c r="K41" i="14"/>
  <c r="J42" i="14"/>
  <c r="L42" i="14" s="1"/>
  <c r="J44" i="14"/>
  <c r="L44" i="14" s="1"/>
  <c r="G47" i="14"/>
  <c r="L47" i="14" s="1"/>
  <c r="G39" i="14"/>
  <c r="L39" i="14" s="1"/>
  <c r="G33" i="14"/>
  <c r="L33" i="14" s="1"/>
  <c r="G37" i="14"/>
  <c r="L37" i="14" s="1"/>
  <c r="J30" i="14"/>
  <c r="L30" i="14" s="1"/>
  <c r="K29" i="14"/>
  <c r="I28" i="14"/>
  <c r="D26" i="14"/>
  <c r="I26" i="14" s="1"/>
  <c r="D20" i="14"/>
  <c r="I20" i="14" s="1"/>
  <c r="D20" i="13"/>
  <c r="I20" i="13" s="1"/>
  <c r="F27" i="14"/>
  <c r="G27" i="14" s="1"/>
  <c r="L27" i="14" s="1"/>
  <c r="F25" i="14"/>
  <c r="G25" i="14" s="1"/>
  <c r="L25" i="14" s="1"/>
  <c r="F23" i="14"/>
  <c r="K23" i="14" s="1"/>
  <c r="F22" i="14"/>
  <c r="G22" i="14" s="1"/>
  <c r="L22" i="14" s="1"/>
  <c r="F19" i="14"/>
  <c r="G19" i="14" s="1"/>
  <c r="L19" i="14" s="1"/>
  <c r="D17" i="14"/>
  <c r="I17" i="14" s="1"/>
  <c r="F16" i="14"/>
  <c r="K16" i="14" s="1"/>
  <c r="D15" i="14"/>
  <c r="I15" i="14" s="1"/>
  <c r="F14" i="14"/>
  <c r="K14" i="14" s="1"/>
  <c r="F13" i="14"/>
  <c r="K13" i="14" s="1"/>
  <c r="F12" i="14"/>
  <c r="G12" i="14" s="1"/>
  <c r="L12" i="14" s="1"/>
  <c r="F10" i="14"/>
  <c r="G10" i="14" s="1"/>
  <c r="L10" i="14" s="1"/>
  <c r="F8" i="14"/>
  <c r="K8" i="14" s="1"/>
  <c r="A10" i="14"/>
  <c r="A12" i="14" s="1"/>
  <c r="I79" i="13"/>
  <c r="F78" i="13"/>
  <c r="K78" i="13" s="1"/>
  <c r="F75" i="13"/>
  <c r="K75" i="13" s="1"/>
  <c r="D74" i="13"/>
  <c r="D69" i="13"/>
  <c r="D67" i="13"/>
  <c r="I67" i="13" s="1"/>
  <c r="I62" i="13"/>
  <c r="F61" i="13"/>
  <c r="K61" i="13" s="1"/>
  <c r="D60" i="13"/>
  <c r="I60" i="13" s="1"/>
  <c r="F59" i="13"/>
  <c r="G59" i="13" s="1"/>
  <c r="L59" i="13" s="1"/>
  <c r="I58" i="13"/>
  <c r="K58" i="13" s="1"/>
  <c r="D38" i="13"/>
  <c r="F38" i="13" s="1"/>
  <c r="K38" i="13" s="1"/>
  <c r="I44" i="13"/>
  <c r="K44" i="13" s="1"/>
  <c r="I49" i="13"/>
  <c r="F48" i="13"/>
  <c r="K48" i="13" s="1"/>
  <c r="D47" i="13"/>
  <c r="I47" i="13" s="1"/>
  <c r="F46" i="13"/>
  <c r="K46" i="13" s="1"/>
  <c r="I57" i="13"/>
  <c r="J57" i="13" s="1"/>
  <c r="L57" i="13" s="1"/>
  <c r="I55" i="13"/>
  <c r="K55" i="13" s="1"/>
  <c r="I54" i="13"/>
  <c r="I53" i="13"/>
  <c r="I52" i="13"/>
  <c r="F51" i="13"/>
  <c r="I45" i="13"/>
  <c r="K45" i="13" s="1"/>
  <c r="I42" i="13"/>
  <c r="I41" i="13"/>
  <c r="I40" i="13"/>
  <c r="I39" i="13"/>
  <c r="D31" i="13"/>
  <c r="I31" i="13" s="1"/>
  <c r="J31" i="13" s="1"/>
  <c r="L31" i="13" s="1"/>
  <c r="D29" i="13"/>
  <c r="I29" i="13" s="1"/>
  <c r="J29" i="13" s="1"/>
  <c r="L29" i="13" s="1"/>
  <c r="F27" i="13"/>
  <c r="K27" i="13" s="1"/>
  <c r="D22" i="13"/>
  <c r="I22" i="13" s="1"/>
  <c r="J22" i="13" s="1"/>
  <c r="L22" i="13" s="1"/>
  <c r="F18" i="13"/>
  <c r="G18" i="13" s="1"/>
  <c r="L18" i="13" s="1"/>
  <c r="F14" i="13"/>
  <c r="K14" i="13" s="1"/>
  <c r="F8" i="13"/>
  <c r="G8" i="13" s="1"/>
  <c r="L8" i="13" s="1"/>
  <c r="A9" i="13"/>
  <c r="A10" i="13" s="1"/>
  <c r="A12" i="13" s="1"/>
  <c r="E9" i="13"/>
  <c r="F9" i="13" s="1"/>
  <c r="G9" i="13" s="1"/>
  <c r="L9" i="13" s="1"/>
  <c r="F10" i="13"/>
  <c r="K10" i="13" s="1"/>
  <c r="F12" i="13"/>
  <c r="F17" i="13"/>
  <c r="K17" i="13" s="1"/>
  <c r="F19" i="13"/>
  <c r="G19" i="13" s="1"/>
  <c r="L19" i="13" s="1"/>
  <c r="F21" i="13"/>
  <c r="G21" i="13" s="1"/>
  <c r="L21" i="13" s="1"/>
  <c r="F23" i="13"/>
  <c r="K23" i="13" s="1"/>
  <c r="F24" i="13"/>
  <c r="K24" i="13" s="1"/>
  <c r="F26" i="13"/>
  <c r="K26" i="13" s="1"/>
  <c r="F28" i="13"/>
  <c r="G28" i="13" s="1"/>
  <c r="L28" i="13" s="1"/>
  <c r="F30" i="13"/>
  <c r="K30" i="13" s="1"/>
  <c r="F32" i="13"/>
  <c r="K32" i="13" s="1"/>
  <c r="F33" i="13"/>
  <c r="G33" i="13" s="1"/>
  <c r="L33" i="13" s="1"/>
  <c r="F35" i="13"/>
  <c r="G35" i="13" s="1"/>
  <c r="L35" i="13" s="1"/>
  <c r="F36" i="13"/>
  <c r="G36" i="13" s="1"/>
  <c r="L36" i="13" s="1"/>
  <c r="F64" i="13"/>
  <c r="K64" i="13" s="1"/>
  <c r="E65" i="13"/>
  <c r="F65" i="13" s="1"/>
  <c r="F66" i="13"/>
  <c r="G66" i="13" s="1"/>
  <c r="L66" i="13" s="1"/>
  <c r="F68" i="13"/>
  <c r="K68" i="13" s="1"/>
  <c r="I70" i="13"/>
  <c r="J70" i="13" s="1"/>
  <c r="L70" i="13" s="1"/>
  <c r="F73" i="13"/>
  <c r="K73" i="13" s="1"/>
  <c r="F76" i="13"/>
  <c r="K76" i="13" s="1"/>
  <c r="D77" i="13"/>
  <c r="J30" i="15" l="1"/>
  <c r="G5" i="1" s="1"/>
  <c r="G7" i="1" s="1"/>
  <c r="D5" i="1"/>
  <c r="D7" i="1" s="1"/>
  <c r="G30" i="15"/>
  <c r="F5" i="1" s="1"/>
  <c r="F7" i="1" s="1"/>
  <c r="C5" i="1"/>
  <c r="C7" i="1" s="1"/>
  <c r="K30" i="15"/>
  <c r="L30" i="15" s="1"/>
  <c r="K28" i="14"/>
  <c r="J28" i="14"/>
  <c r="L28" i="14" s="1"/>
  <c r="K26" i="14"/>
  <c r="J26" i="14"/>
  <c r="L26" i="14" s="1"/>
  <c r="A13" i="14"/>
  <c r="A14" i="14" s="1"/>
  <c r="A16" i="14" s="1"/>
  <c r="A18" i="14" s="1"/>
  <c r="A19" i="14" s="1"/>
  <c r="K20" i="14"/>
  <c r="J20" i="14"/>
  <c r="L20" i="14" s="1"/>
  <c r="K10" i="14"/>
  <c r="K19" i="14"/>
  <c r="G14" i="14"/>
  <c r="L14" i="14" s="1"/>
  <c r="K22" i="14"/>
  <c r="G8" i="14"/>
  <c r="L8" i="14" s="1"/>
  <c r="K27" i="14"/>
  <c r="K25" i="14"/>
  <c r="K12" i="14"/>
  <c r="G13" i="14"/>
  <c r="L13" i="14" s="1"/>
  <c r="K15" i="14"/>
  <c r="J15" i="14"/>
  <c r="L15" i="14" s="1"/>
  <c r="K17" i="14"/>
  <c r="J17" i="14"/>
  <c r="L17" i="14" s="1"/>
  <c r="G16" i="14"/>
  <c r="L16" i="14" s="1"/>
  <c r="F49" i="14"/>
  <c r="G23" i="14"/>
  <c r="L23" i="14" s="1"/>
  <c r="I49" i="14"/>
  <c r="F80" i="13"/>
  <c r="C3" i="1" s="1"/>
  <c r="K79" i="13"/>
  <c r="J79" i="13"/>
  <c r="L79" i="13" s="1"/>
  <c r="G78" i="13"/>
  <c r="L78" i="13" s="1"/>
  <c r="G75" i="13"/>
  <c r="L75" i="13" s="1"/>
  <c r="I74" i="13"/>
  <c r="J74" i="13" s="1"/>
  <c r="L74" i="13" s="1"/>
  <c r="K59" i="13"/>
  <c r="J60" i="13"/>
  <c r="L60" i="13" s="1"/>
  <c r="K60" i="13"/>
  <c r="K62" i="13"/>
  <c r="J62" i="13"/>
  <c r="L62" i="13" s="1"/>
  <c r="G61" i="13"/>
  <c r="L61" i="13" s="1"/>
  <c r="J58" i="13"/>
  <c r="L58" i="13" s="1"/>
  <c r="J44" i="13"/>
  <c r="L44" i="13" s="1"/>
  <c r="G46" i="13"/>
  <c r="L46" i="13" s="1"/>
  <c r="J47" i="13"/>
  <c r="L47" i="13" s="1"/>
  <c r="K47" i="13"/>
  <c r="K49" i="13"/>
  <c r="J49" i="13"/>
  <c r="L49" i="13" s="1"/>
  <c r="G48" i="13"/>
  <c r="L48" i="13" s="1"/>
  <c r="K57" i="13"/>
  <c r="K52" i="13"/>
  <c r="J52" i="13"/>
  <c r="L52" i="13" s="1"/>
  <c r="K39" i="13"/>
  <c r="J39" i="13"/>
  <c r="L39" i="13" s="1"/>
  <c r="J40" i="13"/>
  <c r="L40" i="13" s="1"/>
  <c r="K40" i="13"/>
  <c r="G51" i="13"/>
  <c r="L51" i="13" s="1"/>
  <c r="K51" i="13"/>
  <c r="K41" i="13"/>
  <c r="J41" i="13"/>
  <c r="L41" i="13" s="1"/>
  <c r="K42" i="13"/>
  <c r="J42" i="13"/>
  <c r="L42" i="13" s="1"/>
  <c r="J53" i="13"/>
  <c r="L53" i="13" s="1"/>
  <c r="K53" i="13"/>
  <c r="K54" i="13"/>
  <c r="J54" i="13"/>
  <c r="L54" i="13" s="1"/>
  <c r="G38" i="13"/>
  <c r="L38" i="13" s="1"/>
  <c r="J45" i="13"/>
  <c r="L45" i="13" s="1"/>
  <c r="J55" i="13"/>
  <c r="L55" i="13" s="1"/>
  <c r="I77" i="13"/>
  <c r="J77" i="13" s="1"/>
  <c r="L77" i="13" s="1"/>
  <c r="G64" i="13"/>
  <c r="L64" i="13" s="1"/>
  <c r="G68" i="13"/>
  <c r="L68" i="13" s="1"/>
  <c r="G76" i="13"/>
  <c r="L76" i="13" s="1"/>
  <c r="K19" i="13"/>
  <c r="K33" i="13"/>
  <c r="K28" i="13"/>
  <c r="G27" i="13"/>
  <c r="L27" i="13" s="1"/>
  <c r="G26" i="13"/>
  <c r="L26" i="13" s="1"/>
  <c r="A14" i="13"/>
  <c r="A17" i="13" s="1"/>
  <c r="A18" i="13" s="1"/>
  <c r="A19" i="13" s="1"/>
  <c r="A21" i="13" s="1"/>
  <c r="A23" i="13" s="1"/>
  <c r="A24" i="13" s="1"/>
  <c r="K67" i="13"/>
  <c r="J67" i="13"/>
  <c r="L67" i="13" s="1"/>
  <c r="I69" i="13"/>
  <c r="J69" i="13" s="1"/>
  <c r="L69" i="13" s="1"/>
  <c r="G30" i="13"/>
  <c r="L30" i="13" s="1"/>
  <c r="G32" i="13"/>
  <c r="L32" i="13" s="1"/>
  <c r="G23" i="13"/>
  <c r="L23" i="13" s="1"/>
  <c r="K21" i="13"/>
  <c r="K18" i="13"/>
  <c r="G17" i="13"/>
  <c r="L17" i="13" s="1"/>
  <c r="G14" i="13"/>
  <c r="L14" i="13" s="1"/>
  <c r="G10" i="13"/>
  <c r="L10" i="13" s="1"/>
  <c r="K65" i="13"/>
  <c r="G65" i="13"/>
  <c r="L65" i="13" s="1"/>
  <c r="J20" i="13"/>
  <c r="L20" i="13" s="1"/>
  <c r="K20" i="13"/>
  <c r="K66" i="13"/>
  <c r="K31" i="13"/>
  <c r="K12" i="13"/>
  <c r="G73" i="13"/>
  <c r="L73" i="13" s="1"/>
  <c r="G24" i="13"/>
  <c r="L24" i="13" s="1"/>
  <c r="G12" i="13"/>
  <c r="L12" i="13" s="1"/>
  <c r="K70" i="13"/>
  <c r="K36" i="13"/>
  <c r="K35" i="13"/>
  <c r="K29" i="13"/>
  <c r="K22" i="13"/>
  <c r="K9" i="13"/>
  <c r="K8" i="13"/>
  <c r="G49" i="14" l="1"/>
  <c r="F4" i="1" s="1"/>
  <c r="C4" i="1"/>
  <c r="J49" i="14"/>
  <c r="G4" i="1" s="1"/>
  <c r="D4" i="1"/>
  <c r="G80" i="13"/>
  <c r="F3" i="1" s="1"/>
  <c r="A22" i="14"/>
  <c r="A23" i="14" s="1"/>
  <c r="K49" i="14"/>
  <c r="L49" i="14" s="1"/>
  <c r="K74" i="13"/>
  <c r="I80" i="13"/>
  <c r="K77" i="13"/>
  <c r="K69" i="13"/>
  <c r="A26" i="13"/>
  <c r="A27" i="13" s="1"/>
  <c r="A28" i="13" s="1"/>
  <c r="A25" i="14" l="1"/>
  <c r="A27" i="14" s="1"/>
  <c r="J80" i="13"/>
  <c r="G3" i="1" s="1"/>
  <c r="D3" i="1"/>
  <c r="K80" i="13"/>
  <c r="L80" i="13" s="1"/>
  <c r="A30" i="13"/>
  <c r="A32" i="13" s="1"/>
  <c r="A33" i="13" s="1"/>
  <c r="A4" i="1"/>
  <c r="A5" i="1" s="1"/>
  <c r="A6" i="1" s="1"/>
  <c r="A29" i="14" l="1"/>
  <c r="A33" i="14" s="1"/>
  <c r="A39" i="14" s="1"/>
  <c r="A41" i="14" s="1"/>
  <c r="A45" i="14" s="1"/>
  <c r="A47" i="14" s="1"/>
  <c r="A35" i="13"/>
  <c r="A36" i="13" l="1"/>
  <c r="A38" i="13" s="1"/>
  <c r="A46" i="13" s="1"/>
  <c r="A48" i="13" s="1"/>
  <c r="A51" i="13" s="1"/>
  <c r="A59" i="13" s="1"/>
  <c r="A61" i="13" s="1"/>
  <c r="A64" i="13" s="1"/>
  <c r="A65" i="13" l="1"/>
  <c r="A66" i="13" s="1"/>
  <c r="A68" i="13" s="1"/>
  <c r="A71" i="13" l="1"/>
  <c r="A73" i="13" s="1"/>
  <c r="A75" i="13" s="1"/>
  <c r="A76" i="13" s="1"/>
  <c r="A78" i="13" s="1"/>
  <c r="E4" i="1"/>
  <c r="H4" i="1"/>
  <c r="H5" i="1" l="1"/>
  <c r="H7" i="1" s="1"/>
  <c r="E5" i="1"/>
  <c r="E7" i="1" s="1"/>
  <c r="H3" i="1" l="1"/>
  <c r="E3" i="1"/>
</calcChain>
</file>

<file path=xl/sharedStrings.xml><?xml version="1.0" encoding="utf-8"?>
<sst xmlns="http://schemas.openxmlformats.org/spreadsheetml/2006/main" count="562" uniqueCount="199">
  <si>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</si>
  <si>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</si>
  <si>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</si>
  <si>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</si>
  <si>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</si>
  <si>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</si>
  <si>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</si>
  <si>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</si>
  <si>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</si>
  <si>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</si>
  <si>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</si>
  <si>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</si>
  <si>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</si>
  <si>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</si>
  <si>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</si>
  <si>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</si>
  <si>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</si>
  <si>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</si>
  <si>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</si>
  <si>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</si>
  <si>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</si>
  <si>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</si>
  <si>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</si>
  <si>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</si>
  <si>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</si>
  <si>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</si>
  <si>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</si>
  <si>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5.1</t>
  </si>
  <si>
    <t>м2</t>
  </si>
  <si>
    <t>6.1</t>
  </si>
  <si>
    <t>т</t>
  </si>
  <si>
    <t>7.1</t>
  </si>
  <si>
    <t>8.1</t>
  </si>
  <si>
    <t>Земляные работы</t>
  </si>
  <si>
    <t>Доработка грунта в траншее вручную</t>
  </si>
  <si>
    <t>Устройство песчаного основания h=0,1м под трубы вручную</t>
  </si>
  <si>
    <t>11.1</t>
  </si>
  <si>
    <t>Песок природный  средний</t>
  </si>
  <si>
    <t>12.1</t>
  </si>
  <si>
    <t>Уплотнение грунта пневматическими трамбовками</t>
  </si>
  <si>
    <t>Прокладка трубопровода</t>
  </si>
  <si>
    <t>15.1</t>
  </si>
  <si>
    <t>16.1</t>
  </si>
  <si>
    <t>17.1</t>
  </si>
  <si>
    <t>шт.</t>
  </si>
  <si>
    <t>Цементно-песчаный раствор М100</t>
  </si>
  <si>
    <t>20.1</t>
  </si>
  <si>
    <t>21.1</t>
  </si>
  <si>
    <t>22.1</t>
  </si>
  <si>
    <t>23.1</t>
  </si>
  <si>
    <t>24.1</t>
  </si>
  <si>
    <t>25.1</t>
  </si>
  <si>
    <t>28.1</t>
  </si>
  <si>
    <t>29.1</t>
  </si>
  <si>
    <t>30.1</t>
  </si>
  <si>
    <t>33.1</t>
  </si>
  <si>
    <t>кг</t>
  </si>
  <si>
    <t xml:space="preserve">Итого </t>
  </si>
  <si>
    <t xml:space="preserve">Обратная засыпка грунта бульдозером </t>
  </si>
  <si>
    <t xml:space="preserve">Разработка грунта в котловане под колодцы механизированным способом </t>
  </si>
  <si>
    <t>Щебень</t>
  </si>
  <si>
    <t>13.1</t>
  </si>
  <si>
    <t>стык</t>
  </si>
  <si>
    <t>Стоимость из 217 трансбордер, ТС1, п.166</t>
  </si>
  <si>
    <t>Изоляция сварного стыка термоусаживающими лентами</t>
  </si>
  <si>
    <t>20.2</t>
  </si>
  <si>
    <t>Опорно-направляющее кольцо ОНК-315 для трубы Дн=315 мм</t>
  </si>
  <si>
    <t>Устройство круглых сборных железобетонных канализационных колодцев  в мокрых грунтах</t>
  </si>
  <si>
    <t xml:space="preserve">Плита днища колодца ПН10-1 </t>
  </si>
  <si>
    <t xml:space="preserve">Кольцо колодезное стеновое КС10-9 </t>
  </si>
  <si>
    <t xml:space="preserve">Плита перекрытия колодца ПП10-2 </t>
  </si>
  <si>
    <t>л</t>
  </si>
  <si>
    <t>Прочие работы</t>
  </si>
  <si>
    <t>Погрузка  грунта в автосамосвалы</t>
  </si>
  <si>
    <t>Перемещение до 1км недостающего грунта для обратной засыпки</t>
  </si>
  <si>
    <t>29.2</t>
  </si>
  <si>
    <t>стоимость из ТС1</t>
  </si>
  <si>
    <t>стоимость путь 217 НВК, п.26</t>
  </si>
  <si>
    <t>м³</t>
  </si>
  <si>
    <t>Обмазка праймером Технониколь колодца в один слой</t>
  </si>
  <si>
    <t>Битумная грунтовка ТЕХНОНИКОЛЬ № 01  (20л=16кг)</t>
  </si>
  <si>
    <t>Обмазка битумной мастикой колодца в два слоя</t>
  </si>
  <si>
    <t>Битумная мастика Технониколь №24</t>
  </si>
  <si>
    <t>Демонтажные работы</t>
  </si>
  <si>
    <t>23.2</t>
  </si>
  <si>
    <t>Лестница-стремянка С1-07</t>
  </si>
  <si>
    <t xml:space="preserve">Устройство щебеночного основания под колодец </t>
  </si>
  <si>
    <t>9.1</t>
  </si>
  <si>
    <t>14.1</t>
  </si>
  <si>
    <t>Плита днища ПН15-1</t>
  </si>
  <si>
    <t>Кольцо стеновое КС15-9</t>
  </si>
  <si>
    <t>20.3</t>
  </si>
  <si>
    <t>20.4</t>
  </si>
  <si>
    <t>20.5</t>
  </si>
  <si>
    <t>Люк чугунный тяжелого типа Т (К)</t>
  </si>
  <si>
    <t xml:space="preserve">Плита перекрытия колодца ПП15-2 </t>
  </si>
  <si>
    <t>Заполнение межтрубного пространства цементно-песчаным раствором марки М100</t>
  </si>
  <si>
    <t>Труба КОРСИС PRODN/OD 315P SN 16</t>
  </si>
  <si>
    <t>Прокладка трубы двухслойной гофрированной полиэтиленовой «Корсис» PRO DN/OD 315P SN16 в траншее</t>
  </si>
  <si>
    <t>Протаскивание трубы двухслойной гофрированной полиэтиленовой «Корсис» PRO DN/OD 315P SN16 с установкой колец опорно-направляющего ОНК-315/530</t>
  </si>
  <si>
    <t>Труба стальная с полиэтиленовым защитным покрытием ВУС 530х10мм</t>
  </si>
  <si>
    <t xml:space="preserve">Прокладка труб стальных с полиэтиленовым защитным покрытием ВУС 530х 10мм (футляр) </t>
  </si>
  <si>
    <t>Сварка труб Ф530х10 (изготовление футляра)</t>
  </si>
  <si>
    <t xml:space="preserve">Разработка влажного грунта механизированным способом </t>
  </si>
  <si>
    <t xml:space="preserve">Земляные работы для устройства траншеи </t>
  </si>
  <si>
    <t xml:space="preserve">Земляные работы для устройства котлована колодцев </t>
  </si>
  <si>
    <t>131-23-НВК4. Переустройство канализации К11А до К11Б</t>
  </si>
  <si>
    <t>К11А до К11Б</t>
  </si>
  <si>
    <t xml:space="preserve">Обсыпка из  песка </t>
  </si>
  <si>
    <t>Устройство колодца 11А</t>
  </si>
  <si>
    <t>Устройство колодца 11Б</t>
  </si>
  <si>
    <t>Доборное кольцо КС7-3</t>
  </si>
  <si>
    <t>Доборное кольцо КС7-6</t>
  </si>
  <si>
    <t>20.6</t>
  </si>
  <si>
    <t>23.3</t>
  </si>
  <si>
    <t>23.4</t>
  </si>
  <si>
    <t>23.5</t>
  </si>
  <si>
    <t>23.6</t>
  </si>
  <si>
    <t>Пробивка отверстий 320*320мм в стенках колодца</t>
  </si>
  <si>
    <t>Заливка бетоном В15 участков в лотковой части в колодцах</t>
  </si>
  <si>
    <t>Бетон В15</t>
  </si>
  <si>
    <t>ТС3</t>
  </si>
  <si>
    <t>131-23-НВК4. Переустройство канализации от цеха №121 до К11Б</t>
  </si>
  <si>
    <t>от цеха №121 до К11Б</t>
  </si>
  <si>
    <t>Демонтаж трубы чугунной Ду 300</t>
  </si>
  <si>
    <t xml:space="preserve">Обратная засыпка траншеи песком </t>
  </si>
  <si>
    <t>Обратная засыпка траншеи щебнем</t>
  </si>
  <si>
    <t xml:space="preserve">Прокладка труб НПВХ Ду 160х4мм </t>
  </si>
  <si>
    <t xml:space="preserve">Труба НПВХ Ду 160х4мм </t>
  </si>
  <si>
    <t>Монтаж отводов НПВХ Ду160*45гр</t>
  </si>
  <si>
    <t>Отвод НПВХ Ду160*45гр</t>
  </si>
  <si>
    <t>Монтаж перехода энсцетрического НПВХ Ду160*100мм</t>
  </si>
  <si>
    <t>Переход энсцетрический НПВХ Ду160*100мм</t>
  </si>
  <si>
    <t>Подъем до планировочной отметки колодца К11Б</t>
  </si>
  <si>
    <t>Демонтаж ж/б изделий колодцев:</t>
  </si>
  <si>
    <t xml:space="preserve">    -Демонтаж люка чугунного тяжелый </t>
  </si>
  <si>
    <t xml:space="preserve">    -Демонтаж кольца опорного КО7</t>
  </si>
  <si>
    <t xml:space="preserve">    -Демонтаж Кольца строительного КС7.6</t>
  </si>
  <si>
    <t xml:space="preserve">    -Демонтаж плит перерытия ПП10</t>
  </si>
  <si>
    <t>Плита перекрытия колодца ПП10</t>
  </si>
  <si>
    <t>Монтажные работы</t>
  </si>
  <si>
    <t>131-23-НВК4. Переустройство канализации Ксущ. до К11А</t>
  </si>
  <si>
    <t>Пробивка отверстий 220*220мм в стенках колодца</t>
  </si>
  <si>
    <t>Прокладка труб ПНД Ду 200мм</t>
  </si>
  <si>
    <t>Труба ПНД Ду 200мм</t>
  </si>
  <si>
    <t>Ксущ. до К11А</t>
  </si>
  <si>
    <t>20.7</t>
  </si>
  <si>
    <t>Опорное кольцо КО6</t>
  </si>
  <si>
    <t>Опорное кольцо КО7</t>
  </si>
  <si>
    <t>Установка муфты защитной полиэтиленовой L=150,0 мм D=365 мм для прохода труб сквозь бетонную стену колодца (для труб D=315 мм)</t>
  </si>
  <si>
    <t>Муфта защитная полиэтиленовая D=365 мм L=150,0 мм  (для труб ø315 мм)</t>
  </si>
  <si>
    <t>31.1</t>
  </si>
  <si>
    <t>34.1</t>
  </si>
  <si>
    <t>23.7</t>
  </si>
  <si>
    <t>Уплотнение  пневматическими трамбовками</t>
  </si>
  <si>
    <t>14.2</t>
  </si>
  <si>
    <t>14.3</t>
  </si>
  <si>
    <t>14.4</t>
  </si>
  <si>
    <t>16.2</t>
  </si>
  <si>
    <t>16.3</t>
  </si>
  <si>
    <t>18.1</t>
  </si>
  <si>
    <t>Стоимость ФЕР</t>
  </si>
  <si>
    <t>стоимость из НВК5</t>
  </si>
  <si>
    <t>стоимость НВК5</t>
  </si>
  <si>
    <t>цена по счету</t>
  </si>
  <si>
    <t>ТС3 (по цене бетонной подготовки)</t>
  </si>
  <si>
    <t>стоимость из НВК3</t>
  </si>
  <si>
    <t>стоимость ТС1</t>
  </si>
  <si>
    <t>КП с дисконтом</t>
  </si>
  <si>
    <t>новые работы</t>
  </si>
  <si>
    <t>стоимость из ВДЦ 8-го цеха (НВК)</t>
  </si>
  <si>
    <t>КИК</t>
  </si>
  <si>
    <t>131-23-НВК4. Переустройство канализации К10 до К10А</t>
  </si>
  <si>
    <t>Демонтаж трубы керамической Ду 150</t>
  </si>
  <si>
    <t>ФЕР</t>
  </si>
  <si>
    <t>Устройство песчаного основания  под трубы вручную</t>
  </si>
  <si>
    <t xml:space="preserve">Засыпказ  песком </t>
  </si>
  <si>
    <t xml:space="preserve">Прокладка труб КОРСИС PRODN/OD 160P SN 16 </t>
  </si>
  <si>
    <t xml:space="preserve">Добавлены работы по КС6 н трубуФ110 
в КС-6 закрыта труба 110, у нас  в ИД 160 (с таким же объмом)
</t>
  </si>
  <si>
    <t>10.1</t>
  </si>
  <si>
    <t xml:space="preserve">Труба КОРСИС PRODN/OD 160P SN 16 </t>
  </si>
  <si>
    <t xml:space="preserve">Прокладка труб 110 SN 16 </t>
  </si>
  <si>
    <t xml:space="preserve">Труба Ф110 SN 16 </t>
  </si>
  <si>
    <t>нет цены на такую трубу (в КС6 нет стоимости)</t>
  </si>
  <si>
    <t>Прокладка труб стальных электросварных 377х8мм  (футляр)</t>
  </si>
  <si>
    <t>Труба стальная электросварная 377х8мм   (футляр)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</si>
  <si>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</si>
  <si>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работы из КС-6, в ВОР нет, ФЕР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</si>
  <si>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</si>
  <si>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Мастика "Ярославна БПХ-2"</t>
  </si>
  <si>
    <t>Материал рулонный гидроизоляционный изол, резино-битумный, без полимерных добавок</t>
  </si>
  <si>
    <t>Протаскивание трубы КОРСИС PRODN/OD 160P SN 16 с установкой колец опорно-направляющего ОНК-160/377</t>
  </si>
  <si>
    <t>12.2</t>
  </si>
  <si>
    <t>Опорно-направляющее кольцо ОНК-160 для трубы Дн=160мм</t>
  </si>
  <si>
    <t>Установка муфт защитных полиэтиленовых D=194 мм L=150,0 мм для прохода труб сквозь бетонную стенку колодца (для труб ø160 мм)</t>
  </si>
  <si>
    <t>Муфта защитная полиэтиленовая D=194 мм L=150,0 мм (для труб ø160 мм)</t>
  </si>
  <si>
    <t>К10-К10А</t>
  </si>
  <si>
    <t>Была догооренность: оставляем Ярославну без замена трубы, труба взята по кс-6</t>
  </si>
  <si>
    <t>разрушенная труба, ковшом с грунтом загрузили и все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</si>
</sst>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#,##0.00_ ;\-#,##0.00\ "/>
    <numFmt numFmtId="169" formatCode="0.0000"/>
    <numFmt numFmtId="170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7" tint="-0.249977111117893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9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vertical="center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3" fontId="9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3" fontId="4" fillId="5" borderId="1" xfId="1" applyFont="1" applyFill="1" applyBorder="1" applyAlignment="1">
      <alignment horizontal="center"/>
    </xf>
    <xf numFmtId="43" fontId="5" fillId="6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6" borderId="1" xfId="0" applyNumberFormat="1" applyFont="1" applyFill="1" applyBorder="1" applyAlignment="1">
      <alignment vertical="center" wrapText="1"/>
    </xf>
    <xf numFmtId="0" fontId="5" fillId="6" borderId="12" xfId="3" applyFont="1" applyFill="1" applyBorder="1" applyAlignment="1">
      <alignment horizontal="left" vertical="center" wrapText="1"/>
    </xf>
    <xf numFmtId="43" fontId="12" fillId="0" borderId="1" xfId="1" applyFont="1" applyBorder="1"/>
    <xf numFmtId="165" fontId="0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43" fontId="4" fillId="6" borderId="1" xfId="1" applyFont="1" applyFill="1" applyBorder="1" applyAlignment="1">
      <alignment horizontal="center"/>
    </xf>
    <xf numFmtId="43" fontId="12" fillId="0" borderId="1" xfId="1" applyFont="1" applyBorder="1" applyAlignment="1">
      <alignment horizontal="center"/>
    </xf>
    <xf numFmtId="165" fontId="13" fillId="0" borderId="0" xfId="1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5" borderId="12" xfId="3" applyFont="1" applyFill="1" applyBorder="1" applyAlignment="1">
      <alignment horizontal="left" vertical="center" wrapText="1"/>
    </xf>
    <xf numFmtId="43" fontId="15" fillId="5" borderId="1" xfId="1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6" fillId="0" borderId="1" xfId="3" applyFont="1" applyBorder="1" applyAlignment="1">
      <alignment horizontal="left" vertical="center" wrapText="1"/>
    </xf>
    <xf numFmtId="43" fontId="4" fillId="6" borderId="1" xfId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vertical="center"/>
    </xf>
    <xf numFmtId="43" fontId="4" fillId="7" borderId="1" xfId="1" applyFont="1" applyFill="1" applyBorder="1" applyAlignment="1">
      <alignment vertical="center"/>
    </xf>
    <xf numFmtId="43" fontId="9" fillId="7" borderId="1" xfId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vertical="center"/>
    </xf>
    <xf numFmtId="43" fontId="9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 vertical="center" wrapText="1"/>
    </xf>
    <xf numFmtId="0" fontId="5" fillId="8" borderId="12" xfId="3" applyFont="1" applyFill="1" applyBorder="1" applyAlignment="1">
      <alignment horizontal="left" vertical="center" wrapText="1"/>
    </xf>
    <xf numFmtId="43" fontId="10" fillId="8" borderId="1" xfId="1" applyFont="1" applyFill="1" applyBorder="1" applyAlignment="1">
      <alignment horizontal="center"/>
    </xf>
    <xf numFmtId="43" fontId="10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/>
    </xf>
    <xf numFmtId="167" fontId="5" fillId="6" borderId="1" xfId="0" applyNumberFormat="1" applyFont="1" applyFill="1" applyBorder="1" applyAlignment="1">
      <alignment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1" fontId="5" fillId="7" borderId="1" xfId="0" applyNumberFormat="1" applyFont="1" applyFill="1" applyBorder="1" applyAlignment="1">
      <alignment vertical="center" wrapText="1"/>
    </xf>
    <xf numFmtId="43" fontId="4" fillId="7" borderId="1" xfId="1" applyFont="1" applyFill="1" applyBorder="1" applyAlignment="1">
      <alignment horizontal="center"/>
    </xf>
    <xf numFmtId="1" fontId="5" fillId="8" borderId="1" xfId="0" applyNumberFormat="1" applyFont="1" applyFill="1" applyBorder="1" applyAlignment="1">
      <alignment vertical="center" wrapText="1"/>
    </xf>
    <xf numFmtId="167" fontId="5" fillId="8" borderId="1" xfId="0" applyNumberFormat="1" applyFont="1" applyFill="1" applyBorder="1" applyAlignment="1">
      <alignment vertical="center" wrapText="1"/>
    </xf>
    <xf numFmtId="4" fontId="4" fillId="7" borderId="1" xfId="0" applyNumberFormat="1" applyFont="1" applyFill="1" applyBorder="1" applyAlignment="1">
      <alignment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7" fillId="8" borderId="0" xfId="0" applyFont="1" applyFill="1"/>
    <xf numFmtId="0" fontId="7" fillId="7" borderId="0" xfId="0" applyFont="1" applyFill="1"/>
    <xf numFmtId="43" fontId="5" fillId="7" borderId="1" xfId="1" applyFont="1" applyFill="1" applyBorder="1" applyAlignment="1">
      <alignment horizontal="center"/>
    </xf>
    <xf numFmtId="43" fontId="5" fillId="6" borderId="1" xfId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/>
    </xf>
    <xf numFmtId="0" fontId="6" fillId="0" borderId="3" xfId="4" applyFont="1" applyBorder="1" applyAlignment="1">
      <alignment horizontal="center" vertical="center" wrapText="1"/>
    </xf>
    <xf numFmtId="4" fontId="6" fillId="0" borderId="4" xfId="4" applyNumberFormat="1" applyFont="1" applyBorder="1" applyAlignment="1">
      <alignment horizontal="center" vertical="center" wrapText="1"/>
    </xf>
    <xf numFmtId="4" fontId="6" fillId="0" borderId="1" xfId="4" applyNumberFormat="1" applyFont="1" applyBorder="1" applyAlignment="1">
      <alignment horizontal="center" vertical="center" wrapText="1"/>
    </xf>
    <xf numFmtId="4" fontId="6" fillId="0" borderId="5" xfId="4" applyNumberFormat="1" applyFont="1" applyBorder="1" applyAlignment="1">
      <alignment horizontal="centerContinuous" vertical="center" wrapText="1"/>
    </xf>
    <xf numFmtId="4" fontId="6" fillId="0" borderId="0" xfId="4" applyNumberFormat="1" applyFont="1" applyAlignment="1">
      <alignment horizontal="centerContinuous" vertical="center" wrapText="1"/>
    </xf>
    <xf numFmtId="0" fontId="7" fillId="0" borderId="0" xfId="4" applyFont="1" applyAlignment="1">
      <alignment horizontal="center"/>
    </xf>
    <xf numFmtId="0" fontId="1" fillId="0" borderId="0" xfId="4" applyAlignment="1">
      <alignment horizontal="center"/>
    </xf>
    <xf numFmtId="0" fontId="6" fillId="0" borderId="6" xfId="4" applyFont="1" applyBorder="1" applyAlignment="1">
      <alignment horizontal="center" vertical="center" wrapText="1"/>
    </xf>
    <xf numFmtId="4" fontId="6" fillId="0" borderId="7" xfId="4" applyNumberFormat="1" applyFont="1" applyBorder="1" applyAlignment="1">
      <alignment horizontal="center" vertical="center" wrapText="1"/>
    </xf>
    <xf numFmtId="4" fontId="6" fillId="0" borderId="8" xfId="4" applyNumberFormat="1" applyFont="1" applyBorder="1" applyAlignment="1">
      <alignment horizontal="center" vertical="center" wrapText="1"/>
    </xf>
    <xf numFmtId="4" fontId="6" fillId="0" borderId="9" xfId="4" applyNumberFormat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 wrapText="1"/>
    </xf>
    <xf numFmtId="4" fontId="6" fillId="0" borderId="11" xfId="4" applyNumberFormat="1" applyFont="1" applyBorder="1" applyAlignment="1">
      <alignment horizontal="center" vertical="center" wrapText="1"/>
    </xf>
    <xf numFmtId="165" fontId="3" fillId="0" borderId="1" xfId="5" applyNumberFormat="1" applyFont="1" applyBorder="1" applyAlignment="1">
      <alignment horizontal="center" vertical="center"/>
    </xf>
    <xf numFmtId="165" fontId="6" fillId="0" borderId="1" xfId="5" applyNumberFormat="1" applyFont="1" applyFill="1" applyBorder="1" applyAlignment="1">
      <alignment horizontal="center" vertical="center"/>
    </xf>
    <xf numFmtId="0" fontId="7" fillId="0" borderId="1" xfId="4" applyFont="1" applyBorder="1" applyAlignment="1">
      <alignment horizontal="center"/>
    </xf>
    <xf numFmtId="0" fontId="6" fillId="4" borderId="10" xfId="4" applyFont="1" applyFill="1" applyBorder="1" applyAlignment="1">
      <alignment horizontal="center" vertical="center" wrapText="1"/>
    </xf>
    <xf numFmtId="0" fontId="6" fillId="4" borderId="12" xfId="4" applyFont="1" applyFill="1" applyBorder="1" applyAlignment="1">
      <alignment vertical="center" wrapText="1"/>
    </xf>
    <xf numFmtId="0" fontId="6" fillId="4" borderId="13" xfId="4" applyFont="1" applyFill="1" applyBorder="1" applyAlignment="1">
      <alignment vertical="center" wrapText="1"/>
    </xf>
    <xf numFmtId="4" fontId="6" fillId="4" borderId="1" xfId="4" applyNumberFormat="1" applyFont="1" applyFill="1" applyBorder="1" applyAlignment="1">
      <alignment horizontal="left" vertical="center" wrapText="1"/>
    </xf>
    <xf numFmtId="166" fontId="6" fillId="4" borderId="1" xfId="4" applyNumberFormat="1" applyFont="1" applyFill="1" applyBorder="1" applyAlignment="1">
      <alignment horizontal="left" vertical="center" wrapText="1"/>
    </xf>
    <xf numFmtId="165" fontId="6" fillId="4" borderId="1" xfId="5" applyNumberFormat="1" applyFont="1" applyFill="1" applyBorder="1" applyAlignment="1">
      <alignment horizontal="left" vertical="center" wrapText="1"/>
    </xf>
    <xf numFmtId="0" fontId="7" fillId="0" borderId="0" xfId="4" applyFont="1"/>
    <xf numFmtId="0" fontId="1" fillId="0" borderId="0" xfId="4"/>
    <xf numFmtId="0" fontId="6" fillId="0" borderId="1" xfId="4" applyFont="1" applyBorder="1" applyAlignment="1">
      <alignment vertical="center" wrapText="1"/>
    </xf>
    <xf numFmtId="4" fontId="6" fillId="0" borderId="1" xfId="4" applyNumberFormat="1" applyFont="1" applyBorder="1" applyAlignment="1">
      <alignment horizontal="left" vertical="center" wrapText="1"/>
    </xf>
    <xf numFmtId="166" fontId="6" fillId="0" borderId="1" xfId="4" applyNumberFormat="1" applyFont="1" applyBorder="1" applyAlignment="1">
      <alignment horizontal="left" vertical="center" wrapText="1"/>
    </xf>
    <xf numFmtId="165" fontId="6" fillId="0" borderId="1" xfId="5" applyNumberFormat="1" applyFont="1" applyFill="1" applyBorder="1" applyAlignment="1">
      <alignment horizontal="left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3" fillId="0" borderId="1" xfId="4" applyFont="1" applyBorder="1" applyAlignment="1">
      <alignment vertical="center"/>
    </xf>
    <xf numFmtId="0" fontId="5" fillId="0" borderId="1" xfId="4" applyFont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vertical="center" wrapText="1"/>
    </xf>
    <xf numFmtId="43" fontId="5" fillId="5" borderId="1" xfId="5" applyFont="1" applyFill="1" applyBorder="1" applyAlignment="1">
      <alignment vertical="center"/>
    </xf>
    <xf numFmtId="43" fontId="4" fillId="0" borderId="1" xfId="5" applyFont="1" applyBorder="1" applyAlignment="1">
      <alignment vertical="center"/>
    </xf>
    <xf numFmtId="43" fontId="9" fillId="5" borderId="1" xfId="5" applyFont="1" applyFill="1" applyBorder="1" applyAlignment="1">
      <alignment horizontal="center" vertical="center" wrapText="1"/>
    </xf>
    <xf numFmtId="43" fontId="4" fillId="5" borderId="1" xfId="5" applyFont="1" applyFill="1" applyBorder="1" applyAlignment="1">
      <alignment vertical="center"/>
    </xf>
    <xf numFmtId="43" fontId="4" fillId="5" borderId="1" xfId="5" applyFont="1" applyFill="1" applyBorder="1" applyAlignment="1">
      <alignment horizontal="center" vertical="center" wrapText="1"/>
    </xf>
    <xf numFmtId="0" fontId="7" fillId="0" borderId="0" xfId="4" applyFont="1" applyAlignment="1">
      <alignment vertical="center"/>
    </xf>
    <xf numFmtId="2" fontId="5" fillId="0" borderId="1" xfId="4" applyNumberFormat="1" applyFont="1" applyBorder="1" applyAlignment="1">
      <alignment vertical="center" wrapText="1"/>
    </xf>
    <xf numFmtId="43" fontId="5" fillId="0" borderId="1" xfId="5" applyFont="1" applyFill="1" applyBorder="1" applyAlignment="1">
      <alignment vertical="center"/>
    </xf>
    <xf numFmtId="43" fontId="9" fillId="0" borderId="1" xfId="5" applyFont="1" applyFill="1" applyBorder="1" applyAlignment="1">
      <alignment horizontal="center" vertical="center" wrapText="1"/>
    </xf>
    <xf numFmtId="43" fontId="5" fillId="0" borderId="1" xfId="5" applyFont="1" applyFill="1" applyBorder="1" applyAlignment="1">
      <alignment horizontal="center" vertical="center" wrapText="1"/>
    </xf>
    <xf numFmtId="0" fontId="4" fillId="7" borderId="1" xfId="4" applyFont="1" applyFill="1" applyBorder="1" applyAlignment="1">
      <alignment horizontal="center" vertical="center" wrapText="1"/>
    </xf>
    <xf numFmtId="0" fontId="17" fillId="7" borderId="1" xfId="6" applyFont="1" applyFill="1" applyBorder="1" applyAlignment="1">
      <alignment horizontal="left" vertical="center" wrapText="1"/>
    </xf>
    <xf numFmtId="0" fontId="5" fillId="7" borderId="1" xfId="4" applyFont="1" applyFill="1" applyBorder="1" applyAlignment="1">
      <alignment horizontal="center" vertical="center" wrapText="1"/>
    </xf>
    <xf numFmtId="2" fontId="5" fillId="7" borderId="1" xfId="4" applyNumberFormat="1" applyFont="1" applyFill="1" applyBorder="1" applyAlignment="1">
      <alignment vertical="center" wrapText="1"/>
    </xf>
    <xf numFmtId="43" fontId="15" fillId="7" borderId="1" xfId="5" applyFont="1" applyFill="1" applyBorder="1" applyAlignment="1">
      <alignment horizontal="center" vertical="center" wrapText="1"/>
    </xf>
    <xf numFmtId="43" fontId="4" fillId="7" borderId="1" xfId="5" applyFont="1" applyFill="1" applyBorder="1" applyAlignment="1">
      <alignment vertical="center"/>
    </xf>
    <xf numFmtId="43" fontId="10" fillId="7" borderId="1" xfId="5" applyFont="1" applyFill="1" applyBorder="1" applyAlignment="1">
      <alignment horizontal="center"/>
    </xf>
    <xf numFmtId="43" fontId="10" fillId="7" borderId="1" xfId="5" applyFont="1" applyFill="1" applyBorder="1" applyAlignment="1">
      <alignment vertical="center"/>
    </xf>
    <xf numFmtId="43" fontId="5" fillId="7" borderId="1" xfId="5" applyFont="1" applyFill="1" applyBorder="1" applyAlignment="1">
      <alignment horizontal="center" vertical="center" wrapText="1"/>
    </xf>
    <xf numFmtId="43" fontId="5" fillId="7" borderId="1" xfId="5" applyFont="1" applyFill="1" applyBorder="1" applyAlignment="1">
      <alignment vertical="center"/>
    </xf>
    <xf numFmtId="0" fontId="2" fillId="5" borderId="0" xfId="4" applyFont="1" applyFill="1" applyAlignment="1">
      <alignment vertical="center"/>
    </xf>
    <xf numFmtId="4" fontId="17" fillId="8" borderId="1" xfId="4" applyNumberFormat="1" applyFont="1" applyFill="1" applyBorder="1" applyAlignment="1">
      <alignment horizontal="right" vertical="center" wrapText="1"/>
    </xf>
    <xf numFmtId="4" fontId="9" fillId="0" borderId="1" xfId="5" applyNumberFormat="1" applyFont="1" applyFill="1" applyBorder="1" applyAlignment="1">
      <alignment horizontal="right" vertical="center" wrapText="1"/>
    </xf>
    <xf numFmtId="4" fontId="5" fillId="0" borderId="1" xfId="5" applyNumberFormat="1" applyFont="1" applyFill="1" applyBorder="1" applyAlignment="1">
      <alignment horizontal="right" vertical="center"/>
    </xf>
    <xf numFmtId="4" fontId="5" fillId="0" borderId="1" xfId="5" applyNumberFormat="1" applyFont="1" applyFill="1" applyBorder="1" applyAlignment="1">
      <alignment horizontal="right"/>
    </xf>
    <xf numFmtId="4" fontId="5" fillId="0" borderId="1" xfId="5" applyNumberFormat="1" applyFont="1" applyFill="1" applyBorder="1" applyAlignment="1">
      <alignment horizontal="right" vertical="center" wrapText="1"/>
    </xf>
    <xf numFmtId="168" fontId="1" fillId="0" borderId="0" xfId="7" applyNumberFormat="1" applyAlignment="1">
      <alignment horizontal="right" vertical="center"/>
    </xf>
    <xf numFmtId="0" fontId="11" fillId="5" borderId="12" xfId="6" applyFont="1" applyFill="1" applyBorder="1" applyAlignment="1">
      <alignment horizontal="left" vertical="center" wrapText="1"/>
    </xf>
    <xf numFmtId="0" fontId="5" fillId="5" borderId="1" xfId="4" applyFont="1" applyFill="1" applyBorder="1" applyAlignment="1">
      <alignment horizontal="center" vertical="center" wrapText="1"/>
    </xf>
    <xf numFmtId="43" fontId="15" fillId="5" borderId="1" xfId="5" applyFont="1" applyFill="1" applyBorder="1" applyAlignment="1">
      <alignment horizontal="center" vertical="center" wrapText="1"/>
    </xf>
    <xf numFmtId="4" fontId="5" fillId="0" borderId="1" xfId="4" applyNumberFormat="1" applyFont="1" applyBorder="1" applyAlignment="1">
      <alignment horizontal="right" vertical="center" wrapText="1"/>
    </xf>
    <xf numFmtId="0" fontId="4" fillId="8" borderId="1" xfId="4" applyFont="1" applyFill="1" applyBorder="1" applyAlignment="1">
      <alignment horizontal="center" vertical="center" wrapText="1"/>
    </xf>
    <xf numFmtId="0" fontId="5" fillId="8" borderId="12" xfId="6" applyFont="1" applyFill="1" applyBorder="1" applyAlignment="1">
      <alignment horizontal="left" vertical="center" wrapText="1"/>
    </xf>
    <xf numFmtId="0" fontId="5" fillId="8" borderId="1" xfId="4" applyFont="1" applyFill="1" applyBorder="1" applyAlignment="1">
      <alignment horizontal="center" vertical="center" wrapText="1"/>
    </xf>
    <xf numFmtId="2" fontId="5" fillId="8" borderId="1" xfId="4" applyNumberFormat="1" applyFont="1" applyFill="1" applyBorder="1" applyAlignment="1">
      <alignment vertical="center" wrapText="1"/>
    </xf>
    <xf numFmtId="43" fontId="5" fillId="8" borderId="1" xfId="5" applyFont="1" applyFill="1" applyBorder="1" applyAlignment="1">
      <alignment vertical="center"/>
    </xf>
    <xf numFmtId="43" fontId="4" fillId="8" borderId="1" xfId="5" applyFont="1" applyFill="1" applyBorder="1" applyAlignment="1">
      <alignment vertical="center"/>
    </xf>
    <xf numFmtId="43" fontId="9" fillId="8" borderId="1" xfId="5" applyFont="1" applyFill="1" applyBorder="1" applyAlignment="1">
      <alignment horizontal="center" vertical="center" wrapText="1"/>
    </xf>
    <xf numFmtId="43" fontId="4" fillId="8" borderId="1" xfId="5" applyFont="1" applyFill="1" applyBorder="1" applyAlignment="1">
      <alignment horizontal="center" vertical="center" wrapText="1"/>
    </xf>
    <xf numFmtId="49" fontId="10" fillId="5" borderId="1" xfId="4" applyNumberFormat="1" applyFont="1" applyFill="1" applyBorder="1" applyAlignment="1">
      <alignment horizontal="center" vertical="center" wrapText="1"/>
    </xf>
    <xf numFmtId="0" fontId="6" fillId="5" borderId="12" xfId="4" applyFont="1" applyFill="1" applyBorder="1" applyAlignment="1">
      <alignment horizontal="left" vertical="center" wrapText="1"/>
    </xf>
    <xf numFmtId="1" fontId="5" fillId="5" borderId="1" xfId="4" applyNumberFormat="1" applyFont="1" applyFill="1" applyBorder="1" applyAlignment="1">
      <alignment vertical="center" wrapText="1"/>
    </xf>
    <xf numFmtId="3" fontId="4" fillId="5" borderId="1" xfId="4" applyNumberFormat="1" applyFont="1" applyFill="1" applyBorder="1" applyAlignment="1">
      <alignment horizontal="center" vertical="center"/>
    </xf>
    <xf numFmtId="3" fontId="5" fillId="5" borderId="1" xfId="4" applyNumberFormat="1" applyFont="1" applyFill="1" applyBorder="1" applyAlignment="1">
      <alignment horizontal="center" vertical="center"/>
    </xf>
    <xf numFmtId="166" fontId="4" fillId="5" borderId="1" xfId="4" applyNumberFormat="1" applyFont="1" applyFill="1" applyBorder="1" applyAlignment="1">
      <alignment vertical="center"/>
    </xf>
    <xf numFmtId="43" fontId="10" fillId="5" borderId="1" xfId="5" applyFont="1" applyFill="1" applyBorder="1" applyAlignment="1">
      <alignment horizontal="center"/>
    </xf>
    <xf numFmtId="43" fontId="10" fillId="5" borderId="1" xfId="5" applyFont="1" applyFill="1" applyBorder="1" applyAlignment="1">
      <alignment vertical="center"/>
    </xf>
    <xf numFmtId="43" fontId="10" fillId="5" borderId="1" xfId="5" applyFont="1" applyFill="1" applyBorder="1" applyAlignment="1">
      <alignment horizontal="center" vertical="center" wrapText="1"/>
    </xf>
    <xf numFmtId="4" fontId="5" fillId="0" borderId="1" xfId="4" applyNumberFormat="1" applyFont="1" applyBorder="1" applyAlignment="1">
      <alignment horizontal="right" vertical="center"/>
    </xf>
    <xf numFmtId="0" fontId="11" fillId="5" borderId="12" xfId="4" applyFont="1" applyFill="1" applyBorder="1" applyAlignment="1">
      <alignment horizontal="left" vertical="center" wrapText="1"/>
    </xf>
    <xf numFmtId="43" fontId="5" fillId="5" borderId="1" xfId="5" applyFont="1" applyFill="1" applyBorder="1" applyAlignment="1">
      <alignment horizontal="center" vertical="center" wrapText="1"/>
    </xf>
    <xf numFmtId="0" fontId="5" fillId="8" borderId="1" xfId="6" applyFont="1" applyFill="1" applyBorder="1" applyAlignment="1">
      <alignment horizontal="left" vertical="center" wrapText="1"/>
    </xf>
    <xf numFmtId="43" fontId="10" fillId="8" borderId="1" xfId="5" applyFont="1" applyFill="1" applyBorder="1" applyAlignment="1">
      <alignment horizontal="center"/>
    </xf>
    <xf numFmtId="43" fontId="10" fillId="8" borderId="1" xfId="5" applyFont="1" applyFill="1" applyBorder="1" applyAlignment="1">
      <alignment vertical="center"/>
    </xf>
    <xf numFmtId="43" fontId="5" fillId="8" borderId="1" xfId="5" applyFont="1" applyFill="1" applyBorder="1" applyAlignment="1">
      <alignment horizontal="center" vertical="center" wrapText="1"/>
    </xf>
    <xf numFmtId="4" fontId="18" fillId="0" borderId="1" xfId="5" applyNumberFormat="1" applyFont="1" applyFill="1" applyBorder="1" applyAlignment="1">
      <alignment horizontal="right" vertical="center" wrapText="1"/>
    </xf>
    <xf numFmtId="49" fontId="5" fillId="5" borderId="1" xfId="4" applyNumberFormat="1" applyFont="1" applyFill="1" applyBorder="1" applyAlignment="1">
      <alignment horizontal="center" vertical="center" wrapText="1"/>
    </xf>
    <xf numFmtId="0" fontId="5" fillId="6" borderId="1" xfId="6" applyFont="1" applyFill="1" applyBorder="1" applyAlignment="1">
      <alignment horizontal="left" vertical="center" wrapText="1"/>
    </xf>
    <xf numFmtId="0" fontId="5" fillId="6" borderId="1" xfId="4" applyFont="1" applyFill="1" applyBorder="1" applyAlignment="1">
      <alignment horizontal="center" vertical="center" wrapText="1"/>
    </xf>
    <xf numFmtId="2" fontId="5" fillId="6" borderId="1" xfId="4" applyNumberFormat="1" applyFont="1" applyFill="1" applyBorder="1" applyAlignment="1">
      <alignment vertical="center" wrapText="1"/>
    </xf>
    <xf numFmtId="43" fontId="9" fillId="6" borderId="1" xfId="5" applyFont="1" applyFill="1" applyBorder="1" applyAlignment="1">
      <alignment horizontal="center" vertical="center" wrapText="1"/>
    </xf>
    <xf numFmtId="43" fontId="4" fillId="6" borderId="1" xfId="5" applyFont="1" applyFill="1" applyBorder="1" applyAlignment="1">
      <alignment vertical="center"/>
    </xf>
    <xf numFmtId="43" fontId="4" fillId="6" borderId="1" xfId="5" applyFont="1" applyFill="1" applyBorder="1" applyAlignment="1">
      <alignment horizontal="center" vertical="center" wrapText="1"/>
    </xf>
    <xf numFmtId="0" fontId="7" fillId="5" borderId="0" xfId="4" applyFont="1" applyFill="1"/>
    <xf numFmtId="0" fontId="1" fillId="5" borderId="0" xfId="4" applyFill="1"/>
    <xf numFmtId="43" fontId="4" fillId="5" borderId="1" xfId="5" applyFont="1" applyFill="1" applyBorder="1" applyAlignment="1">
      <alignment horizontal="center"/>
    </xf>
    <xf numFmtId="167" fontId="5" fillId="8" borderId="1" xfId="4" applyNumberFormat="1" applyFont="1" applyFill="1" applyBorder="1" applyAlignment="1">
      <alignment vertical="center" wrapText="1"/>
    </xf>
    <xf numFmtId="43" fontId="4" fillId="8" borderId="1" xfId="5" applyFont="1" applyFill="1" applyBorder="1" applyAlignment="1">
      <alignment horizontal="center"/>
    </xf>
    <xf numFmtId="0" fontId="19" fillId="0" borderId="5" xfId="4" applyFont="1" applyBorder="1" applyAlignment="1">
      <alignment vertical="center" wrapText="1"/>
    </xf>
    <xf numFmtId="43" fontId="4" fillId="6" borderId="1" xfId="5" applyFont="1" applyFill="1" applyBorder="1" applyAlignment="1">
      <alignment horizontal="center" vertical="center"/>
    </xf>
    <xf numFmtId="0" fontId="19" fillId="0" borderId="5" xfId="4" applyFont="1" applyBorder="1" applyAlignment="1">
      <alignment vertical="center"/>
    </xf>
    <xf numFmtId="0" fontId="20" fillId="8" borderId="1" xfId="6" applyFont="1" applyFill="1" applyBorder="1" applyAlignment="1">
      <alignment horizontal="left" vertical="center" wrapText="1"/>
    </xf>
    <xf numFmtId="0" fontId="20" fillId="8" borderId="1" xfId="4" applyFont="1" applyFill="1" applyBorder="1" applyAlignment="1">
      <alignment horizontal="center" vertical="center" wrapText="1"/>
    </xf>
    <xf numFmtId="167" fontId="20" fillId="8" borderId="1" xfId="4" applyNumberFormat="1" applyFont="1" applyFill="1" applyBorder="1" applyAlignment="1">
      <alignment vertical="center" wrapText="1"/>
    </xf>
    <xf numFmtId="43" fontId="21" fillId="0" borderId="1" xfId="5" applyFont="1" applyFill="1" applyBorder="1" applyAlignment="1">
      <alignment horizontal="center" vertical="center" wrapText="1"/>
    </xf>
    <xf numFmtId="43" fontId="20" fillId="0" borderId="1" xfId="5" applyFont="1" applyFill="1" applyBorder="1" applyAlignment="1">
      <alignment vertical="center"/>
    </xf>
    <xf numFmtId="43" fontId="20" fillId="0" borderId="1" xfId="5" applyFont="1" applyFill="1" applyBorder="1" applyAlignment="1">
      <alignment horizontal="center"/>
    </xf>
    <xf numFmtId="43" fontId="20" fillId="0" borderId="1" xfId="5" applyFont="1" applyFill="1" applyBorder="1" applyAlignment="1">
      <alignment horizontal="center" vertical="center" wrapText="1"/>
    </xf>
    <xf numFmtId="0" fontId="20" fillId="6" borderId="1" xfId="6" applyFont="1" applyFill="1" applyBorder="1" applyAlignment="1">
      <alignment horizontal="left" vertical="center" wrapText="1"/>
    </xf>
    <xf numFmtId="0" fontId="20" fillId="6" borderId="1" xfId="4" applyFont="1" applyFill="1" applyBorder="1" applyAlignment="1">
      <alignment horizontal="center" vertical="center" wrapText="1"/>
    </xf>
    <xf numFmtId="2" fontId="20" fillId="6" borderId="1" xfId="4" applyNumberFormat="1" applyFont="1" applyFill="1" applyBorder="1" applyAlignment="1">
      <alignment vertical="center" wrapText="1"/>
    </xf>
    <xf numFmtId="43" fontId="20" fillId="0" borderId="1" xfId="5" applyFont="1" applyFill="1" applyBorder="1" applyAlignment="1">
      <alignment horizontal="center" vertical="center"/>
    </xf>
    <xf numFmtId="0" fontId="19" fillId="0" borderId="0" xfId="4" applyFont="1" applyAlignment="1">
      <alignment vertical="center"/>
    </xf>
    <xf numFmtId="43" fontId="5" fillId="6" borderId="1" xfId="5" applyFont="1" applyFill="1" applyBorder="1" applyAlignment="1">
      <alignment vertical="center"/>
    </xf>
    <xf numFmtId="43" fontId="5" fillId="6" borderId="1" xfId="5" applyFont="1" applyFill="1" applyBorder="1" applyAlignment="1">
      <alignment horizontal="center" vertical="center" wrapText="1"/>
    </xf>
    <xf numFmtId="0" fontId="20" fillId="7" borderId="1" xfId="4" applyFont="1" applyFill="1" applyBorder="1" applyAlignment="1">
      <alignment horizontal="center" vertical="center" wrapText="1"/>
    </xf>
    <xf numFmtId="0" fontId="5" fillId="7" borderId="1" xfId="6" applyFont="1" applyFill="1" applyBorder="1" applyAlignment="1">
      <alignment horizontal="left" vertical="center" wrapText="1"/>
    </xf>
    <xf numFmtId="43" fontId="9" fillId="7" borderId="1" xfId="5" applyFont="1" applyFill="1" applyBorder="1" applyAlignment="1">
      <alignment horizontal="center" vertical="center" wrapText="1"/>
    </xf>
    <xf numFmtId="43" fontId="5" fillId="7" borderId="1" xfId="5" applyFont="1" applyFill="1" applyBorder="1" applyAlignment="1">
      <alignment horizontal="center"/>
    </xf>
    <xf numFmtId="169" fontId="5" fillId="6" borderId="1" xfId="4" applyNumberFormat="1" applyFont="1" applyFill="1" applyBorder="1" applyAlignment="1">
      <alignment vertical="center" wrapText="1"/>
    </xf>
    <xf numFmtId="43" fontId="17" fillId="6" borderId="1" xfId="5" applyFont="1" applyFill="1" applyBorder="1" applyAlignment="1">
      <alignment vertical="center"/>
    </xf>
    <xf numFmtId="170" fontId="5" fillId="6" borderId="1" xfId="4" applyNumberFormat="1" applyFont="1" applyFill="1" applyBorder="1" applyAlignment="1">
      <alignment vertical="center" wrapText="1"/>
    </xf>
    <xf numFmtId="0" fontId="2" fillId="0" borderId="0" xfId="4" applyFont="1"/>
    <xf numFmtId="43" fontId="4" fillId="7" borderId="1" xfId="5" applyFont="1" applyFill="1" applyBorder="1" applyAlignment="1">
      <alignment horizontal="center"/>
    </xf>
    <xf numFmtId="0" fontId="2" fillId="0" borderId="0" xfId="4" applyFont="1" applyAlignment="1">
      <alignment vertical="center"/>
    </xf>
    <xf numFmtId="1" fontId="5" fillId="6" borderId="1" xfId="4" applyNumberFormat="1" applyFont="1" applyFill="1" applyBorder="1" applyAlignment="1">
      <alignment vertical="center" wrapText="1"/>
    </xf>
    <xf numFmtId="0" fontId="16" fillId="0" borderId="12" xfId="6" applyFont="1" applyBorder="1" applyAlignment="1">
      <alignment wrapText="1"/>
    </xf>
    <xf numFmtId="0" fontId="16" fillId="0" borderId="13" xfId="6" applyFont="1" applyBorder="1" applyAlignment="1">
      <alignment wrapText="1"/>
    </xf>
    <xf numFmtId="0" fontId="16" fillId="0" borderId="2" xfId="6" applyFont="1" applyBorder="1" applyAlignment="1">
      <alignment wrapText="1"/>
    </xf>
    <xf numFmtId="43" fontId="12" fillId="0" borderId="1" xfId="5" applyFont="1" applyBorder="1" applyAlignment="1">
      <alignment horizontal="center"/>
    </xf>
    <xf numFmtId="43" fontId="12" fillId="0" borderId="1" xfId="5" applyFont="1" applyBorder="1"/>
    <xf numFmtId="165" fontId="13" fillId="0" borderId="0" xfId="5" applyNumberFormat="1" applyFont="1" applyAlignment="1">
      <alignment horizontal="center"/>
    </xf>
    <xf numFmtId="0" fontId="14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4" fontId="16" fillId="0" borderId="1" xfId="6" applyNumberFormat="1" applyFont="1" applyBorder="1" applyAlignment="1">
      <alignment horizontal="right" wrapText="1"/>
    </xf>
    <xf numFmtId="4" fontId="16" fillId="0" borderId="1" xfId="5" applyNumberFormat="1" applyFont="1" applyFill="1" applyBorder="1" applyAlignment="1">
      <alignment horizontal="right"/>
    </xf>
    <xf numFmtId="165" fontId="0" fillId="0" borderId="0" xfId="5" applyNumberFormat="1" applyFont="1"/>
    <xf numFmtId="165" fontId="22" fillId="0" borderId="0" xfId="5" applyNumberFormat="1" applyFont="1" applyFill="1"/>
    <xf numFmtId="2" fontId="5" fillId="0" borderId="1" xfId="8" applyNumberFormat="1" applyFont="1" applyBorder="1" applyAlignment="1">
      <alignment vertical="center" wrapText="1"/>
    </xf>
    <xf numFmtId="43" fontId="5" fillId="0" borderId="1" xfId="9" applyFont="1" applyFill="1" applyBorder="1" applyAlignment="1">
      <alignment vertical="center"/>
    </xf>
    <xf numFmtId="43" fontId="5" fillId="0" borderId="1" xfId="9" applyFont="1" applyFill="1" applyBorder="1" applyAlignment="1">
      <alignment horizontal="center" vertical="center" wrapText="1"/>
    </xf>
    <xf numFmtId="168" fontId="8" fillId="0" borderId="0" xfId="3" applyNumberFormat="1" applyAlignment="1">
      <alignment horizontal="right" vertical="center"/>
    </xf>
    <xf numFmtId="43" fontId="5" fillId="9" borderId="1" xfId="9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vertical="center" wrapText="1"/>
    </xf>
    <xf numFmtId="43" fontId="0" fillId="0" borderId="0" xfId="0" applyNumberFormat="1"/>
    <xf numFmtId="4" fontId="5" fillId="9" borderId="1" xfId="5" applyNumberFormat="1" applyFont="1" applyFill="1" applyBorder="1" applyAlignment="1">
      <alignment horizontal="right" vertical="center"/>
    </xf>
    <xf numFmtId="4" fontId="17" fillId="9" borderId="1" xfId="4" applyNumberFormat="1" applyFont="1" applyFill="1" applyBorder="1" applyAlignment="1">
      <alignment horizontal="right" vertical="center" wrapText="1"/>
    </xf>
    <xf numFmtId="4" fontId="5" fillId="9" borderId="1" xfId="4" applyNumberFormat="1" applyFont="1" applyFill="1" applyBorder="1" applyAlignment="1">
      <alignment horizontal="right" vertical="center" wrapText="1"/>
    </xf>
    <xf numFmtId="0" fontId="23" fillId="9" borderId="0" xfId="4" applyFont="1" applyFill="1"/>
    <xf numFmtId="0" fontId="1" fillId="10" borderId="0" xfId="4" applyFill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6" fillId="0" borderId="12" xfId="3" applyFont="1" applyBorder="1" applyAlignment="1">
      <alignment horizontal="right" wrapText="1"/>
    </xf>
    <xf numFmtId="0" fontId="16" fillId="0" borderId="13" xfId="3" applyFont="1" applyBorder="1" applyAlignment="1">
      <alignment horizontal="right" wrapText="1"/>
    </xf>
    <xf numFmtId="0" fontId="16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3" fontId="9" fillId="7" borderId="3" xfId="1" applyFont="1" applyFill="1" applyBorder="1" applyAlignment="1">
      <alignment horizontal="center" vertical="center" wrapText="1"/>
    </xf>
    <xf numFmtId="43" fontId="9" fillId="7" borderId="6" xfId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/>
    </xf>
    <xf numFmtId="43" fontId="9" fillId="0" borderId="3" xfId="1" applyFont="1" applyFill="1" applyBorder="1" applyAlignment="1">
      <alignment horizontal="center" vertical="center" wrapText="1"/>
    </xf>
    <xf numFmtId="43" fontId="9" fillId="0" borderId="6" xfId="1" applyFont="1" applyFill="1" applyBorder="1" applyAlignment="1">
      <alignment horizontal="center" vertical="center" wrapText="1"/>
    </xf>
    <xf numFmtId="0" fontId="24" fillId="0" borderId="0" xfId="4" applyFont="1"/>
  </cellXfs>
  <cellStyles count="10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Обычный 2 2" xfId="6" xr:uid="{CE3DA3A3-1AF5-46B7-AD03-385E98737A0C}"/>
    <cellStyle name="Обычный 2 3" xfId="7" xr:uid="{C9E238F0-A5E7-4253-BAED-A379A86BB22F}"/>
    <cellStyle name="Обычный 3" xfId="8" xr:uid="{D139C590-AE6E-40CF-A86F-14630E87D527}"/>
    <cellStyle name="Обычный 4" xfId="4" xr:uid="{FFC6C745-7037-44D3-B608-A70AC0D212C0}"/>
    <cellStyle name="Финансовый" xfId="1" builtinId="3"/>
    <cellStyle name="Финансовый 3" xfId="9" xr:uid="{27700F39-EC44-4437-B1AE-C0514224410B}"/>
    <cellStyle name="Финансовый 4" xfId="5" xr:uid="{120A985D-1FA2-4846-AFA0-1E423B3F44AF}"/>
  </cellStyles>
  <dxfs count="10"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J15"/>
  <sheetViews>
    <sheetView tabSelected="1" view="pageBreakPreview" zoomScaleNormal="100" zoomScaleSheetLayoutView="100" workbookViewId="0">
      <selection activeCell="I7" sqref="I7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38" customWidth="1"/>
    <col min="10" max="11" width="14.5703125" bestFit="1" customWidth="1"/>
  </cols>
  <sheetData>
    <row r="1" spans="1:10" x14ac:dyDescent="0.25">
      <c r="A1" s="272" t="s">
        <v>0</v>
      </c>
      <c r="B1" s="272" t="s">
        <v>1</v>
      </c>
      <c r="C1" s="273" t="s">
        <v>2</v>
      </c>
      <c r="D1" s="273"/>
      <c r="E1" s="273"/>
      <c r="F1" s="274" t="s">
        <v>3</v>
      </c>
      <c r="G1" s="274"/>
      <c r="H1" s="274"/>
    </row>
    <row r="2" spans="1:10" ht="28.5" x14ac:dyDescent="0.25">
      <c r="A2" s="272"/>
      <c r="B2" s="272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0" x14ac:dyDescent="0.25">
      <c r="A3" s="5">
        <v>1</v>
      </c>
      <c r="B3" s="6" t="s">
        <v>107</v>
      </c>
      <c r="C3" s="7">
        <f>'К11А-К11Б'!F80</f>
        <v>996034.40999999992</v>
      </c>
      <c r="D3" s="8">
        <f>'К11А-К11Б'!I80</f>
        <v>669223.16</v>
      </c>
      <c r="E3" s="9">
        <f>C3+D3</f>
        <v>1665257.5699999998</v>
      </c>
      <c r="F3" s="10">
        <f>'К11А-К11Б'!G80</f>
        <v>1195241.29</v>
      </c>
      <c r="G3" s="11">
        <f>'К11А-К11Б'!J80</f>
        <v>803067.79</v>
      </c>
      <c r="H3" s="12">
        <f>F3+G3</f>
        <v>1998309.08</v>
      </c>
      <c r="I3" s="13">
        <f>'К11А-К11Б'!Y80</f>
        <v>1982384.8803719997</v>
      </c>
      <c r="J3" s="266">
        <f>I3-H3</f>
        <v>-15924.19962800038</v>
      </c>
    </row>
    <row r="4" spans="1:10" x14ac:dyDescent="0.25">
      <c r="A4" s="5">
        <f>A3+1</f>
        <v>2</v>
      </c>
      <c r="B4" s="6" t="s">
        <v>123</v>
      </c>
      <c r="C4" s="7">
        <f>'цех 121-К11Б'!F49</f>
        <v>58415.23000000001</v>
      </c>
      <c r="D4" s="8">
        <f>'цех 121-К11Б'!I49</f>
        <v>49690.54</v>
      </c>
      <c r="E4" s="9">
        <f>C4+D4</f>
        <v>108105.77000000002</v>
      </c>
      <c r="F4" s="10">
        <f>'цех 121-К11Б'!G49</f>
        <v>70098.28</v>
      </c>
      <c r="G4" s="11">
        <f>'цех 121-К11Б'!J49</f>
        <v>59628.65</v>
      </c>
      <c r="H4" s="12">
        <f>F4+G4</f>
        <v>129726.93</v>
      </c>
      <c r="I4" s="13">
        <f>'цех 121-К11Б'!Y49</f>
        <v>129399.632852</v>
      </c>
      <c r="J4" s="266">
        <f t="shared" ref="J4:J6" si="0">I4-H4</f>
        <v>-327.29714799999783</v>
      </c>
    </row>
    <row r="5" spans="1:10" x14ac:dyDescent="0.25">
      <c r="A5" s="5">
        <f>A4+1</f>
        <v>3</v>
      </c>
      <c r="B5" s="6" t="s">
        <v>145</v>
      </c>
      <c r="C5" s="7">
        <f>'Ксущ-К11А'!F30</f>
        <v>231396.77999999994</v>
      </c>
      <c r="D5" s="8">
        <f>'Ксущ-К11А'!I30</f>
        <v>36152.880000000005</v>
      </c>
      <c r="E5" s="9">
        <f t="shared" ref="E5" si="1">C5+D5</f>
        <v>267549.65999999992</v>
      </c>
      <c r="F5" s="10">
        <f>'Ксущ-К11А'!G30</f>
        <v>277676.14</v>
      </c>
      <c r="G5" s="11">
        <f>'Ксущ-К11А'!J30</f>
        <v>43383.46</v>
      </c>
      <c r="H5" s="12">
        <f t="shared" ref="H5" si="2">F5+G5</f>
        <v>321059.60000000003</v>
      </c>
      <c r="I5" s="14">
        <f>'Ксущ-К11А'!Y30</f>
        <v>316312.41411360004</v>
      </c>
      <c r="J5" s="266">
        <f t="shared" si="0"/>
        <v>-4747.1858863999951</v>
      </c>
    </row>
    <row r="6" spans="1:10" x14ac:dyDescent="0.25">
      <c r="A6" s="5">
        <f>A5+1</f>
        <v>4</v>
      </c>
      <c r="B6" s="6" t="s">
        <v>196</v>
      </c>
      <c r="C6" s="7">
        <f>'К10-К10А VS'!F41</f>
        <v>255112.09</v>
      </c>
      <c r="D6" s="8">
        <f>'К10-К10А VS'!I41</f>
        <v>129982.69</v>
      </c>
      <c r="E6" s="9">
        <f t="shared" ref="E6" si="3">C6+D6</f>
        <v>385094.78</v>
      </c>
      <c r="F6" s="10">
        <f>'К10-К10А VS'!G41</f>
        <v>306134.51</v>
      </c>
      <c r="G6" s="11">
        <f>'К10-К10А VS'!J41</f>
        <v>155979.23000000001</v>
      </c>
      <c r="H6" s="12">
        <f t="shared" ref="H6" si="4">F6+G6</f>
        <v>462113.74</v>
      </c>
      <c r="I6" s="14">
        <f>'К10-К10А VS'!Y41</f>
        <v>391797.78918959998</v>
      </c>
      <c r="J6" s="266">
        <f t="shared" si="0"/>
        <v>-70315.950810400012</v>
      </c>
    </row>
    <row r="7" spans="1:10" x14ac:dyDescent="0.25">
      <c r="A7" s="15"/>
      <c r="B7" s="16" t="s">
        <v>7</v>
      </c>
      <c r="C7" s="17">
        <f>SUM(C3:C6)</f>
        <v>1540958.51</v>
      </c>
      <c r="D7" s="17">
        <f t="shared" ref="D7:E7" si="5">SUM(D3:D6)</f>
        <v>885049.27</v>
      </c>
      <c r="E7" s="17">
        <f t="shared" si="5"/>
        <v>2426007.7799999998</v>
      </c>
      <c r="F7" s="18">
        <f>SUM(F3:F6)</f>
        <v>1849150.22</v>
      </c>
      <c r="G7" s="18">
        <f t="shared" ref="G7:H7" si="6">SUM(G3:G6)</f>
        <v>1062059.1300000001</v>
      </c>
      <c r="H7" s="18">
        <f t="shared" si="6"/>
        <v>2911209.3500000006</v>
      </c>
      <c r="I7" s="13">
        <f>SUM(I3:I6)</f>
        <v>2819894.7165271998</v>
      </c>
    </row>
    <row r="8" spans="1:10" x14ac:dyDescent="0.25">
      <c r="A8" s="19"/>
      <c r="B8" s="19"/>
      <c r="C8" s="19"/>
      <c r="D8" s="19"/>
      <c r="E8" s="19"/>
      <c r="I8" s="13"/>
    </row>
    <row r="9" spans="1:10" x14ac:dyDescent="0.25">
      <c r="A9" s="19"/>
      <c r="B9" s="19"/>
      <c r="C9" s="19"/>
      <c r="D9" s="19"/>
      <c r="E9" s="19"/>
    </row>
    <row r="10" spans="1:10" x14ac:dyDescent="0.25">
      <c r="A10" s="19"/>
      <c r="B10" s="19"/>
      <c r="C10" s="19"/>
      <c r="D10" s="19"/>
      <c r="E10" s="19"/>
    </row>
    <row r="11" spans="1:10" x14ac:dyDescent="0.25">
      <c r="A11" s="19"/>
      <c r="B11" s="19"/>
      <c r="C11" s="19"/>
      <c r="D11" s="19"/>
      <c r="E11" s="19"/>
    </row>
    <row r="12" spans="1:10" x14ac:dyDescent="0.25">
      <c r="A12" s="19"/>
      <c r="B12" s="19"/>
      <c r="C12" s="19"/>
      <c r="D12" s="19"/>
      <c r="E12" s="19"/>
    </row>
    <row r="13" spans="1:10" x14ac:dyDescent="0.25">
      <c r="A13" s="19"/>
      <c r="B13" s="19"/>
      <c r="C13" s="19"/>
      <c r="D13" s="19"/>
      <c r="E13" s="19"/>
      <c r="I13" s="13"/>
    </row>
    <row r="14" spans="1:10" x14ac:dyDescent="0.25">
      <c r="A14" s="19"/>
      <c r="B14" s="19"/>
      <c r="C14" s="19"/>
      <c r="D14" s="19"/>
      <c r="E14" s="19"/>
    </row>
    <row r="15" spans="1:10" x14ac:dyDescent="0.25">
      <c r="A15" s="19"/>
      <c r="B15" s="19"/>
      <c r="C15" s="19"/>
      <c r="D15" s="19"/>
      <c r="E15" s="19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BE7E-7D6D-4841-8F12-96ED892986F7}">
  <sheetPr>
    <tabColor theme="9" tint="0.79998168889431442"/>
  </sheetPr>
  <dimension ref="A1:Z84"/>
  <sheetViews>
    <sheetView topLeftCell="A4" zoomScale="85" zoomScaleNormal="85" zoomScaleSheetLayoutView="80" workbookViewId="0">
      <selection activeCell="Z79" sqref="Z79:Z8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7" customWidth="1"/>
    <col min="8" max="8" width="16.140625" style="67" customWidth="1"/>
    <col min="9" max="12" width="16.140625" customWidth="1"/>
    <col min="13" max="13" width="55.42578125" style="20" customWidth="1"/>
    <col min="17" max="17" width="11" bestFit="1" customWidth="1"/>
    <col min="18" max="18" width="15.140625" customWidth="1"/>
    <col min="19" max="19" width="16" customWidth="1"/>
    <col min="20" max="20" width="17.140625" style="67" customWidth="1"/>
    <col min="21" max="21" width="16.140625" style="67" customWidth="1"/>
    <col min="22" max="25" width="16.140625" customWidth="1"/>
    <col min="26" max="26" width="34" customWidth="1"/>
  </cols>
  <sheetData>
    <row r="1" spans="1:26" ht="14.45" customHeight="1" x14ac:dyDescent="0.25">
      <c r="A1" s="280" t="s">
        <v>0</v>
      </c>
      <c r="B1" s="283" t="s">
        <v>8</v>
      </c>
      <c r="C1" s="286" t="s">
        <v>9</v>
      </c>
      <c r="D1" s="286" t="s">
        <v>10</v>
      </c>
      <c r="E1" s="287" t="s">
        <v>11</v>
      </c>
      <c r="F1" s="288"/>
      <c r="G1" s="288"/>
      <c r="H1" s="288"/>
      <c r="I1" s="288"/>
      <c r="J1" s="288"/>
      <c r="K1" s="288"/>
      <c r="L1" s="288"/>
      <c r="Q1" s="286" t="s">
        <v>10</v>
      </c>
      <c r="R1" s="287" t="s">
        <v>11</v>
      </c>
      <c r="S1" s="288"/>
      <c r="T1" s="288"/>
      <c r="U1" s="288"/>
      <c r="V1" s="288"/>
      <c r="W1" s="288"/>
      <c r="X1" s="288"/>
      <c r="Y1" s="288"/>
    </row>
    <row r="2" spans="1:26" ht="14.45" customHeight="1" x14ac:dyDescent="0.25">
      <c r="A2" s="281"/>
      <c r="B2" s="284"/>
      <c r="C2" s="286"/>
      <c r="D2" s="286"/>
      <c r="E2" s="289"/>
      <c r="F2" s="290"/>
      <c r="G2" s="290"/>
      <c r="H2" s="290"/>
      <c r="I2" s="290"/>
      <c r="J2" s="290"/>
      <c r="K2" s="290"/>
      <c r="L2" s="290"/>
      <c r="Q2" s="286"/>
      <c r="R2" s="289"/>
      <c r="S2" s="290"/>
      <c r="T2" s="290"/>
      <c r="U2" s="290"/>
      <c r="V2" s="290"/>
      <c r="W2" s="290"/>
      <c r="X2" s="290"/>
      <c r="Y2" s="290"/>
    </row>
    <row r="3" spans="1:26" ht="27.75" customHeight="1" x14ac:dyDescent="0.25">
      <c r="A3" s="281"/>
      <c r="B3" s="284"/>
      <c r="C3" s="286"/>
      <c r="D3" s="286"/>
      <c r="E3" s="286" t="s">
        <v>12</v>
      </c>
      <c r="F3" s="286"/>
      <c r="G3" s="286"/>
      <c r="H3" s="286" t="s">
        <v>13</v>
      </c>
      <c r="I3" s="286"/>
      <c r="J3" s="286"/>
      <c r="K3" s="272" t="s">
        <v>14</v>
      </c>
      <c r="L3" s="272"/>
      <c r="Q3" s="286"/>
      <c r="R3" s="286" t="s">
        <v>12</v>
      </c>
      <c r="S3" s="286"/>
      <c r="T3" s="286"/>
      <c r="U3" s="286" t="s">
        <v>13</v>
      </c>
      <c r="V3" s="286"/>
      <c r="W3" s="286"/>
      <c r="X3" s="272" t="s">
        <v>14</v>
      </c>
      <c r="Y3" s="272"/>
    </row>
    <row r="4" spans="1:26" ht="56.1" customHeight="1" x14ac:dyDescent="0.25">
      <c r="A4" s="282"/>
      <c r="B4" s="285"/>
      <c r="C4" s="286"/>
      <c r="D4" s="286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86"/>
      <c r="R4" s="115" t="s">
        <v>15</v>
      </c>
      <c r="S4" s="115" t="s">
        <v>16</v>
      </c>
      <c r="T4" s="22" t="s">
        <v>17</v>
      </c>
      <c r="U4" s="115" t="s">
        <v>15</v>
      </c>
      <c r="V4" s="115" t="s">
        <v>16</v>
      </c>
      <c r="W4" s="22" t="s">
        <v>17</v>
      </c>
      <c r="X4" s="115" t="s">
        <v>18</v>
      </c>
      <c r="Y4" s="115" t="s">
        <v>3</v>
      </c>
    </row>
    <row r="5" spans="1:26" x14ac:dyDescent="0.25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4">
        <v>5</v>
      </c>
      <c r="S5" s="24">
        <v>6</v>
      </c>
      <c r="T5" s="24">
        <v>7</v>
      </c>
      <c r="U5"/>
    </row>
    <row r="6" spans="1:26" ht="20.25" customHeight="1" x14ac:dyDescent="0.25">
      <c r="A6" s="25"/>
      <c r="B6" s="275" t="s">
        <v>106</v>
      </c>
      <c r="C6" s="276"/>
      <c r="D6" s="276"/>
      <c r="E6" s="26"/>
      <c r="F6" s="27"/>
      <c r="G6" s="28"/>
      <c r="H6" s="28"/>
      <c r="I6" s="28"/>
      <c r="J6" s="28"/>
      <c r="K6" s="28"/>
      <c r="L6" s="28"/>
      <c r="R6" s="26"/>
      <c r="S6" s="27"/>
      <c r="T6" s="28"/>
      <c r="U6" s="28"/>
      <c r="V6" s="28"/>
      <c r="W6" s="28"/>
      <c r="X6" s="28"/>
      <c r="Y6" s="28"/>
    </row>
    <row r="7" spans="1:26" ht="24" customHeight="1" x14ac:dyDescent="0.25">
      <c r="A7" s="29"/>
      <c r="B7" s="30" t="s">
        <v>19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15"/>
      <c r="R7" s="31"/>
      <c r="S7" s="32"/>
      <c r="T7" s="32"/>
      <c r="U7" s="33"/>
      <c r="V7" s="34"/>
      <c r="W7" s="34"/>
      <c r="X7" s="31"/>
      <c r="Y7" s="32"/>
    </row>
    <row r="8" spans="1:26" ht="18.75" customHeight="1" x14ac:dyDescent="0.25">
      <c r="A8" s="81">
        <v>1</v>
      </c>
      <c r="B8" s="82" t="s">
        <v>20</v>
      </c>
      <c r="C8" s="83" t="s">
        <v>21</v>
      </c>
      <c r="D8" s="84">
        <v>94.7</v>
      </c>
      <c r="E8" s="116">
        <v>1800</v>
      </c>
      <c r="F8" s="85">
        <f>ROUND(E8*D8,2)</f>
        <v>170460</v>
      </c>
      <c r="G8" s="85">
        <f>ROUND(F8*1.2,2)</f>
        <v>204552</v>
      </c>
      <c r="H8" s="87"/>
      <c r="I8" s="85"/>
      <c r="J8" s="85"/>
      <c r="K8" s="100">
        <f t="shared" ref="K8:L10" si="0">F8+I8</f>
        <v>170460</v>
      </c>
      <c r="L8" s="85">
        <f t="shared" si="0"/>
        <v>204552</v>
      </c>
      <c r="M8" s="37" t="s">
        <v>170</v>
      </c>
      <c r="Q8" s="259">
        <f>D8</f>
        <v>94.7</v>
      </c>
      <c r="R8" s="260">
        <f>E8</f>
        <v>1800</v>
      </c>
      <c r="S8" s="260">
        <f>Q8*R8</f>
        <v>170460</v>
      </c>
      <c r="T8" s="260">
        <f>1.2*S8</f>
        <v>204552</v>
      </c>
      <c r="U8" s="261">
        <f>H8</f>
        <v>0</v>
      </c>
      <c r="V8" s="260">
        <f>U8*Q8</f>
        <v>0</v>
      </c>
      <c r="W8" s="260">
        <f>1.2*V8</f>
        <v>0</v>
      </c>
      <c r="X8" s="261">
        <f>S8+V8</f>
        <v>170460</v>
      </c>
      <c r="Y8" s="260">
        <f>T8+W8</f>
        <v>204552</v>
      </c>
      <c r="Z8" s="262">
        <f t="shared" ref="Z8" si="1">Y8-L8</f>
        <v>0</v>
      </c>
    </row>
    <row r="9" spans="1:26" ht="18.75" customHeight="1" x14ac:dyDescent="0.25">
      <c r="A9" s="88">
        <f>A8+1</f>
        <v>2</v>
      </c>
      <c r="B9" s="89" t="s">
        <v>22</v>
      </c>
      <c r="C9" s="90" t="s">
        <v>23</v>
      </c>
      <c r="D9" s="91">
        <v>35.76</v>
      </c>
      <c r="E9" s="92">
        <f>ROUND(65055.24/(297.03*0.05),2)</f>
        <v>4380.38</v>
      </c>
      <c r="F9" s="93">
        <f>ROUND(E9*D9,2)</f>
        <v>156642.39000000001</v>
      </c>
      <c r="G9" s="93">
        <f>ROUND(F9*1.2,2)</f>
        <v>187970.87</v>
      </c>
      <c r="H9" s="94"/>
      <c r="I9" s="93"/>
      <c r="J9" s="93"/>
      <c r="K9" s="95">
        <f t="shared" si="0"/>
        <v>156642.39000000001</v>
      </c>
      <c r="L9" s="93">
        <f t="shared" si="0"/>
        <v>187970.87</v>
      </c>
      <c r="M9" s="20" t="s">
        <v>24</v>
      </c>
      <c r="Q9" s="259">
        <f t="shared" ref="Q9:Q72" si="2">D9</f>
        <v>35.76</v>
      </c>
      <c r="R9" s="260">
        <f t="shared" ref="R9:R72" si="3">E9</f>
        <v>4380.38</v>
      </c>
      <c r="S9" s="260">
        <f t="shared" ref="S9:S72" si="4">Q9*R9</f>
        <v>156642.38879999999</v>
      </c>
      <c r="T9" s="260">
        <f t="shared" ref="T9:T72" si="5">1.2*S9</f>
        <v>187970.86655999997</v>
      </c>
      <c r="U9" s="261">
        <f t="shared" ref="U9:U72" si="6">H9</f>
        <v>0</v>
      </c>
      <c r="V9" s="260">
        <f t="shared" ref="V9:V72" si="7">U9*Q9</f>
        <v>0</v>
      </c>
      <c r="W9" s="260">
        <f t="shared" ref="W9:W72" si="8">1.2*V9</f>
        <v>0</v>
      </c>
      <c r="X9" s="261">
        <f t="shared" ref="X9:X72" si="9">S9+V9</f>
        <v>156642.38879999999</v>
      </c>
      <c r="Y9" s="260">
        <f t="shared" ref="Y9:Y72" si="10">T9+W9</f>
        <v>187970.86655999997</v>
      </c>
      <c r="Z9" s="262">
        <f t="shared" ref="Z9:Z72" si="11">Y9-L9</f>
        <v>-3.4400000295136124E-3</v>
      </c>
    </row>
    <row r="10" spans="1:26" ht="18.75" customHeight="1" x14ac:dyDescent="0.25">
      <c r="A10" s="88">
        <f>A9+1</f>
        <v>3</v>
      </c>
      <c r="B10" s="89" t="s">
        <v>25</v>
      </c>
      <c r="C10" s="90" t="s">
        <v>23</v>
      </c>
      <c r="D10" s="91">
        <v>52.38</v>
      </c>
      <c r="E10" s="94">
        <v>304</v>
      </c>
      <c r="F10" s="93">
        <f>ROUND(E10*D10,2)</f>
        <v>15923.52</v>
      </c>
      <c r="G10" s="93">
        <f>ROUND(F10*1.2,2)</f>
        <v>19108.22</v>
      </c>
      <c r="H10" s="93"/>
      <c r="I10" s="93"/>
      <c r="J10" s="93"/>
      <c r="K10" s="95">
        <f t="shared" si="0"/>
        <v>15923.52</v>
      </c>
      <c r="L10" s="93">
        <f t="shared" si="0"/>
        <v>19108.22</v>
      </c>
      <c r="M10" s="20" t="s">
        <v>24</v>
      </c>
      <c r="Q10" s="259">
        <f t="shared" si="2"/>
        <v>52.38</v>
      </c>
      <c r="R10" s="260">
        <f t="shared" si="3"/>
        <v>304</v>
      </c>
      <c r="S10" s="260">
        <f t="shared" si="4"/>
        <v>15923.52</v>
      </c>
      <c r="T10" s="260">
        <f t="shared" si="5"/>
        <v>19108.223999999998</v>
      </c>
      <c r="U10" s="261">
        <f t="shared" si="6"/>
        <v>0</v>
      </c>
      <c r="V10" s="260">
        <f t="shared" si="7"/>
        <v>0</v>
      </c>
      <c r="W10" s="260">
        <f t="shared" si="8"/>
        <v>0</v>
      </c>
      <c r="X10" s="261">
        <f t="shared" si="9"/>
        <v>15923.52</v>
      </c>
      <c r="Y10" s="260">
        <f t="shared" si="10"/>
        <v>19108.223999999998</v>
      </c>
      <c r="Z10" s="262">
        <f t="shared" si="11"/>
        <v>3.9999999971769284E-3</v>
      </c>
    </row>
    <row r="11" spans="1:26" ht="18.75" customHeight="1" x14ac:dyDescent="0.25">
      <c r="A11" s="29"/>
      <c r="B11" s="75" t="s">
        <v>72</v>
      </c>
      <c r="C11" s="35"/>
      <c r="D11" s="36"/>
      <c r="E11" s="76"/>
      <c r="F11" s="34"/>
      <c r="G11" s="34"/>
      <c r="H11" s="34"/>
      <c r="I11" s="34"/>
      <c r="J11" s="34"/>
      <c r="K11" s="31"/>
      <c r="L11" s="34"/>
      <c r="M11" s="63"/>
      <c r="Q11" s="259">
        <f t="shared" si="2"/>
        <v>0</v>
      </c>
      <c r="R11" s="260">
        <f t="shared" si="3"/>
        <v>0</v>
      </c>
      <c r="S11" s="260">
        <f t="shared" si="4"/>
        <v>0</v>
      </c>
      <c r="T11" s="260">
        <f t="shared" si="5"/>
        <v>0</v>
      </c>
      <c r="U11" s="261">
        <f t="shared" si="6"/>
        <v>0</v>
      </c>
      <c r="V11" s="260">
        <f t="shared" si="7"/>
        <v>0</v>
      </c>
      <c r="W11" s="260">
        <f t="shared" si="8"/>
        <v>0</v>
      </c>
      <c r="X11" s="261">
        <f t="shared" si="9"/>
        <v>0</v>
      </c>
      <c r="Y11" s="260">
        <f t="shared" si="10"/>
        <v>0</v>
      </c>
      <c r="Z11" s="262">
        <f t="shared" si="11"/>
        <v>0</v>
      </c>
    </row>
    <row r="12" spans="1:26" ht="18.75" customHeight="1" x14ac:dyDescent="0.25">
      <c r="A12" s="88">
        <f>A10+1</f>
        <v>4</v>
      </c>
      <c r="B12" s="96" t="s">
        <v>26</v>
      </c>
      <c r="C12" s="90" t="s">
        <v>30</v>
      </c>
      <c r="D12" s="91">
        <v>137.69999999999999</v>
      </c>
      <c r="E12" s="92">
        <v>431.37</v>
      </c>
      <c r="F12" s="93">
        <f>ROUND(E12*D12,2)</f>
        <v>59399.65</v>
      </c>
      <c r="G12" s="93">
        <f>ROUND(F12*1.2,2)</f>
        <v>71279.58</v>
      </c>
      <c r="H12" s="94"/>
      <c r="I12" s="93"/>
      <c r="J12" s="93"/>
      <c r="K12" s="95">
        <f>F12+I12</f>
        <v>59399.65</v>
      </c>
      <c r="L12" s="93">
        <f>G12+J12</f>
        <v>71279.58</v>
      </c>
      <c r="M12" s="63" t="s">
        <v>162</v>
      </c>
      <c r="Q12" s="259">
        <f t="shared" si="2"/>
        <v>137.69999999999999</v>
      </c>
      <c r="R12" s="263">
        <v>335</v>
      </c>
      <c r="S12" s="260">
        <f t="shared" si="4"/>
        <v>46129.499999999993</v>
      </c>
      <c r="T12" s="260">
        <f t="shared" si="5"/>
        <v>55355.399999999987</v>
      </c>
      <c r="U12" s="261">
        <f t="shared" si="6"/>
        <v>0</v>
      </c>
      <c r="V12" s="260">
        <f t="shared" si="7"/>
        <v>0</v>
      </c>
      <c r="W12" s="260">
        <f t="shared" si="8"/>
        <v>0</v>
      </c>
      <c r="X12" s="261">
        <f t="shared" si="9"/>
        <v>46129.499999999993</v>
      </c>
      <c r="Y12" s="260">
        <f t="shared" si="10"/>
        <v>55355.399999999987</v>
      </c>
      <c r="Z12" s="262">
        <f t="shared" si="11"/>
        <v>-15924.180000000015</v>
      </c>
    </row>
    <row r="13" spans="1:26" ht="18.75" customHeight="1" x14ac:dyDescent="0.25">
      <c r="A13" s="29"/>
      <c r="B13" s="30" t="s">
        <v>83</v>
      </c>
      <c r="C13" s="68"/>
      <c r="D13" s="36"/>
      <c r="E13" s="38"/>
      <c r="F13" s="32"/>
      <c r="G13" s="32"/>
      <c r="H13" s="33"/>
      <c r="I13" s="34"/>
      <c r="J13" s="34"/>
      <c r="K13" s="31"/>
      <c r="L13" s="34"/>
      <c r="M13" s="63"/>
      <c r="Q13" s="259">
        <f t="shared" si="2"/>
        <v>0</v>
      </c>
      <c r="R13" s="260">
        <f t="shared" si="3"/>
        <v>0</v>
      </c>
      <c r="S13" s="260">
        <f t="shared" si="4"/>
        <v>0</v>
      </c>
      <c r="T13" s="260">
        <f t="shared" si="5"/>
        <v>0</v>
      </c>
      <c r="U13" s="261">
        <f t="shared" si="6"/>
        <v>0</v>
      </c>
      <c r="V13" s="260">
        <f t="shared" si="7"/>
        <v>0</v>
      </c>
      <c r="W13" s="260">
        <f t="shared" si="8"/>
        <v>0</v>
      </c>
      <c r="X13" s="261">
        <f t="shared" si="9"/>
        <v>0</v>
      </c>
      <c r="Y13" s="260">
        <f t="shared" si="10"/>
        <v>0</v>
      </c>
      <c r="Z13" s="262">
        <f t="shared" si="11"/>
        <v>0</v>
      </c>
    </row>
    <row r="14" spans="1:26" ht="19.5" customHeight="1" x14ac:dyDescent="0.25">
      <c r="A14" s="88">
        <f t="shared" ref="A14" si="12">A12+1</f>
        <v>5</v>
      </c>
      <c r="B14" s="89" t="s">
        <v>124</v>
      </c>
      <c r="C14" s="90" t="s">
        <v>21</v>
      </c>
      <c r="D14" s="91">
        <v>41.13</v>
      </c>
      <c r="E14" s="94">
        <v>828.5</v>
      </c>
      <c r="F14" s="93">
        <f t="shared" ref="F14" si="13">ROUND(E14*D14,2)</f>
        <v>34076.21</v>
      </c>
      <c r="G14" s="93">
        <f t="shared" ref="G14" si="14">ROUND(F14*1.2,2)</f>
        <v>40891.449999999997</v>
      </c>
      <c r="H14" s="97"/>
      <c r="I14" s="98"/>
      <c r="J14" s="98"/>
      <c r="K14" s="99">
        <f t="shared" ref="K14:L14" si="15">F14+I14</f>
        <v>34076.21</v>
      </c>
      <c r="L14" s="92">
        <f t="shared" si="15"/>
        <v>40891.449999999997</v>
      </c>
      <c r="M14" s="37" t="s">
        <v>163</v>
      </c>
      <c r="Q14" s="259">
        <f t="shared" si="2"/>
        <v>41.13</v>
      </c>
      <c r="R14" s="260">
        <f t="shared" si="3"/>
        <v>828.5</v>
      </c>
      <c r="S14" s="260">
        <f t="shared" si="4"/>
        <v>34076.205000000002</v>
      </c>
      <c r="T14" s="260">
        <f t="shared" si="5"/>
        <v>40891.446000000004</v>
      </c>
      <c r="U14" s="261">
        <f t="shared" si="6"/>
        <v>0</v>
      </c>
      <c r="V14" s="260">
        <f t="shared" si="7"/>
        <v>0</v>
      </c>
      <c r="W14" s="260">
        <f t="shared" si="8"/>
        <v>0</v>
      </c>
      <c r="X14" s="261">
        <f t="shared" si="9"/>
        <v>34076.205000000002</v>
      </c>
      <c r="Y14" s="260">
        <f t="shared" si="10"/>
        <v>40891.446000000004</v>
      </c>
      <c r="Z14" s="262">
        <f t="shared" si="11"/>
        <v>-3.9999999935389496E-3</v>
      </c>
    </row>
    <row r="15" spans="1:26" ht="18.75" customHeight="1" x14ac:dyDescent="0.25">
      <c r="A15" s="48"/>
      <c r="B15" s="39" t="s">
        <v>33</v>
      </c>
      <c r="C15" s="35"/>
      <c r="D15" s="49"/>
      <c r="E15" s="50"/>
      <c r="F15" s="51"/>
      <c r="G15" s="52"/>
      <c r="H15" s="53"/>
      <c r="I15" s="54"/>
      <c r="J15" s="54"/>
      <c r="K15" s="55"/>
      <c r="L15" s="54"/>
      <c r="Q15" s="259">
        <f t="shared" si="2"/>
        <v>0</v>
      </c>
      <c r="R15" s="260">
        <f t="shared" si="3"/>
        <v>0</v>
      </c>
      <c r="S15" s="260">
        <f t="shared" si="4"/>
        <v>0</v>
      </c>
      <c r="T15" s="260">
        <f t="shared" si="5"/>
        <v>0</v>
      </c>
      <c r="U15" s="261">
        <f t="shared" si="6"/>
        <v>0</v>
      </c>
      <c r="V15" s="260">
        <f t="shared" si="7"/>
        <v>0</v>
      </c>
      <c r="W15" s="260">
        <f t="shared" si="8"/>
        <v>0</v>
      </c>
      <c r="X15" s="261">
        <f t="shared" si="9"/>
        <v>0</v>
      </c>
      <c r="Y15" s="260">
        <f t="shared" si="10"/>
        <v>0</v>
      </c>
      <c r="Z15" s="262">
        <f t="shared" si="11"/>
        <v>0</v>
      </c>
    </row>
    <row r="16" spans="1:26" ht="18.75" customHeight="1" x14ac:dyDescent="0.25">
      <c r="A16" s="48"/>
      <c r="B16" s="77" t="s">
        <v>105</v>
      </c>
      <c r="C16" s="35"/>
      <c r="D16" s="49"/>
      <c r="E16" s="50"/>
      <c r="F16" s="51"/>
      <c r="G16" s="52"/>
      <c r="H16" s="53"/>
      <c r="I16" s="54"/>
      <c r="J16" s="54"/>
      <c r="K16" s="55"/>
      <c r="L16" s="54"/>
      <c r="Q16" s="259">
        <f t="shared" si="2"/>
        <v>0</v>
      </c>
      <c r="R16" s="260">
        <f t="shared" si="3"/>
        <v>0</v>
      </c>
      <c r="S16" s="260">
        <f t="shared" si="4"/>
        <v>0</v>
      </c>
      <c r="T16" s="260">
        <f t="shared" si="5"/>
        <v>0</v>
      </c>
      <c r="U16" s="261">
        <f t="shared" si="6"/>
        <v>0</v>
      </c>
      <c r="V16" s="260">
        <f t="shared" si="7"/>
        <v>0</v>
      </c>
      <c r="W16" s="260">
        <f t="shared" si="8"/>
        <v>0</v>
      </c>
      <c r="X16" s="261">
        <f t="shared" si="9"/>
        <v>0</v>
      </c>
      <c r="Y16" s="260">
        <f t="shared" si="10"/>
        <v>0</v>
      </c>
      <c r="Z16" s="262">
        <f t="shared" si="11"/>
        <v>0</v>
      </c>
    </row>
    <row r="17" spans="1:26" ht="29.25" customHeight="1" x14ac:dyDescent="0.25">
      <c r="A17" s="88">
        <f>A14+1</f>
        <v>6</v>
      </c>
      <c r="B17" s="89" t="s">
        <v>59</v>
      </c>
      <c r="C17" s="90" t="s">
        <v>23</v>
      </c>
      <c r="D17" s="91">
        <v>62.03</v>
      </c>
      <c r="E17" s="94">
        <v>355.3</v>
      </c>
      <c r="F17" s="93">
        <f>ROUND(E17*D17,2)</f>
        <v>22039.26</v>
      </c>
      <c r="G17" s="93">
        <f>ROUND(F17*1.2,2)</f>
        <v>26447.11</v>
      </c>
      <c r="H17" s="97"/>
      <c r="I17" s="98"/>
      <c r="J17" s="98"/>
      <c r="K17" s="99">
        <f>F17+I17</f>
        <v>22039.26</v>
      </c>
      <c r="L17" s="92">
        <f>G17+J17</f>
        <v>26447.11</v>
      </c>
      <c r="Q17" s="259">
        <f t="shared" si="2"/>
        <v>62.03</v>
      </c>
      <c r="R17" s="260">
        <f t="shared" si="3"/>
        <v>355.3</v>
      </c>
      <c r="S17" s="260">
        <f t="shared" si="4"/>
        <v>22039.259000000002</v>
      </c>
      <c r="T17" s="260">
        <f t="shared" si="5"/>
        <v>26447.110800000002</v>
      </c>
      <c r="U17" s="261">
        <f t="shared" si="6"/>
        <v>0</v>
      </c>
      <c r="V17" s="260">
        <f t="shared" si="7"/>
        <v>0</v>
      </c>
      <c r="W17" s="260">
        <f t="shared" si="8"/>
        <v>0</v>
      </c>
      <c r="X17" s="261">
        <f t="shared" si="9"/>
        <v>22039.259000000002</v>
      </c>
      <c r="Y17" s="260">
        <f t="shared" si="10"/>
        <v>26447.110800000002</v>
      </c>
      <c r="Z17" s="262">
        <f t="shared" si="11"/>
        <v>8.0000000161817297E-4</v>
      </c>
    </row>
    <row r="18" spans="1:26" ht="29.25" customHeight="1" x14ac:dyDescent="0.25">
      <c r="A18" s="88">
        <f>A17+1</f>
        <v>7</v>
      </c>
      <c r="B18" s="89" t="s">
        <v>34</v>
      </c>
      <c r="C18" s="90" t="s">
        <v>23</v>
      </c>
      <c r="D18" s="91">
        <v>1.92</v>
      </c>
      <c r="E18" s="94">
        <v>1688.15</v>
      </c>
      <c r="F18" s="93">
        <f t="shared" ref="F18" si="16">ROUND(E18*D18,2)</f>
        <v>3241.25</v>
      </c>
      <c r="G18" s="93">
        <f t="shared" ref="G18" si="17">ROUND(F18*1.2,2)</f>
        <v>3889.5</v>
      </c>
      <c r="H18" s="97"/>
      <c r="I18" s="98"/>
      <c r="J18" s="98"/>
      <c r="K18" s="99">
        <f t="shared" ref="K18:L18" si="18">F18+I18</f>
        <v>3241.25</v>
      </c>
      <c r="L18" s="92">
        <f t="shared" si="18"/>
        <v>3889.5</v>
      </c>
      <c r="Q18" s="259">
        <f t="shared" si="2"/>
        <v>1.92</v>
      </c>
      <c r="R18" s="260">
        <f t="shared" si="3"/>
        <v>1688.15</v>
      </c>
      <c r="S18" s="260">
        <f t="shared" si="4"/>
        <v>3241.248</v>
      </c>
      <c r="T18" s="260">
        <f t="shared" si="5"/>
        <v>3889.4975999999997</v>
      </c>
      <c r="U18" s="261">
        <f t="shared" si="6"/>
        <v>0</v>
      </c>
      <c r="V18" s="260">
        <f t="shared" si="7"/>
        <v>0</v>
      </c>
      <c r="W18" s="260">
        <f t="shared" si="8"/>
        <v>0</v>
      </c>
      <c r="X18" s="261">
        <f t="shared" si="9"/>
        <v>3241.248</v>
      </c>
      <c r="Y18" s="260">
        <f t="shared" si="10"/>
        <v>3889.4975999999997</v>
      </c>
      <c r="Z18" s="262">
        <f t="shared" si="11"/>
        <v>-2.4000000003070454E-3</v>
      </c>
    </row>
    <row r="19" spans="1:26" ht="18.75" customHeight="1" x14ac:dyDescent="0.25">
      <c r="A19" s="88">
        <f>A18+1</f>
        <v>8</v>
      </c>
      <c r="B19" s="89" t="s">
        <v>86</v>
      </c>
      <c r="C19" s="90" t="s">
        <v>23</v>
      </c>
      <c r="D19" s="91">
        <v>1.44</v>
      </c>
      <c r="E19" s="94">
        <v>1350.9</v>
      </c>
      <c r="F19" s="93">
        <f>ROUND(E19*D19,2)</f>
        <v>1945.3</v>
      </c>
      <c r="G19" s="93">
        <f>ROUND(F19*1.2,2)</f>
        <v>2334.36</v>
      </c>
      <c r="H19" s="97"/>
      <c r="I19" s="98"/>
      <c r="J19" s="98"/>
      <c r="K19" s="99">
        <f t="shared" ref="K19:L24" si="19">F19+I19</f>
        <v>1945.3</v>
      </c>
      <c r="L19" s="92">
        <f t="shared" si="19"/>
        <v>2334.36</v>
      </c>
      <c r="Q19" s="259">
        <f t="shared" si="2"/>
        <v>1.44</v>
      </c>
      <c r="R19" s="260">
        <f t="shared" si="3"/>
        <v>1350.9</v>
      </c>
      <c r="S19" s="260">
        <f t="shared" si="4"/>
        <v>1945.296</v>
      </c>
      <c r="T19" s="260">
        <f t="shared" si="5"/>
        <v>2334.3552</v>
      </c>
      <c r="U19" s="261">
        <f t="shared" si="6"/>
        <v>0</v>
      </c>
      <c r="V19" s="260">
        <f t="shared" si="7"/>
        <v>0</v>
      </c>
      <c r="W19" s="260">
        <f t="shared" si="8"/>
        <v>0</v>
      </c>
      <c r="X19" s="261">
        <f t="shared" si="9"/>
        <v>1945.296</v>
      </c>
      <c r="Y19" s="260">
        <f t="shared" si="10"/>
        <v>2334.3552</v>
      </c>
      <c r="Z19" s="262">
        <f t="shared" si="11"/>
        <v>-4.8000000001593435E-3</v>
      </c>
    </row>
    <row r="20" spans="1:26" ht="18.75" customHeight="1" x14ac:dyDescent="0.25">
      <c r="A20" s="41" t="s">
        <v>32</v>
      </c>
      <c r="B20" s="42" t="s">
        <v>60</v>
      </c>
      <c r="C20" s="43" t="s">
        <v>23</v>
      </c>
      <c r="D20" s="44">
        <f>D19*1.26</f>
        <v>1.8144</v>
      </c>
      <c r="E20" s="45"/>
      <c r="F20" s="46"/>
      <c r="G20" s="46"/>
      <c r="H20" s="45">
        <v>1299.5999999999999</v>
      </c>
      <c r="I20" s="46">
        <f>ROUND(H20*D20,2)</f>
        <v>2357.9899999999998</v>
      </c>
      <c r="J20" s="46">
        <f>ROUND(I20*1.2,2)</f>
        <v>2829.59</v>
      </c>
      <c r="K20" s="47">
        <f t="shared" si="19"/>
        <v>2357.9899999999998</v>
      </c>
      <c r="L20" s="46">
        <f t="shared" si="19"/>
        <v>2829.59</v>
      </c>
      <c r="M20" s="61"/>
      <c r="Q20" s="259">
        <f t="shared" si="2"/>
        <v>1.8144</v>
      </c>
      <c r="R20" s="260">
        <f t="shared" si="3"/>
        <v>0</v>
      </c>
      <c r="S20" s="260">
        <f t="shared" si="4"/>
        <v>0</v>
      </c>
      <c r="T20" s="260">
        <f t="shared" si="5"/>
        <v>0</v>
      </c>
      <c r="U20" s="261">
        <f t="shared" si="6"/>
        <v>1299.5999999999999</v>
      </c>
      <c r="V20" s="260">
        <f t="shared" si="7"/>
        <v>2357.99424</v>
      </c>
      <c r="W20" s="260">
        <f t="shared" si="8"/>
        <v>2829.5930880000001</v>
      </c>
      <c r="X20" s="261">
        <f t="shared" si="9"/>
        <v>2357.99424</v>
      </c>
      <c r="Y20" s="260">
        <f t="shared" si="10"/>
        <v>2829.5930880000001</v>
      </c>
      <c r="Z20" s="262">
        <f t="shared" si="11"/>
        <v>3.0879999999342544E-3</v>
      </c>
    </row>
    <row r="21" spans="1:26" ht="18.75" customHeight="1" x14ac:dyDescent="0.25">
      <c r="A21" s="90">
        <f>A19+1</f>
        <v>9</v>
      </c>
      <c r="B21" s="89" t="s">
        <v>108</v>
      </c>
      <c r="C21" s="90" t="s">
        <v>23</v>
      </c>
      <c r="D21" s="91">
        <v>15.64</v>
      </c>
      <c r="E21" s="94">
        <v>1310.05</v>
      </c>
      <c r="F21" s="93">
        <f>ROUND(E21*D21,2)</f>
        <v>20489.18</v>
      </c>
      <c r="G21" s="93">
        <f>ROUND(F21*1.2,2)</f>
        <v>24587.02</v>
      </c>
      <c r="H21" s="93"/>
      <c r="I21" s="93"/>
      <c r="J21" s="93"/>
      <c r="K21" s="95">
        <f t="shared" si="19"/>
        <v>20489.18</v>
      </c>
      <c r="L21" s="93">
        <f t="shared" si="19"/>
        <v>24587.02</v>
      </c>
      <c r="Q21" s="259">
        <f t="shared" si="2"/>
        <v>15.64</v>
      </c>
      <c r="R21" s="260">
        <f t="shared" si="3"/>
        <v>1310.05</v>
      </c>
      <c r="S21" s="260">
        <f t="shared" si="4"/>
        <v>20489.182000000001</v>
      </c>
      <c r="T21" s="260">
        <f t="shared" si="5"/>
        <v>24587.018400000001</v>
      </c>
      <c r="U21" s="261">
        <f t="shared" si="6"/>
        <v>0</v>
      </c>
      <c r="V21" s="260">
        <f t="shared" si="7"/>
        <v>0</v>
      </c>
      <c r="W21" s="260">
        <f t="shared" si="8"/>
        <v>0</v>
      </c>
      <c r="X21" s="261">
        <f t="shared" si="9"/>
        <v>20489.182000000001</v>
      </c>
      <c r="Y21" s="260">
        <f t="shared" si="10"/>
        <v>24587.018400000001</v>
      </c>
      <c r="Z21" s="262">
        <f t="shared" si="11"/>
        <v>-1.5999999995983671E-3</v>
      </c>
    </row>
    <row r="22" spans="1:26" ht="18.75" customHeight="1" x14ac:dyDescent="0.25">
      <c r="A22" s="41" t="s">
        <v>87</v>
      </c>
      <c r="B22" s="42" t="s">
        <v>37</v>
      </c>
      <c r="C22" s="43" t="s">
        <v>23</v>
      </c>
      <c r="D22" s="44">
        <f>D21*1.1</f>
        <v>17.204000000000001</v>
      </c>
      <c r="E22" s="45"/>
      <c r="F22" s="46"/>
      <c r="G22" s="46"/>
      <c r="H22" s="46">
        <v>1191.3</v>
      </c>
      <c r="I22" s="46">
        <f>ROUND(H22*D22,2)</f>
        <v>20495.13</v>
      </c>
      <c r="J22" s="46">
        <f>ROUND(I22*1.2,2)</f>
        <v>24594.16</v>
      </c>
      <c r="K22" s="47">
        <f t="shared" si="19"/>
        <v>20495.13</v>
      </c>
      <c r="L22" s="46">
        <f t="shared" si="19"/>
        <v>24594.16</v>
      </c>
      <c r="Q22" s="259">
        <f t="shared" si="2"/>
        <v>17.204000000000001</v>
      </c>
      <c r="R22" s="260">
        <f t="shared" si="3"/>
        <v>0</v>
      </c>
      <c r="S22" s="260">
        <f t="shared" si="4"/>
        <v>0</v>
      </c>
      <c r="T22" s="260">
        <f t="shared" si="5"/>
        <v>0</v>
      </c>
      <c r="U22" s="261">
        <f t="shared" si="6"/>
        <v>1191.3</v>
      </c>
      <c r="V22" s="260">
        <f t="shared" si="7"/>
        <v>20495.125199999999</v>
      </c>
      <c r="W22" s="260">
        <f t="shared" si="8"/>
        <v>24594.150239999999</v>
      </c>
      <c r="X22" s="261">
        <f t="shared" si="9"/>
        <v>20495.125199999999</v>
      </c>
      <c r="Y22" s="260">
        <f t="shared" si="10"/>
        <v>24594.150239999999</v>
      </c>
      <c r="Z22" s="262">
        <f t="shared" si="11"/>
        <v>-9.7600000008242205E-3</v>
      </c>
    </row>
    <row r="23" spans="1:26" s="58" customFormat="1" ht="18.75" customHeight="1" x14ac:dyDescent="0.25">
      <c r="A23" s="90">
        <f>A21+1</f>
        <v>10</v>
      </c>
      <c r="B23" s="89" t="s">
        <v>58</v>
      </c>
      <c r="C23" s="90" t="s">
        <v>23</v>
      </c>
      <c r="D23" s="91">
        <v>66.150000000000006</v>
      </c>
      <c r="E23" s="94">
        <v>118.75</v>
      </c>
      <c r="F23" s="93">
        <f>ROUND(E23*D23,2)</f>
        <v>7855.31</v>
      </c>
      <c r="G23" s="93">
        <f>ROUND(F23*1.2,2)</f>
        <v>9426.3700000000008</v>
      </c>
      <c r="H23" s="97"/>
      <c r="I23" s="98"/>
      <c r="J23" s="98"/>
      <c r="K23" s="99">
        <f t="shared" si="19"/>
        <v>7855.31</v>
      </c>
      <c r="L23" s="92">
        <f t="shared" si="19"/>
        <v>9426.3700000000008</v>
      </c>
      <c r="M23" s="57"/>
      <c r="Q23" s="259">
        <f t="shared" si="2"/>
        <v>66.150000000000006</v>
      </c>
      <c r="R23" s="260">
        <f t="shared" si="3"/>
        <v>118.75</v>
      </c>
      <c r="S23" s="260">
        <f t="shared" si="4"/>
        <v>7855.3125000000009</v>
      </c>
      <c r="T23" s="260">
        <f t="shared" si="5"/>
        <v>9426.375</v>
      </c>
      <c r="U23" s="261">
        <f t="shared" si="6"/>
        <v>0</v>
      </c>
      <c r="V23" s="260">
        <f t="shared" si="7"/>
        <v>0</v>
      </c>
      <c r="W23" s="260">
        <f t="shared" si="8"/>
        <v>0</v>
      </c>
      <c r="X23" s="261">
        <f t="shared" si="9"/>
        <v>7855.3125000000009</v>
      </c>
      <c r="Y23" s="260">
        <f t="shared" si="10"/>
        <v>9426.375</v>
      </c>
      <c r="Z23" s="262">
        <f t="shared" si="11"/>
        <v>4.9999999991996447E-3</v>
      </c>
    </row>
    <row r="24" spans="1:26" ht="18.75" customHeight="1" x14ac:dyDescent="0.25">
      <c r="A24" s="88">
        <f>A23+1</f>
        <v>11</v>
      </c>
      <c r="B24" s="89" t="s">
        <v>39</v>
      </c>
      <c r="C24" s="90" t="s">
        <v>23</v>
      </c>
      <c r="D24" s="91">
        <v>66.150000000000006</v>
      </c>
      <c r="E24" s="94">
        <v>188.1</v>
      </c>
      <c r="F24" s="93">
        <f>ROUND(E24*D24,2)</f>
        <v>12442.82</v>
      </c>
      <c r="G24" s="93">
        <f>ROUND(F24*1.2,2)</f>
        <v>14931.38</v>
      </c>
      <c r="H24" s="99"/>
      <c r="I24" s="93"/>
      <c r="J24" s="93"/>
      <c r="K24" s="99">
        <f t="shared" si="19"/>
        <v>12442.82</v>
      </c>
      <c r="L24" s="92">
        <f t="shared" si="19"/>
        <v>14931.38</v>
      </c>
      <c r="Q24" s="259">
        <f t="shared" si="2"/>
        <v>66.150000000000006</v>
      </c>
      <c r="R24" s="260">
        <f t="shared" si="3"/>
        <v>188.1</v>
      </c>
      <c r="S24" s="260">
        <f t="shared" si="4"/>
        <v>12442.815000000001</v>
      </c>
      <c r="T24" s="260">
        <f t="shared" si="5"/>
        <v>14931.378000000001</v>
      </c>
      <c r="U24" s="261">
        <f t="shared" si="6"/>
        <v>0</v>
      </c>
      <c r="V24" s="260">
        <f t="shared" si="7"/>
        <v>0</v>
      </c>
      <c r="W24" s="260">
        <f t="shared" si="8"/>
        <v>0</v>
      </c>
      <c r="X24" s="261">
        <f t="shared" si="9"/>
        <v>12442.815000000001</v>
      </c>
      <c r="Y24" s="260">
        <f t="shared" si="10"/>
        <v>14931.378000000001</v>
      </c>
      <c r="Z24" s="262">
        <f t="shared" si="11"/>
        <v>-1.9999999985884642E-3</v>
      </c>
    </row>
    <row r="25" spans="1:26" ht="18.75" customHeight="1" x14ac:dyDescent="0.25">
      <c r="A25" s="29"/>
      <c r="B25" s="77" t="s">
        <v>104</v>
      </c>
      <c r="C25" s="68"/>
      <c r="D25" s="69"/>
      <c r="E25" s="33"/>
      <c r="F25" s="32"/>
      <c r="G25" s="32"/>
      <c r="H25" s="33"/>
      <c r="I25" s="38"/>
      <c r="J25" s="38"/>
      <c r="K25" s="56"/>
      <c r="L25" s="38"/>
      <c r="Q25" s="259">
        <f t="shared" si="2"/>
        <v>0</v>
      </c>
      <c r="R25" s="260">
        <f t="shared" si="3"/>
        <v>0</v>
      </c>
      <c r="S25" s="260">
        <f t="shared" si="4"/>
        <v>0</v>
      </c>
      <c r="T25" s="260">
        <f t="shared" si="5"/>
        <v>0</v>
      </c>
      <c r="U25" s="261">
        <f t="shared" si="6"/>
        <v>0</v>
      </c>
      <c r="V25" s="260">
        <f t="shared" si="7"/>
        <v>0</v>
      </c>
      <c r="W25" s="260">
        <f t="shared" si="8"/>
        <v>0</v>
      </c>
      <c r="X25" s="261">
        <f t="shared" si="9"/>
        <v>0</v>
      </c>
      <c r="Y25" s="260">
        <f t="shared" si="10"/>
        <v>0</v>
      </c>
      <c r="Z25" s="262">
        <f t="shared" si="11"/>
        <v>0</v>
      </c>
    </row>
    <row r="26" spans="1:26" ht="18.75" customHeight="1" x14ac:dyDescent="0.25">
      <c r="A26" s="90">
        <f>A24+1</f>
        <v>12</v>
      </c>
      <c r="B26" s="89" t="s">
        <v>103</v>
      </c>
      <c r="C26" s="90" t="s">
        <v>23</v>
      </c>
      <c r="D26" s="91">
        <v>162.01</v>
      </c>
      <c r="E26" s="94">
        <v>355.3</v>
      </c>
      <c r="F26" s="93">
        <f>ROUND(E26*D26,2)</f>
        <v>57562.15</v>
      </c>
      <c r="G26" s="93">
        <f>ROUND(F26*1.2,2)</f>
        <v>69074.58</v>
      </c>
      <c r="H26" s="97"/>
      <c r="I26" s="98"/>
      <c r="J26" s="98"/>
      <c r="K26" s="99">
        <f>F26+I26</f>
        <v>57562.15</v>
      </c>
      <c r="L26" s="92">
        <f>G26+J26</f>
        <v>69074.58</v>
      </c>
      <c r="Q26" s="259">
        <f t="shared" si="2"/>
        <v>162.01</v>
      </c>
      <c r="R26" s="260">
        <f t="shared" si="3"/>
        <v>355.3</v>
      </c>
      <c r="S26" s="260">
        <f t="shared" si="4"/>
        <v>57562.152999999998</v>
      </c>
      <c r="T26" s="260">
        <f t="shared" si="5"/>
        <v>69074.583599999998</v>
      </c>
      <c r="U26" s="261">
        <f t="shared" si="6"/>
        <v>0</v>
      </c>
      <c r="V26" s="260">
        <f t="shared" si="7"/>
        <v>0</v>
      </c>
      <c r="W26" s="260">
        <f t="shared" si="8"/>
        <v>0</v>
      </c>
      <c r="X26" s="261">
        <f t="shared" si="9"/>
        <v>57562.152999999998</v>
      </c>
      <c r="Y26" s="260">
        <f t="shared" si="10"/>
        <v>69074.583599999998</v>
      </c>
      <c r="Z26" s="262">
        <f t="shared" si="11"/>
        <v>3.599999996367842E-3</v>
      </c>
    </row>
    <row r="27" spans="1:26" ht="29.25" customHeight="1" x14ac:dyDescent="0.25">
      <c r="A27" s="88">
        <f>A26+1</f>
        <v>13</v>
      </c>
      <c r="B27" s="89" t="s">
        <v>34</v>
      </c>
      <c r="C27" s="90" t="s">
        <v>23</v>
      </c>
      <c r="D27" s="91">
        <v>5.01</v>
      </c>
      <c r="E27" s="94">
        <v>1688.15</v>
      </c>
      <c r="F27" s="93">
        <f t="shared" ref="F27" si="20">ROUND(E27*D27,2)</f>
        <v>8457.6299999999992</v>
      </c>
      <c r="G27" s="93">
        <f t="shared" ref="G27" si="21">ROUND(F27*1.2,2)</f>
        <v>10149.16</v>
      </c>
      <c r="H27" s="97"/>
      <c r="I27" s="98"/>
      <c r="J27" s="98"/>
      <c r="K27" s="99">
        <f t="shared" ref="K27" si="22">F27+I27</f>
        <v>8457.6299999999992</v>
      </c>
      <c r="L27" s="92">
        <f t="shared" ref="L27" si="23">G27+J27</f>
        <v>10149.16</v>
      </c>
      <c r="Q27" s="259">
        <f t="shared" si="2"/>
        <v>5.01</v>
      </c>
      <c r="R27" s="260">
        <f t="shared" si="3"/>
        <v>1688.15</v>
      </c>
      <c r="S27" s="260">
        <f t="shared" si="4"/>
        <v>8457.6314999999995</v>
      </c>
      <c r="T27" s="260">
        <f t="shared" si="5"/>
        <v>10149.157799999999</v>
      </c>
      <c r="U27" s="261">
        <f t="shared" si="6"/>
        <v>0</v>
      </c>
      <c r="V27" s="260">
        <f t="shared" si="7"/>
        <v>0</v>
      </c>
      <c r="W27" s="260">
        <f t="shared" si="8"/>
        <v>0</v>
      </c>
      <c r="X27" s="261">
        <f t="shared" si="9"/>
        <v>8457.6314999999995</v>
      </c>
      <c r="Y27" s="260">
        <f t="shared" si="10"/>
        <v>10149.157799999999</v>
      </c>
      <c r="Z27" s="262">
        <f t="shared" si="11"/>
        <v>-2.2000000008119969E-3</v>
      </c>
    </row>
    <row r="28" spans="1:26" ht="18.75" customHeight="1" x14ac:dyDescent="0.25">
      <c r="A28" s="88">
        <f>A27+1</f>
        <v>14</v>
      </c>
      <c r="B28" s="89" t="s">
        <v>35</v>
      </c>
      <c r="C28" s="90" t="s">
        <v>23</v>
      </c>
      <c r="D28" s="91">
        <v>2.46</v>
      </c>
      <c r="E28" s="94">
        <v>1310.05</v>
      </c>
      <c r="F28" s="93">
        <f>ROUND(E28*D28,2)</f>
        <v>3222.72</v>
      </c>
      <c r="G28" s="93">
        <f>ROUND(F28*1.2,2)</f>
        <v>3867.26</v>
      </c>
      <c r="H28" s="97"/>
      <c r="I28" s="98"/>
      <c r="J28" s="98"/>
      <c r="K28" s="99">
        <f t="shared" ref="K28:L33" si="24">F28+I28</f>
        <v>3222.72</v>
      </c>
      <c r="L28" s="92">
        <f t="shared" si="24"/>
        <v>3867.26</v>
      </c>
      <c r="Q28" s="259">
        <f t="shared" si="2"/>
        <v>2.46</v>
      </c>
      <c r="R28" s="260">
        <f t="shared" si="3"/>
        <v>1310.05</v>
      </c>
      <c r="S28" s="260">
        <f t="shared" si="4"/>
        <v>3222.723</v>
      </c>
      <c r="T28" s="260">
        <f t="shared" si="5"/>
        <v>3867.2675999999997</v>
      </c>
      <c r="U28" s="261">
        <f t="shared" si="6"/>
        <v>0</v>
      </c>
      <c r="V28" s="260">
        <f t="shared" si="7"/>
        <v>0</v>
      </c>
      <c r="W28" s="260">
        <f t="shared" si="8"/>
        <v>0</v>
      </c>
      <c r="X28" s="261">
        <f t="shared" si="9"/>
        <v>3222.723</v>
      </c>
      <c r="Y28" s="260">
        <f t="shared" si="10"/>
        <v>3867.2675999999997</v>
      </c>
      <c r="Z28" s="262">
        <f t="shared" si="11"/>
        <v>7.599999999456486E-3</v>
      </c>
    </row>
    <row r="29" spans="1:26" ht="18.75" customHeight="1" x14ac:dyDescent="0.25">
      <c r="A29" s="41" t="s">
        <v>88</v>
      </c>
      <c r="B29" s="42" t="s">
        <v>37</v>
      </c>
      <c r="C29" s="43" t="s">
        <v>23</v>
      </c>
      <c r="D29" s="44">
        <f>D28*1.1</f>
        <v>2.706</v>
      </c>
      <c r="E29" s="45"/>
      <c r="F29" s="46"/>
      <c r="G29" s="46"/>
      <c r="H29" s="46">
        <v>1191.3</v>
      </c>
      <c r="I29" s="46">
        <f>ROUND(H29*D29,2)</f>
        <v>3223.66</v>
      </c>
      <c r="J29" s="46">
        <f>ROUND(I29*1.2,2)</f>
        <v>3868.39</v>
      </c>
      <c r="K29" s="47">
        <f t="shared" si="24"/>
        <v>3223.66</v>
      </c>
      <c r="L29" s="46">
        <f t="shared" si="24"/>
        <v>3868.39</v>
      </c>
      <c r="Q29" s="259">
        <f t="shared" si="2"/>
        <v>2.706</v>
      </c>
      <c r="R29" s="260">
        <f t="shared" si="3"/>
        <v>0</v>
      </c>
      <c r="S29" s="260">
        <f t="shared" si="4"/>
        <v>0</v>
      </c>
      <c r="T29" s="260">
        <f t="shared" si="5"/>
        <v>0</v>
      </c>
      <c r="U29" s="261">
        <f t="shared" si="6"/>
        <v>1191.3</v>
      </c>
      <c r="V29" s="260">
        <f t="shared" si="7"/>
        <v>3223.6578</v>
      </c>
      <c r="W29" s="260">
        <f t="shared" si="8"/>
        <v>3868.3893599999997</v>
      </c>
      <c r="X29" s="261">
        <f t="shared" si="9"/>
        <v>3223.6578</v>
      </c>
      <c r="Y29" s="260">
        <f t="shared" si="10"/>
        <v>3868.3893599999997</v>
      </c>
      <c r="Z29" s="262">
        <f t="shared" si="11"/>
        <v>-6.4000000020314474E-4</v>
      </c>
    </row>
    <row r="30" spans="1:26" ht="18.75" customHeight="1" x14ac:dyDescent="0.25">
      <c r="A30" s="90">
        <f>A28+1</f>
        <v>15</v>
      </c>
      <c r="B30" s="89" t="s">
        <v>108</v>
      </c>
      <c r="C30" s="90" t="s">
        <v>23</v>
      </c>
      <c r="D30" s="91">
        <v>38.24</v>
      </c>
      <c r="E30" s="94">
        <v>1310.05</v>
      </c>
      <c r="F30" s="93">
        <f>ROUND(E30*D30,2)</f>
        <v>50096.31</v>
      </c>
      <c r="G30" s="93">
        <f>ROUND(F30*1.2,2)</f>
        <v>60115.57</v>
      </c>
      <c r="H30" s="93"/>
      <c r="I30" s="93"/>
      <c r="J30" s="93"/>
      <c r="K30" s="95">
        <f t="shared" si="24"/>
        <v>50096.31</v>
      </c>
      <c r="L30" s="93">
        <f t="shared" si="24"/>
        <v>60115.57</v>
      </c>
      <c r="Q30" s="259">
        <f t="shared" si="2"/>
        <v>38.24</v>
      </c>
      <c r="R30" s="260">
        <f t="shared" si="3"/>
        <v>1310.05</v>
      </c>
      <c r="S30" s="260">
        <f t="shared" si="4"/>
        <v>50096.311999999998</v>
      </c>
      <c r="T30" s="260">
        <f t="shared" si="5"/>
        <v>60115.574399999998</v>
      </c>
      <c r="U30" s="261">
        <f t="shared" si="6"/>
        <v>0</v>
      </c>
      <c r="V30" s="260">
        <f t="shared" si="7"/>
        <v>0</v>
      </c>
      <c r="W30" s="260">
        <f t="shared" si="8"/>
        <v>0</v>
      </c>
      <c r="X30" s="261">
        <f t="shared" si="9"/>
        <v>50096.311999999998</v>
      </c>
      <c r="Y30" s="260">
        <f t="shared" si="10"/>
        <v>60115.574399999998</v>
      </c>
      <c r="Z30" s="262">
        <f t="shared" si="11"/>
        <v>4.3999999979860149E-3</v>
      </c>
    </row>
    <row r="31" spans="1:26" ht="18.75" customHeight="1" x14ac:dyDescent="0.25">
      <c r="A31" s="41" t="s">
        <v>41</v>
      </c>
      <c r="B31" s="42" t="s">
        <v>37</v>
      </c>
      <c r="C31" s="43" t="s">
        <v>23</v>
      </c>
      <c r="D31" s="44">
        <f>D30*1.1</f>
        <v>42.064000000000007</v>
      </c>
      <c r="E31" s="45"/>
      <c r="F31" s="46"/>
      <c r="G31" s="46"/>
      <c r="H31" s="46">
        <v>1191.3</v>
      </c>
      <c r="I31" s="46">
        <f>ROUND(H31*D31,2)</f>
        <v>50110.84</v>
      </c>
      <c r="J31" s="46">
        <f>ROUND(I31*1.2,2)</f>
        <v>60133.01</v>
      </c>
      <c r="K31" s="47">
        <f t="shared" si="24"/>
        <v>50110.84</v>
      </c>
      <c r="L31" s="46">
        <f t="shared" si="24"/>
        <v>60133.01</v>
      </c>
      <c r="Q31" s="259">
        <f t="shared" si="2"/>
        <v>42.064000000000007</v>
      </c>
      <c r="R31" s="260">
        <f t="shared" si="3"/>
        <v>0</v>
      </c>
      <c r="S31" s="260">
        <f t="shared" si="4"/>
        <v>0</v>
      </c>
      <c r="T31" s="260">
        <f t="shared" si="5"/>
        <v>0</v>
      </c>
      <c r="U31" s="261">
        <f t="shared" si="6"/>
        <v>1191.3</v>
      </c>
      <c r="V31" s="260">
        <f t="shared" si="7"/>
        <v>50110.843200000003</v>
      </c>
      <c r="W31" s="260">
        <f t="shared" si="8"/>
        <v>60133.011839999999</v>
      </c>
      <c r="X31" s="261">
        <f t="shared" si="9"/>
        <v>50110.843200000003</v>
      </c>
      <c r="Y31" s="260">
        <f t="shared" si="10"/>
        <v>60133.011839999999</v>
      </c>
      <c r="Z31" s="262">
        <f t="shared" si="11"/>
        <v>1.839999997173436E-3</v>
      </c>
    </row>
    <row r="32" spans="1:26" s="58" customFormat="1" ht="18.75" customHeight="1" x14ac:dyDescent="0.25">
      <c r="A32" s="90">
        <f>A30+1</f>
        <v>16</v>
      </c>
      <c r="B32" s="89" t="s">
        <v>58</v>
      </c>
      <c r="C32" s="90" t="s">
        <v>23</v>
      </c>
      <c r="D32" s="91">
        <v>185.45</v>
      </c>
      <c r="E32" s="94">
        <v>118.75</v>
      </c>
      <c r="F32" s="93">
        <f>ROUND(E32*D32,2)</f>
        <v>22022.19</v>
      </c>
      <c r="G32" s="93">
        <f>ROUND(F32*1.2,2)</f>
        <v>26426.63</v>
      </c>
      <c r="H32" s="97"/>
      <c r="I32" s="98"/>
      <c r="J32" s="98"/>
      <c r="K32" s="99">
        <f t="shared" si="24"/>
        <v>22022.19</v>
      </c>
      <c r="L32" s="92">
        <f t="shared" si="24"/>
        <v>26426.63</v>
      </c>
      <c r="M32" s="57"/>
      <c r="Q32" s="259">
        <f t="shared" si="2"/>
        <v>185.45</v>
      </c>
      <c r="R32" s="260">
        <f t="shared" si="3"/>
        <v>118.75</v>
      </c>
      <c r="S32" s="260">
        <f t="shared" si="4"/>
        <v>22022.1875</v>
      </c>
      <c r="T32" s="260">
        <f t="shared" si="5"/>
        <v>26426.625</v>
      </c>
      <c r="U32" s="261">
        <f t="shared" si="6"/>
        <v>0</v>
      </c>
      <c r="V32" s="260">
        <f t="shared" si="7"/>
        <v>0</v>
      </c>
      <c r="W32" s="260">
        <f t="shared" si="8"/>
        <v>0</v>
      </c>
      <c r="X32" s="261">
        <f t="shared" si="9"/>
        <v>22022.1875</v>
      </c>
      <c r="Y32" s="260">
        <f t="shared" si="10"/>
        <v>26426.625</v>
      </c>
      <c r="Z32" s="262">
        <f t="shared" si="11"/>
        <v>-5.0000000010186341E-3</v>
      </c>
    </row>
    <row r="33" spans="1:26" ht="18.75" customHeight="1" x14ac:dyDescent="0.25">
      <c r="A33" s="88">
        <f>A32+1</f>
        <v>17</v>
      </c>
      <c r="B33" s="89" t="s">
        <v>39</v>
      </c>
      <c r="C33" s="90" t="s">
        <v>23</v>
      </c>
      <c r="D33" s="91">
        <v>223.69</v>
      </c>
      <c r="E33" s="94">
        <v>188.1</v>
      </c>
      <c r="F33" s="93">
        <f>ROUND(E33*D33,2)</f>
        <v>42076.09</v>
      </c>
      <c r="G33" s="93">
        <f>ROUND(F33*1.2,2)</f>
        <v>50491.31</v>
      </c>
      <c r="H33" s="99"/>
      <c r="I33" s="93"/>
      <c r="J33" s="93"/>
      <c r="K33" s="99">
        <f t="shared" si="24"/>
        <v>42076.09</v>
      </c>
      <c r="L33" s="92">
        <f t="shared" si="24"/>
        <v>50491.31</v>
      </c>
      <c r="Q33" s="259">
        <f t="shared" si="2"/>
        <v>223.69</v>
      </c>
      <c r="R33" s="260">
        <f t="shared" si="3"/>
        <v>188.1</v>
      </c>
      <c r="S33" s="260">
        <f t="shared" si="4"/>
        <v>42076.089</v>
      </c>
      <c r="T33" s="260">
        <f t="shared" si="5"/>
        <v>50491.306799999998</v>
      </c>
      <c r="U33" s="261">
        <f t="shared" si="6"/>
        <v>0</v>
      </c>
      <c r="V33" s="260">
        <f t="shared" si="7"/>
        <v>0</v>
      </c>
      <c r="W33" s="260">
        <f t="shared" si="8"/>
        <v>0</v>
      </c>
      <c r="X33" s="261">
        <f t="shared" si="9"/>
        <v>42076.089</v>
      </c>
      <c r="Y33" s="260">
        <f t="shared" si="10"/>
        <v>50491.306799999998</v>
      </c>
      <c r="Z33" s="262">
        <f t="shared" si="11"/>
        <v>-3.1999999991967343E-3</v>
      </c>
    </row>
    <row r="34" spans="1:26" ht="18.75" customHeight="1" x14ac:dyDescent="0.25">
      <c r="A34" s="29"/>
      <c r="B34" s="75" t="s">
        <v>72</v>
      </c>
      <c r="C34" s="35"/>
      <c r="D34" s="36"/>
      <c r="E34" s="76"/>
      <c r="F34" s="34"/>
      <c r="G34" s="34"/>
      <c r="H34" s="34"/>
      <c r="I34" s="34"/>
      <c r="J34" s="34"/>
      <c r="K34" s="31"/>
      <c r="L34" s="34"/>
      <c r="M34" s="63"/>
      <c r="Q34" s="259">
        <f t="shared" si="2"/>
        <v>0</v>
      </c>
      <c r="R34" s="260">
        <f t="shared" si="3"/>
        <v>0</v>
      </c>
      <c r="S34" s="260">
        <f t="shared" si="4"/>
        <v>0</v>
      </c>
      <c r="T34" s="260">
        <f t="shared" si="5"/>
        <v>0</v>
      </c>
      <c r="U34" s="261">
        <f t="shared" si="6"/>
        <v>0</v>
      </c>
      <c r="V34" s="260">
        <f t="shared" si="7"/>
        <v>0</v>
      </c>
      <c r="W34" s="260">
        <f t="shared" si="8"/>
        <v>0</v>
      </c>
      <c r="X34" s="261">
        <f t="shared" si="9"/>
        <v>0</v>
      </c>
      <c r="Y34" s="260">
        <f t="shared" si="10"/>
        <v>0</v>
      </c>
      <c r="Z34" s="262">
        <f t="shared" si="11"/>
        <v>0</v>
      </c>
    </row>
    <row r="35" spans="1:26" ht="18.75" customHeight="1" x14ac:dyDescent="0.25">
      <c r="A35" s="88">
        <f>A33+1</f>
        <v>18</v>
      </c>
      <c r="B35" s="89" t="s">
        <v>73</v>
      </c>
      <c r="C35" s="90" t="s">
        <v>30</v>
      </c>
      <c r="D35" s="91">
        <v>21.34</v>
      </c>
      <c r="E35" s="94">
        <v>308.75</v>
      </c>
      <c r="F35" s="93">
        <f>ROUND(E35*D35,2)</f>
        <v>6588.73</v>
      </c>
      <c r="G35" s="93">
        <f>ROUND(F35*1.2,2)</f>
        <v>7906.48</v>
      </c>
      <c r="H35" s="94"/>
      <c r="I35" s="92"/>
      <c r="J35" s="92"/>
      <c r="K35" s="99">
        <f>F35+I35</f>
        <v>6588.73</v>
      </c>
      <c r="L35" s="92">
        <f>G35+J35</f>
        <v>7906.48</v>
      </c>
      <c r="Q35" s="259">
        <f t="shared" si="2"/>
        <v>21.34</v>
      </c>
      <c r="R35" s="260">
        <f t="shared" si="3"/>
        <v>308.75</v>
      </c>
      <c r="S35" s="260">
        <f t="shared" si="4"/>
        <v>6588.7250000000004</v>
      </c>
      <c r="T35" s="260">
        <f t="shared" si="5"/>
        <v>7906.47</v>
      </c>
      <c r="U35" s="261">
        <f t="shared" si="6"/>
        <v>0</v>
      </c>
      <c r="V35" s="260">
        <f t="shared" si="7"/>
        <v>0</v>
      </c>
      <c r="W35" s="260">
        <f t="shared" si="8"/>
        <v>0</v>
      </c>
      <c r="X35" s="261">
        <f t="shared" si="9"/>
        <v>6588.7250000000004</v>
      </c>
      <c r="Y35" s="260">
        <f t="shared" si="10"/>
        <v>7906.47</v>
      </c>
      <c r="Z35" s="262">
        <f t="shared" si="11"/>
        <v>-9.999999999308784E-3</v>
      </c>
    </row>
    <row r="36" spans="1:26" ht="18.75" customHeight="1" x14ac:dyDescent="0.25">
      <c r="A36" s="81">
        <f>A35+1</f>
        <v>19</v>
      </c>
      <c r="B36" s="82" t="s">
        <v>74</v>
      </c>
      <c r="C36" s="83" t="s">
        <v>30</v>
      </c>
      <c r="D36" s="84">
        <v>21.34</v>
      </c>
      <c r="E36" s="87">
        <v>350</v>
      </c>
      <c r="F36" s="86">
        <f>ROUND(E36*D36,2)</f>
        <v>7469</v>
      </c>
      <c r="G36" s="86">
        <f>ROUND(F36*1.2,2)</f>
        <v>8962.7999999999993</v>
      </c>
      <c r="H36" s="87"/>
      <c r="I36" s="85"/>
      <c r="J36" s="85"/>
      <c r="K36" s="100">
        <f>F36+I36</f>
        <v>7469</v>
      </c>
      <c r="L36" s="85">
        <f>G36+J36</f>
        <v>8962.7999999999993</v>
      </c>
      <c r="M36" s="63"/>
      <c r="Q36" s="259">
        <f t="shared" si="2"/>
        <v>21.34</v>
      </c>
      <c r="R36" s="260">
        <f t="shared" si="3"/>
        <v>350</v>
      </c>
      <c r="S36" s="260">
        <f t="shared" si="4"/>
        <v>7469</v>
      </c>
      <c r="T36" s="260">
        <f t="shared" si="5"/>
        <v>8962.7999999999993</v>
      </c>
      <c r="U36" s="261">
        <f t="shared" si="6"/>
        <v>0</v>
      </c>
      <c r="V36" s="260">
        <f t="shared" si="7"/>
        <v>0</v>
      </c>
      <c r="W36" s="260">
        <f t="shared" si="8"/>
        <v>0</v>
      </c>
      <c r="X36" s="261">
        <f t="shared" si="9"/>
        <v>7469</v>
      </c>
      <c r="Y36" s="260">
        <f t="shared" si="10"/>
        <v>8962.7999999999993</v>
      </c>
      <c r="Z36" s="262">
        <f t="shared" si="11"/>
        <v>0</v>
      </c>
    </row>
    <row r="37" spans="1:26" ht="18.75" customHeight="1" x14ac:dyDescent="0.25">
      <c r="A37" s="29"/>
      <c r="B37" s="79" t="s">
        <v>109</v>
      </c>
      <c r="C37" s="68"/>
      <c r="D37" s="69"/>
      <c r="E37" s="40"/>
      <c r="F37" s="34"/>
      <c r="G37" s="34"/>
      <c r="H37" s="59"/>
      <c r="I37" s="34"/>
      <c r="J37" s="34"/>
      <c r="K37" s="56"/>
      <c r="L37" s="38"/>
      <c r="Q37" s="259">
        <f t="shared" si="2"/>
        <v>0</v>
      </c>
      <c r="R37" s="260">
        <f t="shared" si="3"/>
        <v>0</v>
      </c>
      <c r="S37" s="260">
        <f t="shared" si="4"/>
        <v>0</v>
      </c>
      <c r="T37" s="260">
        <f t="shared" si="5"/>
        <v>0</v>
      </c>
      <c r="U37" s="261">
        <f t="shared" si="6"/>
        <v>0</v>
      </c>
      <c r="V37" s="260">
        <f t="shared" si="7"/>
        <v>0</v>
      </c>
      <c r="W37" s="260">
        <f t="shared" si="8"/>
        <v>0</v>
      </c>
      <c r="X37" s="261">
        <f t="shared" si="9"/>
        <v>0</v>
      </c>
      <c r="Y37" s="260">
        <f t="shared" si="10"/>
        <v>0</v>
      </c>
      <c r="Z37" s="262">
        <f t="shared" si="11"/>
        <v>0</v>
      </c>
    </row>
    <row r="38" spans="1:26" ht="30.75" customHeight="1" x14ac:dyDescent="0.25">
      <c r="A38" s="90">
        <f>A36+1</f>
        <v>20</v>
      </c>
      <c r="B38" s="89" t="s">
        <v>67</v>
      </c>
      <c r="C38" s="90" t="s">
        <v>23</v>
      </c>
      <c r="D38" s="91">
        <f>1*0.27+2*0.4+1*0.27+1*0.049+1*0.02</f>
        <v>1.409</v>
      </c>
      <c r="E38" s="94">
        <v>17265.68</v>
      </c>
      <c r="F38" s="93">
        <f>ROUND(E38*D38,2)</f>
        <v>24327.34</v>
      </c>
      <c r="G38" s="93">
        <f>ROUND(F38*1.2,2)</f>
        <v>29192.81</v>
      </c>
      <c r="H38" s="101"/>
      <c r="I38" s="93"/>
      <c r="J38" s="93"/>
      <c r="K38" s="99">
        <f t="shared" ref="K38:L43" si="25">F38+I38</f>
        <v>24327.34</v>
      </c>
      <c r="L38" s="92">
        <f t="shared" si="25"/>
        <v>29192.81</v>
      </c>
      <c r="Q38" s="259">
        <f t="shared" si="2"/>
        <v>1.409</v>
      </c>
      <c r="R38" s="260">
        <f t="shared" si="3"/>
        <v>17265.68</v>
      </c>
      <c r="S38" s="260">
        <f t="shared" si="4"/>
        <v>24327.343120000001</v>
      </c>
      <c r="T38" s="260">
        <f t="shared" si="5"/>
        <v>29192.811744000002</v>
      </c>
      <c r="U38" s="261">
        <f t="shared" si="6"/>
        <v>0</v>
      </c>
      <c r="V38" s="260">
        <f t="shared" si="7"/>
        <v>0</v>
      </c>
      <c r="W38" s="260">
        <f t="shared" si="8"/>
        <v>0</v>
      </c>
      <c r="X38" s="261">
        <f t="shared" si="9"/>
        <v>24327.343120000001</v>
      </c>
      <c r="Y38" s="260">
        <f t="shared" si="10"/>
        <v>29192.811744000002</v>
      </c>
      <c r="Z38" s="262">
        <f t="shared" si="11"/>
        <v>1.7440000010537915E-3</v>
      </c>
    </row>
    <row r="39" spans="1:26" ht="18.75" customHeight="1" x14ac:dyDescent="0.25">
      <c r="A39" s="41" t="s">
        <v>46</v>
      </c>
      <c r="B39" s="42" t="s">
        <v>89</v>
      </c>
      <c r="C39" s="43" t="s">
        <v>44</v>
      </c>
      <c r="D39" s="64">
        <v>1</v>
      </c>
      <c r="E39" s="45"/>
      <c r="F39" s="46"/>
      <c r="G39" s="46"/>
      <c r="H39" s="70">
        <v>4336.75</v>
      </c>
      <c r="I39" s="46">
        <f t="shared" ref="I39:I45" si="26">ROUND(H39*D39,2)</f>
        <v>4336.75</v>
      </c>
      <c r="J39" s="46">
        <f t="shared" ref="J39:J45" si="27">ROUND(I39*1.2,2)</f>
        <v>5204.1000000000004</v>
      </c>
      <c r="K39" s="47">
        <f t="shared" si="25"/>
        <v>4336.75</v>
      </c>
      <c r="L39" s="46">
        <f t="shared" si="25"/>
        <v>5204.1000000000004</v>
      </c>
      <c r="M39" s="63" t="s">
        <v>162</v>
      </c>
      <c r="Q39" s="259">
        <f t="shared" si="2"/>
        <v>1</v>
      </c>
      <c r="R39" s="260">
        <f t="shared" si="3"/>
        <v>0</v>
      </c>
      <c r="S39" s="260">
        <f t="shared" si="4"/>
        <v>0</v>
      </c>
      <c r="T39" s="260">
        <f t="shared" si="5"/>
        <v>0</v>
      </c>
      <c r="U39" s="261">
        <f t="shared" si="6"/>
        <v>4336.75</v>
      </c>
      <c r="V39" s="260">
        <f t="shared" si="7"/>
        <v>4336.75</v>
      </c>
      <c r="W39" s="260">
        <f t="shared" si="8"/>
        <v>5204.0999999999995</v>
      </c>
      <c r="X39" s="261">
        <f t="shared" si="9"/>
        <v>4336.75</v>
      </c>
      <c r="Y39" s="260">
        <f t="shared" si="10"/>
        <v>5204.0999999999995</v>
      </c>
      <c r="Z39" s="262">
        <f t="shared" si="11"/>
        <v>0</v>
      </c>
    </row>
    <row r="40" spans="1:26" ht="18.75" customHeight="1" x14ac:dyDescent="0.25">
      <c r="A40" s="41" t="s">
        <v>65</v>
      </c>
      <c r="B40" s="42" t="s">
        <v>90</v>
      </c>
      <c r="C40" s="43" t="s">
        <v>44</v>
      </c>
      <c r="D40" s="64">
        <v>2</v>
      </c>
      <c r="E40" s="45"/>
      <c r="F40" s="46"/>
      <c r="G40" s="46"/>
      <c r="H40" s="70">
        <v>4807</v>
      </c>
      <c r="I40" s="46">
        <f t="shared" si="26"/>
        <v>9614</v>
      </c>
      <c r="J40" s="46">
        <f t="shared" si="27"/>
        <v>11536.8</v>
      </c>
      <c r="K40" s="47">
        <f t="shared" si="25"/>
        <v>9614</v>
      </c>
      <c r="L40" s="46">
        <f t="shared" si="25"/>
        <v>11536.8</v>
      </c>
      <c r="M40" s="63" t="s">
        <v>162</v>
      </c>
      <c r="Q40" s="259">
        <f t="shared" si="2"/>
        <v>2</v>
      </c>
      <c r="R40" s="260">
        <f t="shared" si="3"/>
        <v>0</v>
      </c>
      <c r="S40" s="260">
        <f t="shared" si="4"/>
        <v>0</v>
      </c>
      <c r="T40" s="260">
        <f t="shared" si="5"/>
        <v>0</v>
      </c>
      <c r="U40" s="261">
        <f t="shared" si="6"/>
        <v>4807</v>
      </c>
      <c r="V40" s="260">
        <f t="shared" si="7"/>
        <v>9614</v>
      </c>
      <c r="W40" s="260">
        <f t="shared" si="8"/>
        <v>11536.8</v>
      </c>
      <c r="X40" s="261">
        <f t="shared" si="9"/>
        <v>9614</v>
      </c>
      <c r="Y40" s="260">
        <f t="shared" si="10"/>
        <v>11536.8</v>
      </c>
      <c r="Z40" s="262">
        <f t="shared" si="11"/>
        <v>0</v>
      </c>
    </row>
    <row r="41" spans="1:26" ht="18.75" customHeight="1" x14ac:dyDescent="0.25">
      <c r="A41" s="41" t="s">
        <v>91</v>
      </c>
      <c r="B41" s="42" t="s">
        <v>95</v>
      </c>
      <c r="C41" s="43" t="s">
        <v>44</v>
      </c>
      <c r="D41" s="64">
        <v>1</v>
      </c>
      <c r="E41" s="45"/>
      <c r="F41" s="46"/>
      <c r="G41" s="46"/>
      <c r="H41" s="70">
        <v>4075.5</v>
      </c>
      <c r="I41" s="46">
        <f t="shared" si="26"/>
        <v>4075.5</v>
      </c>
      <c r="J41" s="46">
        <f t="shared" si="27"/>
        <v>4890.6000000000004</v>
      </c>
      <c r="K41" s="47">
        <f t="shared" si="25"/>
        <v>4075.5</v>
      </c>
      <c r="L41" s="46">
        <f t="shared" si="25"/>
        <v>4890.6000000000004</v>
      </c>
      <c r="M41" s="63" t="s">
        <v>162</v>
      </c>
      <c r="Q41" s="259">
        <f t="shared" si="2"/>
        <v>1</v>
      </c>
      <c r="R41" s="260">
        <f t="shared" si="3"/>
        <v>0</v>
      </c>
      <c r="S41" s="260">
        <f t="shared" si="4"/>
        <v>0</v>
      </c>
      <c r="T41" s="260">
        <f t="shared" si="5"/>
        <v>0</v>
      </c>
      <c r="U41" s="261">
        <f t="shared" si="6"/>
        <v>4075.5</v>
      </c>
      <c r="V41" s="260">
        <f t="shared" si="7"/>
        <v>4075.5</v>
      </c>
      <c r="W41" s="260">
        <f t="shared" si="8"/>
        <v>4890.5999999999995</v>
      </c>
      <c r="X41" s="261">
        <f t="shared" si="9"/>
        <v>4075.5</v>
      </c>
      <c r="Y41" s="260">
        <f t="shared" si="10"/>
        <v>4890.5999999999995</v>
      </c>
      <c r="Z41" s="262">
        <f t="shared" si="11"/>
        <v>0</v>
      </c>
    </row>
    <row r="42" spans="1:26" ht="18.75" customHeight="1" x14ac:dyDescent="0.25">
      <c r="A42" s="41" t="s">
        <v>92</v>
      </c>
      <c r="B42" s="42" t="s">
        <v>111</v>
      </c>
      <c r="C42" s="43" t="s">
        <v>44</v>
      </c>
      <c r="D42" s="64">
        <v>1</v>
      </c>
      <c r="E42" s="45"/>
      <c r="F42" s="46"/>
      <c r="G42" s="46"/>
      <c r="H42" s="70">
        <v>1379.4</v>
      </c>
      <c r="I42" s="46">
        <f t="shared" si="26"/>
        <v>1379.4</v>
      </c>
      <c r="J42" s="46">
        <f t="shared" si="27"/>
        <v>1655.28</v>
      </c>
      <c r="K42" s="47">
        <f t="shared" si="25"/>
        <v>1379.4</v>
      </c>
      <c r="L42" s="46">
        <f t="shared" si="25"/>
        <v>1655.28</v>
      </c>
      <c r="M42" s="63" t="s">
        <v>162</v>
      </c>
      <c r="Q42" s="259">
        <f t="shared" si="2"/>
        <v>1</v>
      </c>
      <c r="R42" s="260">
        <f t="shared" si="3"/>
        <v>0</v>
      </c>
      <c r="S42" s="260">
        <f t="shared" si="4"/>
        <v>0</v>
      </c>
      <c r="T42" s="260">
        <f t="shared" si="5"/>
        <v>0</v>
      </c>
      <c r="U42" s="261">
        <f t="shared" si="6"/>
        <v>1379.4</v>
      </c>
      <c r="V42" s="260">
        <f t="shared" si="7"/>
        <v>1379.4</v>
      </c>
      <c r="W42" s="260">
        <f t="shared" si="8"/>
        <v>1655.28</v>
      </c>
      <c r="X42" s="261">
        <f t="shared" si="9"/>
        <v>1379.4</v>
      </c>
      <c r="Y42" s="260">
        <f t="shared" si="10"/>
        <v>1655.28</v>
      </c>
      <c r="Z42" s="262">
        <f t="shared" si="11"/>
        <v>0</v>
      </c>
    </row>
    <row r="43" spans="1:26" ht="18.75" customHeight="1" x14ac:dyDescent="0.25">
      <c r="A43" s="41" t="s">
        <v>93</v>
      </c>
      <c r="B43" s="42" t="s">
        <v>147</v>
      </c>
      <c r="C43" s="43" t="s">
        <v>44</v>
      </c>
      <c r="D43" s="64">
        <v>1</v>
      </c>
      <c r="E43" s="45"/>
      <c r="F43" s="46"/>
      <c r="G43" s="46"/>
      <c r="H43" s="70">
        <v>751.45</v>
      </c>
      <c r="I43" s="46">
        <f t="shared" si="26"/>
        <v>751.45</v>
      </c>
      <c r="J43" s="46">
        <f t="shared" si="27"/>
        <v>901.74</v>
      </c>
      <c r="K43" s="47">
        <f t="shared" si="25"/>
        <v>751.45</v>
      </c>
      <c r="L43" s="46">
        <f t="shared" si="25"/>
        <v>901.74</v>
      </c>
      <c r="M43" s="63" t="s">
        <v>162</v>
      </c>
      <c r="Q43" s="259">
        <f t="shared" si="2"/>
        <v>1</v>
      </c>
      <c r="R43" s="260">
        <f t="shared" si="3"/>
        <v>0</v>
      </c>
      <c r="S43" s="260">
        <f t="shared" si="4"/>
        <v>0</v>
      </c>
      <c r="T43" s="260">
        <f t="shared" si="5"/>
        <v>0</v>
      </c>
      <c r="U43" s="261">
        <f t="shared" si="6"/>
        <v>751.45</v>
      </c>
      <c r="V43" s="260">
        <f t="shared" si="7"/>
        <v>751.45</v>
      </c>
      <c r="W43" s="260">
        <f t="shared" si="8"/>
        <v>901.74</v>
      </c>
      <c r="X43" s="261">
        <f t="shared" si="9"/>
        <v>751.45</v>
      </c>
      <c r="Y43" s="260">
        <f t="shared" si="10"/>
        <v>901.74</v>
      </c>
      <c r="Z43" s="262">
        <f t="shared" si="11"/>
        <v>0</v>
      </c>
    </row>
    <row r="44" spans="1:26" ht="17.25" customHeight="1" x14ac:dyDescent="0.25">
      <c r="A44" s="41" t="s">
        <v>113</v>
      </c>
      <c r="B44" s="65" t="s">
        <v>85</v>
      </c>
      <c r="C44" s="43" t="s">
        <v>56</v>
      </c>
      <c r="D44" s="102">
        <v>29.2</v>
      </c>
      <c r="E44" s="45"/>
      <c r="F44" s="46"/>
      <c r="G44" s="46"/>
      <c r="H44" s="80">
        <v>666.9</v>
      </c>
      <c r="I44" s="46">
        <f t="shared" si="26"/>
        <v>19473.48</v>
      </c>
      <c r="J44" s="46">
        <f t="shared" si="27"/>
        <v>23368.18</v>
      </c>
      <c r="K44" s="47">
        <f t="shared" ref="K44" si="28">F44+I44</f>
        <v>19473.48</v>
      </c>
      <c r="L44" s="46">
        <f t="shared" ref="L44" si="29">G44+J44</f>
        <v>23368.18</v>
      </c>
      <c r="M44" s="63"/>
      <c r="Q44" s="259">
        <f t="shared" si="2"/>
        <v>29.2</v>
      </c>
      <c r="R44" s="260">
        <f t="shared" si="3"/>
        <v>0</v>
      </c>
      <c r="S44" s="260">
        <f t="shared" si="4"/>
        <v>0</v>
      </c>
      <c r="T44" s="260">
        <f t="shared" si="5"/>
        <v>0</v>
      </c>
      <c r="U44" s="261">
        <f t="shared" si="6"/>
        <v>666.9</v>
      </c>
      <c r="V44" s="260">
        <f t="shared" si="7"/>
        <v>19473.48</v>
      </c>
      <c r="W44" s="260">
        <f t="shared" si="8"/>
        <v>23368.175999999999</v>
      </c>
      <c r="X44" s="261">
        <f t="shared" si="9"/>
        <v>19473.48</v>
      </c>
      <c r="Y44" s="260">
        <f t="shared" si="10"/>
        <v>23368.175999999999</v>
      </c>
      <c r="Z44" s="262">
        <f t="shared" si="11"/>
        <v>-4.0000000008149073E-3</v>
      </c>
    </row>
    <row r="45" spans="1:26" ht="18.75" customHeight="1" x14ac:dyDescent="0.25">
      <c r="A45" s="41" t="s">
        <v>146</v>
      </c>
      <c r="B45" s="42" t="s">
        <v>94</v>
      </c>
      <c r="C45" s="43" t="s">
        <v>44</v>
      </c>
      <c r="D45" s="64">
        <v>1</v>
      </c>
      <c r="E45" s="45"/>
      <c r="F45" s="46"/>
      <c r="G45" s="46"/>
      <c r="H45" s="70">
        <v>14421</v>
      </c>
      <c r="I45" s="46">
        <f t="shared" si="26"/>
        <v>14421</v>
      </c>
      <c r="J45" s="46">
        <f t="shared" si="27"/>
        <v>17305.2</v>
      </c>
      <c r="K45" s="47">
        <f>F45+I45</f>
        <v>14421</v>
      </c>
      <c r="L45" s="46">
        <f>G45+J45</f>
        <v>17305.2</v>
      </c>
      <c r="M45" s="63"/>
      <c r="Q45" s="259">
        <f t="shared" si="2"/>
        <v>1</v>
      </c>
      <c r="R45" s="260">
        <f t="shared" si="3"/>
        <v>0</v>
      </c>
      <c r="S45" s="260">
        <f t="shared" si="4"/>
        <v>0</v>
      </c>
      <c r="T45" s="260">
        <f t="shared" si="5"/>
        <v>0</v>
      </c>
      <c r="U45" s="261">
        <f t="shared" si="6"/>
        <v>14421</v>
      </c>
      <c r="V45" s="260">
        <f t="shared" si="7"/>
        <v>14421</v>
      </c>
      <c r="W45" s="260">
        <f t="shared" si="8"/>
        <v>17305.2</v>
      </c>
      <c r="X45" s="261">
        <f t="shared" si="9"/>
        <v>14421</v>
      </c>
      <c r="Y45" s="260">
        <f t="shared" si="10"/>
        <v>17305.2</v>
      </c>
      <c r="Z45" s="262">
        <f t="shared" si="11"/>
        <v>0</v>
      </c>
    </row>
    <row r="46" spans="1:26" ht="17.25" customHeight="1" x14ac:dyDescent="0.25">
      <c r="A46" s="90">
        <f>A38+1</f>
        <v>21</v>
      </c>
      <c r="B46" s="89" t="s">
        <v>79</v>
      </c>
      <c r="C46" s="90" t="s">
        <v>28</v>
      </c>
      <c r="D46" s="103">
        <v>15.76</v>
      </c>
      <c r="E46" s="94">
        <v>144.4</v>
      </c>
      <c r="F46" s="93">
        <f>ROUND(E46*D46,2)</f>
        <v>2275.7399999999998</v>
      </c>
      <c r="G46" s="93">
        <f t="shared" ref="G46" si="30">ROUND(F46*1.2,2)</f>
        <v>2730.89</v>
      </c>
      <c r="H46" s="99"/>
      <c r="I46" s="93"/>
      <c r="J46" s="93"/>
      <c r="K46" s="99">
        <f t="shared" ref="K46:L49" si="31">F46+I46</f>
        <v>2275.7399999999998</v>
      </c>
      <c r="L46" s="92">
        <f t="shared" si="31"/>
        <v>2730.89</v>
      </c>
      <c r="M46" s="63" t="s">
        <v>76</v>
      </c>
      <c r="Q46" s="259">
        <f t="shared" si="2"/>
        <v>15.76</v>
      </c>
      <c r="R46" s="260">
        <f t="shared" si="3"/>
        <v>144.4</v>
      </c>
      <c r="S46" s="260">
        <f t="shared" si="4"/>
        <v>2275.7440000000001</v>
      </c>
      <c r="T46" s="260">
        <f t="shared" si="5"/>
        <v>2730.8928000000001</v>
      </c>
      <c r="U46" s="261">
        <f t="shared" si="6"/>
        <v>0</v>
      </c>
      <c r="V46" s="260">
        <f t="shared" si="7"/>
        <v>0</v>
      </c>
      <c r="W46" s="260">
        <f t="shared" si="8"/>
        <v>0</v>
      </c>
      <c r="X46" s="261">
        <f t="shared" si="9"/>
        <v>2275.7440000000001</v>
      </c>
      <c r="Y46" s="260">
        <f t="shared" si="10"/>
        <v>2730.8928000000001</v>
      </c>
      <c r="Z46" s="262">
        <f t="shared" si="11"/>
        <v>2.8000000002066372E-3</v>
      </c>
    </row>
    <row r="47" spans="1:26" ht="17.25" customHeight="1" x14ac:dyDescent="0.25">
      <c r="A47" s="41" t="s">
        <v>47</v>
      </c>
      <c r="B47" s="65" t="s">
        <v>80</v>
      </c>
      <c r="C47" s="43" t="s">
        <v>71</v>
      </c>
      <c r="D47" s="78">
        <f>D46*0.3*20/16</f>
        <v>5.91</v>
      </c>
      <c r="E47" s="45"/>
      <c r="F47" s="46"/>
      <c r="G47" s="46"/>
      <c r="H47" s="70">
        <v>237.5</v>
      </c>
      <c r="I47" s="46">
        <f>ROUND(H47*D47,2)</f>
        <v>1403.63</v>
      </c>
      <c r="J47" s="46">
        <f t="shared" ref="J47" si="32">ROUND(I47*1.2,2)</f>
        <v>1684.36</v>
      </c>
      <c r="K47" s="47">
        <f t="shared" si="31"/>
        <v>1403.63</v>
      </c>
      <c r="L47" s="46">
        <f t="shared" si="31"/>
        <v>1684.36</v>
      </c>
      <c r="M47" s="63"/>
      <c r="Q47" s="259">
        <f t="shared" si="2"/>
        <v>5.91</v>
      </c>
      <c r="R47" s="260">
        <f t="shared" si="3"/>
        <v>0</v>
      </c>
      <c r="S47" s="260">
        <f t="shared" si="4"/>
        <v>0</v>
      </c>
      <c r="T47" s="260">
        <f t="shared" si="5"/>
        <v>0</v>
      </c>
      <c r="U47" s="261">
        <f t="shared" si="6"/>
        <v>237.5</v>
      </c>
      <c r="V47" s="260">
        <f t="shared" si="7"/>
        <v>1403.625</v>
      </c>
      <c r="W47" s="260">
        <f t="shared" si="8"/>
        <v>1684.35</v>
      </c>
      <c r="X47" s="261">
        <f t="shared" si="9"/>
        <v>1403.625</v>
      </c>
      <c r="Y47" s="260">
        <f t="shared" si="10"/>
        <v>1684.35</v>
      </c>
      <c r="Z47" s="262">
        <f t="shared" si="11"/>
        <v>-9.9999999999909051E-3</v>
      </c>
    </row>
    <row r="48" spans="1:26" ht="17.25" customHeight="1" x14ac:dyDescent="0.25">
      <c r="A48" s="90">
        <f>A46+1</f>
        <v>22</v>
      </c>
      <c r="B48" s="89" t="s">
        <v>81</v>
      </c>
      <c r="C48" s="90" t="s">
        <v>28</v>
      </c>
      <c r="D48" s="103">
        <v>15.76</v>
      </c>
      <c r="E48" s="94">
        <v>299.76</v>
      </c>
      <c r="F48" s="93">
        <f>ROUND(E48*D48,2)</f>
        <v>4724.22</v>
      </c>
      <c r="G48" s="93">
        <f t="shared" ref="G48" si="33">ROUND(F48*1.2,2)</f>
        <v>5669.06</v>
      </c>
      <c r="H48" s="99"/>
      <c r="I48" s="93"/>
      <c r="J48" s="93"/>
      <c r="K48" s="99">
        <f t="shared" si="31"/>
        <v>4724.22</v>
      </c>
      <c r="L48" s="92">
        <f t="shared" si="31"/>
        <v>5669.06</v>
      </c>
      <c r="M48" s="63" t="s">
        <v>76</v>
      </c>
      <c r="Q48" s="259">
        <f t="shared" si="2"/>
        <v>15.76</v>
      </c>
      <c r="R48" s="260">
        <f t="shared" si="3"/>
        <v>299.76</v>
      </c>
      <c r="S48" s="260">
        <f t="shared" si="4"/>
        <v>4724.2175999999999</v>
      </c>
      <c r="T48" s="260">
        <f t="shared" si="5"/>
        <v>5669.0611199999994</v>
      </c>
      <c r="U48" s="261">
        <f t="shared" si="6"/>
        <v>0</v>
      </c>
      <c r="V48" s="260">
        <f t="shared" si="7"/>
        <v>0</v>
      </c>
      <c r="W48" s="260">
        <f t="shared" si="8"/>
        <v>0</v>
      </c>
      <c r="X48" s="261">
        <f t="shared" si="9"/>
        <v>4724.2175999999999</v>
      </c>
      <c r="Y48" s="260">
        <f t="shared" si="10"/>
        <v>5669.0611199999994</v>
      </c>
      <c r="Z48" s="262">
        <f t="shared" si="11"/>
        <v>1.1199999989912612E-3</v>
      </c>
    </row>
    <row r="49" spans="1:26" ht="15.75" x14ac:dyDescent="0.25">
      <c r="A49" s="41" t="s">
        <v>48</v>
      </c>
      <c r="B49" s="65" t="s">
        <v>82</v>
      </c>
      <c r="C49" s="43" t="s">
        <v>56</v>
      </c>
      <c r="D49" s="44">
        <f>D48*2.5*2</f>
        <v>78.8</v>
      </c>
      <c r="E49" s="45"/>
      <c r="F49" s="46"/>
      <c r="G49" s="46"/>
      <c r="H49" s="70">
        <v>296.39999999999998</v>
      </c>
      <c r="I49" s="46">
        <f t="shared" ref="I49" si="34">ROUND(H49*D49,2)</f>
        <v>23356.32</v>
      </c>
      <c r="J49" s="46">
        <f t="shared" ref="J49" si="35">ROUND(I49*1.2,2)</f>
        <v>28027.58</v>
      </c>
      <c r="K49" s="62">
        <f t="shared" si="31"/>
        <v>23356.32</v>
      </c>
      <c r="L49" s="60">
        <f t="shared" si="31"/>
        <v>28027.58</v>
      </c>
      <c r="M49" s="63"/>
      <c r="Q49" s="259">
        <f t="shared" si="2"/>
        <v>78.8</v>
      </c>
      <c r="R49" s="260">
        <f t="shared" si="3"/>
        <v>0</v>
      </c>
      <c r="S49" s="260">
        <f t="shared" si="4"/>
        <v>0</v>
      </c>
      <c r="T49" s="260">
        <f t="shared" si="5"/>
        <v>0</v>
      </c>
      <c r="U49" s="261">
        <f t="shared" si="6"/>
        <v>296.39999999999998</v>
      </c>
      <c r="V49" s="260">
        <f t="shared" si="7"/>
        <v>23356.319999999996</v>
      </c>
      <c r="W49" s="260">
        <f t="shared" si="8"/>
        <v>28027.583999999995</v>
      </c>
      <c r="X49" s="261">
        <f t="shared" si="9"/>
        <v>23356.319999999996</v>
      </c>
      <c r="Y49" s="260">
        <f t="shared" si="10"/>
        <v>28027.583999999995</v>
      </c>
      <c r="Z49" s="262">
        <f t="shared" si="11"/>
        <v>3.9999999935389496E-3</v>
      </c>
    </row>
    <row r="50" spans="1:26" ht="18.75" customHeight="1" x14ac:dyDescent="0.25">
      <c r="A50" s="29"/>
      <c r="B50" s="79" t="s">
        <v>110</v>
      </c>
      <c r="C50" s="68"/>
      <c r="D50" s="69"/>
      <c r="E50" s="40"/>
      <c r="F50" s="34"/>
      <c r="G50" s="34"/>
      <c r="H50" s="59"/>
      <c r="I50" s="34"/>
      <c r="J50" s="34"/>
      <c r="K50" s="56"/>
      <c r="L50" s="38"/>
      <c r="Q50" s="259">
        <f t="shared" si="2"/>
        <v>0</v>
      </c>
      <c r="R50" s="260">
        <f t="shared" si="3"/>
        <v>0</v>
      </c>
      <c r="S50" s="260">
        <f t="shared" si="4"/>
        <v>0</v>
      </c>
      <c r="T50" s="260">
        <f t="shared" si="5"/>
        <v>0</v>
      </c>
      <c r="U50" s="261">
        <f t="shared" si="6"/>
        <v>0</v>
      </c>
      <c r="V50" s="260">
        <f t="shared" si="7"/>
        <v>0</v>
      </c>
      <c r="W50" s="260">
        <f t="shared" si="8"/>
        <v>0</v>
      </c>
      <c r="X50" s="261">
        <f t="shared" si="9"/>
        <v>0</v>
      </c>
      <c r="Y50" s="260">
        <f t="shared" si="10"/>
        <v>0</v>
      </c>
      <c r="Z50" s="262">
        <f t="shared" si="11"/>
        <v>0</v>
      </c>
    </row>
    <row r="51" spans="1:26" ht="31.5" customHeight="1" x14ac:dyDescent="0.25">
      <c r="A51" s="88">
        <f>A48+1</f>
        <v>23</v>
      </c>
      <c r="B51" s="89" t="s">
        <v>67</v>
      </c>
      <c r="C51" s="90" t="s">
        <v>23</v>
      </c>
      <c r="D51" s="91">
        <f>1*0.18+2*0.24+2*0.1+1*0.02</f>
        <v>0.87999999999999989</v>
      </c>
      <c r="E51" s="94">
        <v>17265.68</v>
      </c>
      <c r="F51" s="93">
        <f>ROUND(E51*D51,2)</f>
        <v>15193.8</v>
      </c>
      <c r="G51" s="93">
        <f>ROUND(F51*1.2,2)</f>
        <v>18232.560000000001</v>
      </c>
      <c r="H51" s="101"/>
      <c r="I51" s="93"/>
      <c r="J51" s="93"/>
      <c r="K51" s="99">
        <f t="shared" ref="K51:L57" si="36">F51+I51</f>
        <v>15193.8</v>
      </c>
      <c r="L51" s="92">
        <f t="shared" si="36"/>
        <v>18232.560000000001</v>
      </c>
      <c r="Q51" s="259">
        <f t="shared" si="2"/>
        <v>0.87999999999999989</v>
      </c>
      <c r="R51" s="260">
        <f t="shared" si="3"/>
        <v>17265.68</v>
      </c>
      <c r="S51" s="260">
        <f t="shared" si="4"/>
        <v>15193.798399999998</v>
      </c>
      <c r="T51" s="260">
        <f t="shared" si="5"/>
        <v>18232.558079999995</v>
      </c>
      <c r="U51" s="261">
        <f t="shared" si="6"/>
        <v>0</v>
      </c>
      <c r="V51" s="260">
        <f t="shared" si="7"/>
        <v>0</v>
      </c>
      <c r="W51" s="260">
        <f t="shared" si="8"/>
        <v>0</v>
      </c>
      <c r="X51" s="261">
        <f t="shared" si="9"/>
        <v>15193.798399999998</v>
      </c>
      <c r="Y51" s="260">
        <f t="shared" si="10"/>
        <v>18232.558079999995</v>
      </c>
      <c r="Z51" s="262">
        <f t="shared" si="11"/>
        <v>-1.9200000060664024E-3</v>
      </c>
    </row>
    <row r="52" spans="1:26" ht="18.75" customHeight="1" x14ac:dyDescent="0.25">
      <c r="A52" s="41" t="s">
        <v>49</v>
      </c>
      <c r="B52" s="65" t="s">
        <v>68</v>
      </c>
      <c r="C52" s="43" t="s">
        <v>44</v>
      </c>
      <c r="D52" s="64">
        <v>1</v>
      </c>
      <c r="E52" s="45"/>
      <c r="F52" s="46"/>
      <c r="G52" s="46"/>
      <c r="H52" s="70">
        <v>1657.75</v>
      </c>
      <c r="I52" s="46">
        <f t="shared" ref="I52:I58" si="37">ROUND(H52*D52,2)</f>
        <v>1657.75</v>
      </c>
      <c r="J52" s="46">
        <f t="shared" ref="J52:J58" si="38">ROUND(I52*1.2,2)</f>
        <v>1989.3</v>
      </c>
      <c r="K52" s="47">
        <f t="shared" si="36"/>
        <v>1657.75</v>
      </c>
      <c r="L52" s="46">
        <f t="shared" si="36"/>
        <v>1989.3</v>
      </c>
      <c r="M52" s="61"/>
      <c r="Q52" s="259">
        <f t="shared" si="2"/>
        <v>1</v>
      </c>
      <c r="R52" s="260">
        <f t="shared" si="3"/>
        <v>0</v>
      </c>
      <c r="S52" s="260">
        <f t="shared" si="4"/>
        <v>0</v>
      </c>
      <c r="T52" s="260">
        <f t="shared" si="5"/>
        <v>0</v>
      </c>
      <c r="U52" s="261">
        <f t="shared" si="6"/>
        <v>1657.75</v>
      </c>
      <c r="V52" s="260">
        <f t="shared" si="7"/>
        <v>1657.75</v>
      </c>
      <c r="W52" s="260">
        <f t="shared" si="8"/>
        <v>1989.3</v>
      </c>
      <c r="X52" s="261">
        <f t="shared" si="9"/>
        <v>1657.75</v>
      </c>
      <c r="Y52" s="260">
        <f t="shared" si="10"/>
        <v>1989.3</v>
      </c>
      <c r="Z52" s="262">
        <f t="shared" si="11"/>
        <v>0</v>
      </c>
    </row>
    <row r="53" spans="1:26" ht="18.75" customHeight="1" x14ac:dyDescent="0.25">
      <c r="A53" s="41" t="s">
        <v>84</v>
      </c>
      <c r="B53" s="65" t="s">
        <v>69</v>
      </c>
      <c r="C53" s="43" t="s">
        <v>44</v>
      </c>
      <c r="D53" s="64">
        <v>2</v>
      </c>
      <c r="E53" s="45"/>
      <c r="F53" s="46"/>
      <c r="G53" s="46"/>
      <c r="H53" s="70">
        <v>2500.4</v>
      </c>
      <c r="I53" s="46">
        <f t="shared" si="37"/>
        <v>5000.8</v>
      </c>
      <c r="J53" s="46">
        <f t="shared" si="38"/>
        <v>6000.96</v>
      </c>
      <c r="K53" s="47">
        <f t="shared" si="36"/>
        <v>5000.8</v>
      </c>
      <c r="L53" s="46">
        <f t="shared" si="36"/>
        <v>6000.96</v>
      </c>
      <c r="M53" s="61"/>
      <c r="Q53" s="259">
        <f t="shared" si="2"/>
        <v>2</v>
      </c>
      <c r="R53" s="260">
        <f t="shared" si="3"/>
        <v>0</v>
      </c>
      <c r="S53" s="260">
        <f t="shared" si="4"/>
        <v>0</v>
      </c>
      <c r="T53" s="260">
        <f t="shared" si="5"/>
        <v>0</v>
      </c>
      <c r="U53" s="261">
        <f t="shared" si="6"/>
        <v>2500.4</v>
      </c>
      <c r="V53" s="260">
        <f t="shared" si="7"/>
        <v>5000.8</v>
      </c>
      <c r="W53" s="260">
        <f t="shared" si="8"/>
        <v>6000.96</v>
      </c>
      <c r="X53" s="261">
        <f t="shared" si="9"/>
        <v>5000.8</v>
      </c>
      <c r="Y53" s="260">
        <f t="shared" si="10"/>
        <v>6000.96</v>
      </c>
      <c r="Z53" s="262">
        <f t="shared" si="11"/>
        <v>0</v>
      </c>
    </row>
    <row r="54" spans="1:26" ht="18.75" customHeight="1" x14ac:dyDescent="0.25">
      <c r="A54" s="41" t="s">
        <v>114</v>
      </c>
      <c r="B54" s="65" t="s">
        <v>70</v>
      </c>
      <c r="C54" s="43" t="s">
        <v>44</v>
      </c>
      <c r="D54" s="64">
        <v>1</v>
      </c>
      <c r="E54" s="45"/>
      <c r="F54" s="46"/>
      <c r="G54" s="46"/>
      <c r="H54" s="70">
        <v>1427.85</v>
      </c>
      <c r="I54" s="46">
        <f t="shared" si="37"/>
        <v>1427.85</v>
      </c>
      <c r="J54" s="46">
        <f t="shared" si="38"/>
        <v>1713.42</v>
      </c>
      <c r="K54" s="47">
        <f t="shared" si="36"/>
        <v>1427.85</v>
      </c>
      <c r="L54" s="46">
        <f t="shared" si="36"/>
        <v>1713.42</v>
      </c>
      <c r="M54" s="61"/>
      <c r="Q54" s="259">
        <f t="shared" si="2"/>
        <v>1</v>
      </c>
      <c r="R54" s="260">
        <f t="shared" si="3"/>
        <v>0</v>
      </c>
      <c r="S54" s="260">
        <f t="shared" si="4"/>
        <v>0</v>
      </c>
      <c r="T54" s="260">
        <f t="shared" si="5"/>
        <v>0</v>
      </c>
      <c r="U54" s="261">
        <f t="shared" si="6"/>
        <v>1427.85</v>
      </c>
      <c r="V54" s="260">
        <f t="shared" si="7"/>
        <v>1427.85</v>
      </c>
      <c r="W54" s="260">
        <f t="shared" si="8"/>
        <v>1713.4199999999998</v>
      </c>
      <c r="X54" s="261">
        <f t="shared" si="9"/>
        <v>1427.85</v>
      </c>
      <c r="Y54" s="260">
        <f t="shared" si="10"/>
        <v>1713.4199999999998</v>
      </c>
      <c r="Z54" s="262">
        <f t="shared" si="11"/>
        <v>0</v>
      </c>
    </row>
    <row r="55" spans="1:26" ht="18.75" customHeight="1" x14ac:dyDescent="0.25">
      <c r="A55" s="41" t="s">
        <v>115</v>
      </c>
      <c r="B55" s="42" t="s">
        <v>112</v>
      </c>
      <c r="C55" s="43" t="s">
        <v>44</v>
      </c>
      <c r="D55" s="64">
        <v>1</v>
      </c>
      <c r="E55" s="45"/>
      <c r="F55" s="46"/>
      <c r="G55" s="46"/>
      <c r="H55" s="114">
        <v>3136</v>
      </c>
      <c r="I55" s="60">
        <f t="shared" si="37"/>
        <v>3136</v>
      </c>
      <c r="J55" s="60">
        <f t="shared" si="38"/>
        <v>3763.2</v>
      </c>
      <c r="K55" s="62">
        <f t="shared" si="36"/>
        <v>3136</v>
      </c>
      <c r="L55" s="60">
        <f t="shared" si="36"/>
        <v>3763.2</v>
      </c>
      <c r="M55" s="63" t="s">
        <v>164</v>
      </c>
      <c r="Q55" s="259">
        <f t="shared" si="2"/>
        <v>1</v>
      </c>
      <c r="R55" s="260">
        <f t="shared" si="3"/>
        <v>0</v>
      </c>
      <c r="S55" s="260">
        <f t="shared" si="4"/>
        <v>0</v>
      </c>
      <c r="T55" s="260">
        <f t="shared" si="5"/>
        <v>0</v>
      </c>
      <c r="U55" s="261">
        <f t="shared" si="6"/>
        <v>3136</v>
      </c>
      <c r="V55" s="260">
        <f t="shared" si="7"/>
        <v>3136</v>
      </c>
      <c r="W55" s="260">
        <f t="shared" si="8"/>
        <v>3763.2</v>
      </c>
      <c r="X55" s="261">
        <f t="shared" si="9"/>
        <v>3136</v>
      </c>
      <c r="Y55" s="260">
        <f t="shared" si="10"/>
        <v>3763.2</v>
      </c>
      <c r="Z55" s="262">
        <f t="shared" si="11"/>
        <v>0</v>
      </c>
    </row>
    <row r="56" spans="1:26" ht="18.75" customHeight="1" x14ac:dyDescent="0.25">
      <c r="A56" s="41" t="s">
        <v>116</v>
      </c>
      <c r="B56" s="42" t="s">
        <v>148</v>
      </c>
      <c r="C56" s="43" t="s">
        <v>44</v>
      </c>
      <c r="D56" s="64">
        <v>1</v>
      </c>
      <c r="E56" s="45"/>
      <c r="F56" s="46"/>
      <c r="G56" s="46"/>
      <c r="H56" s="114">
        <v>3400</v>
      </c>
      <c r="I56" s="60">
        <f t="shared" si="37"/>
        <v>3400</v>
      </c>
      <c r="J56" s="60">
        <f t="shared" si="38"/>
        <v>4080</v>
      </c>
      <c r="K56" s="62">
        <f t="shared" si="36"/>
        <v>3400</v>
      </c>
      <c r="L56" s="60">
        <f t="shared" si="36"/>
        <v>4080</v>
      </c>
      <c r="M56" s="63" t="s">
        <v>164</v>
      </c>
      <c r="Q56" s="259">
        <f t="shared" si="2"/>
        <v>1</v>
      </c>
      <c r="R56" s="260">
        <f t="shared" si="3"/>
        <v>0</v>
      </c>
      <c r="S56" s="260">
        <f t="shared" si="4"/>
        <v>0</v>
      </c>
      <c r="T56" s="260">
        <f t="shared" si="5"/>
        <v>0</v>
      </c>
      <c r="U56" s="261">
        <f t="shared" si="6"/>
        <v>3400</v>
      </c>
      <c r="V56" s="260">
        <f t="shared" si="7"/>
        <v>3400</v>
      </c>
      <c r="W56" s="260">
        <f t="shared" si="8"/>
        <v>4080</v>
      </c>
      <c r="X56" s="261">
        <f t="shared" si="9"/>
        <v>3400</v>
      </c>
      <c r="Y56" s="260">
        <f t="shared" si="10"/>
        <v>4080</v>
      </c>
      <c r="Z56" s="262">
        <f t="shared" si="11"/>
        <v>0</v>
      </c>
    </row>
    <row r="57" spans="1:26" ht="18.75" customHeight="1" x14ac:dyDescent="0.25">
      <c r="A57" s="41" t="s">
        <v>117</v>
      </c>
      <c r="B57" s="42" t="s">
        <v>94</v>
      </c>
      <c r="C57" s="43" t="s">
        <v>44</v>
      </c>
      <c r="D57" s="64">
        <v>1</v>
      </c>
      <c r="E57" s="45"/>
      <c r="F57" s="46"/>
      <c r="G57" s="46"/>
      <c r="H57" s="70">
        <v>14421</v>
      </c>
      <c r="I57" s="46">
        <f t="shared" si="37"/>
        <v>14421</v>
      </c>
      <c r="J57" s="46">
        <f t="shared" si="38"/>
        <v>17305.2</v>
      </c>
      <c r="K57" s="47">
        <f t="shared" si="36"/>
        <v>14421</v>
      </c>
      <c r="L57" s="46">
        <f t="shared" si="36"/>
        <v>17305.2</v>
      </c>
      <c r="Q57" s="259">
        <f t="shared" si="2"/>
        <v>1</v>
      </c>
      <c r="R57" s="260">
        <f t="shared" si="3"/>
        <v>0</v>
      </c>
      <c r="S57" s="260">
        <f t="shared" si="4"/>
        <v>0</v>
      </c>
      <c r="T57" s="260">
        <f t="shared" si="5"/>
        <v>0</v>
      </c>
      <c r="U57" s="261">
        <f t="shared" si="6"/>
        <v>14421</v>
      </c>
      <c r="V57" s="260">
        <f t="shared" si="7"/>
        <v>14421</v>
      </c>
      <c r="W57" s="260">
        <f t="shared" si="8"/>
        <v>17305.2</v>
      </c>
      <c r="X57" s="261">
        <f t="shared" si="9"/>
        <v>14421</v>
      </c>
      <c r="Y57" s="260">
        <f t="shared" si="10"/>
        <v>17305.2</v>
      </c>
      <c r="Z57" s="262">
        <f t="shared" si="11"/>
        <v>0</v>
      </c>
    </row>
    <row r="58" spans="1:26" ht="17.25" customHeight="1" x14ac:dyDescent="0.25">
      <c r="A58" s="41" t="s">
        <v>153</v>
      </c>
      <c r="B58" s="65" t="s">
        <v>85</v>
      </c>
      <c r="C58" s="43" t="s">
        <v>44</v>
      </c>
      <c r="D58" s="102">
        <v>29.2</v>
      </c>
      <c r="E58" s="45"/>
      <c r="F58" s="46"/>
      <c r="G58" s="46"/>
      <c r="H58" s="80">
        <v>666.9</v>
      </c>
      <c r="I58" s="46">
        <f t="shared" si="37"/>
        <v>19473.48</v>
      </c>
      <c r="J58" s="46">
        <f t="shared" si="38"/>
        <v>23368.18</v>
      </c>
      <c r="K58" s="47">
        <f t="shared" ref="K58:K62" si="39">F58+I58</f>
        <v>19473.48</v>
      </c>
      <c r="L58" s="46">
        <f t="shared" ref="L58:L62" si="40">G58+J58</f>
        <v>23368.18</v>
      </c>
      <c r="M58" s="61"/>
      <c r="Q58" s="259">
        <f t="shared" si="2"/>
        <v>29.2</v>
      </c>
      <c r="R58" s="260">
        <f t="shared" si="3"/>
        <v>0</v>
      </c>
      <c r="S58" s="260">
        <f t="shared" si="4"/>
        <v>0</v>
      </c>
      <c r="T58" s="260">
        <f t="shared" si="5"/>
        <v>0</v>
      </c>
      <c r="U58" s="261">
        <f t="shared" si="6"/>
        <v>666.9</v>
      </c>
      <c r="V58" s="260">
        <f t="shared" si="7"/>
        <v>19473.48</v>
      </c>
      <c r="W58" s="260">
        <f t="shared" si="8"/>
        <v>23368.175999999999</v>
      </c>
      <c r="X58" s="261">
        <f t="shared" si="9"/>
        <v>19473.48</v>
      </c>
      <c r="Y58" s="260">
        <f t="shared" si="10"/>
        <v>23368.175999999999</v>
      </c>
      <c r="Z58" s="262">
        <f t="shared" si="11"/>
        <v>-4.0000000008149073E-3</v>
      </c>
    </row>
    <row r="59" spans="1:26" ht="17.25" customHeight="1" x14ac:dyDescent="0.25">
      <c r="A59" s="90">
        <f>A51+1</f>
        <v>24</v>
      </c>
      <c r="B59" s="89" t="s">
        <v>79</v>
      </c>
      <c r="C59" s="90" t="s">
        <v>28</v>
      </c>
      <c r="D59" s="103">
        <v>10.86</v>
      </c>
      <c r="E59" s="94">
        <v>144.4</v>
      </c>
      <c r="F59" s="93">
        <f>ROUND(E59*D59,2)</f>
        <v>1568.18</v>
      </c>
      <c r="G59" s="93">
        <f t="shared" ref="G59" si="41">ROUND(F59*1.2,2)</f>
        <v>1881.82</v>
      </c>
      <c r="H59" s="99"/>
      <c r="I59" s="93"/>
      <c r="J59" s="93"/>
      <c r="K59" s="99">
        <f t="shared" si="39"/>
        <v>1568.18</v>
      </c>
      <c r="L59" s="92">
        <f t="shared" si="40"/>
        <v>1881.82</v>
      </c>
      <c r="M59" s="63" t="s">
        <v>76</v>
      </c>
      <c r="Q59" s="259">
        <f t="shared" si="2"/>
        <v>10.86</v>
      </c>
      <c r="R59" s="260">
        <f t="shared" si="3"/>
        <v>144.4</v>
      </c>
      <c r="S59" s="260">
        <f t="shared" si="4"/>
        <v>1568.184</v>
      </c>
      <c r="T59" s="260">
        <f t="shared" si="5"/>
        <v>1881.8208</v>
      </c>
      <c r="U59" s="261">
        <f t="shared" si="6"/>
        <v>0</v>
      </c>
      <c r="V59" s="260">
        <f t="shared" si="7"/>
        <v>0</v>
      </c>
      <c r="W59" s="260">
        <f t="shared" si="8"/>
        <v>0</v>
      </c>
      <c r="X59" s="261">
        <f t="shared" si="9"/>
        <v>1568.184</v>
      </c>
      <c r="Y59" s="260">
        <f t="shared" si="10"/>
        <v>1881.8208</v>
      </c>
      <c r="Z59" s="262">
        <f t="shared" si="11"/>
        <v>8.0000000002655725E-4</v>
      </c>
    </row>
    <row r="60" spans="1:26" ht="17.25" customHeight="1" x14ac:dyDescent="0.25">
      <c r="A60" s="41" t="s">
        <v>50</v>
      </c>
      <c r="B60" s="65" t="s">
        <v>80</v>
      </c>
      <c r="C60" s="43" t="s">
        <v>71</v>
      </c>
      <c r="D60" s="78">
        <f>D59*0.3*20/16</f>
        <v>4.0724999999999998</v>
      </c>
      <c r="E60" s="45"/>
      <c r="F60" s="46"/>
      <c r="G60" s="46"/>
      <c r="H60" s="70">
        <v>237.5</v>
      </c>
      <c r="I60" s="46">
        <f>ROUND(H60*D60,2)</f>
        <v>967.22</v>
      </c>
      <c r="J60" s="46">
        <f t="shared" ref="J60" si="42">ROUND(I60*1.2,2)</f>
        <v>1160.6600000000001</v>
      </c>
      <c r="K60" s="47">
        <f t="shared" si="39"/>
        <v>967.22</v>
      </c>
      <c r="L60" s="46">
        <f t="shared" si="40"/>
        <v>1160.6600000000001</v>
      </c>
      <c r="M60" s="63"/>
      <c r="Q60" s="259">
        <f t="shared" si="2"/>
        <v>4.0724999999999998</v>
      </c>
      <c r="R60" s="260">
        <f t="shared" si="3"/>
        <v>0</v>
      </c>
      <c r="S60" s="260">
        <f t="shared" si="4"/>
        <v>0</v>
      </c>
      <c r="T60" s="260">
        <f t="shared" si="5"/>
        <v>0</v>
      </c>
      <c r="U60" s="261">
        <f t="shared" si="6"/>
        <v>237.5</v>
      </c>
      <c r="V60" s="260">
        <f t="shared" si="7"/>
        <v>967.21875</v>
      </c>
      <c r="W60" s="260">
        <f t="shared" si="8"/>
        <v>1160.6624999999999</v>
      </c>
      <c r="X60" s="261">
        <f t="shared" si="9"/>
        <v>967.21875</v>
      </c>
      <c r="Y60" s="260">
        <f t="shared" si="10"/>
        <v>1160.6624999999999</v>
      </c>
      <c r="Z60" s="262">
        <f t="shared" si="11"/>
        <v>2.499999999827196E-3</v>
      </c>
    </row>
    <row r="61" spans="1:26" ht="17.25" customHeight="1" x14ac:dyDescent="0.25">
      <c r="A61" s="90">
        <f>A59+1</f>
        <v>25</v>
      </c>
      <c r="B61" s="89" t="s">
        <v>81</v>
      </c>
      <c r="C61" s="90" t="s">
        <v>28</v>
      </c>
      <c r="D61" s="103">
        <v>10.86</v>
      </c>
      <c r="E61" s="94">
        <v>299.76</v>
      </c>
      <c r="F61" s="93">
        <f>ROUND(E61*D61,2)</f>
        <v>3255.39</v>
      </c>
      <c r="G61" s="93">
        <f t="shared" ref="G61" si="43">ROUND(F61*1.2,2)</f>
        <v>3906.47</v>
      </c>
      <c r="H61" s="99"/>
      <c r="I61" s="93"/>
      <c r="J61" s="93"/>
      <c r="K61" s="99">
        <f t="shared" si="39"/>
        <v>3255.39</v>
      </c>
      <c r="L61" s="92">
        <f t="shared" si="40"/>
        <v>3906.47</v>
      </c>
      <c r="M61" s="63" t="s">
        <v>76</v>
      </c>
      <c r="Q61" s="259">
        <f t="shared" si="2"/>
        <v>10.86</v>
      </c>
      <c r="R61" s="260">
        <f t="shared" si="3"/>
        <v>299.76</v>
      </c>
      <c r="S61" s="260">
        <f t="shared" si="4"/>
        <v>3255.3935999999999</v>
      </c>
      <c r="T61" s="260">
        <f t="shared" si="5"/>
        <v>3906.4723199999999</v>
      </c>
      <c r="U61" s="261">
        <f t="shared" si="6"/>
        <v>0</v>
      </c>
      <c r="V61" s="260">
        <f t="shared" si="7"/>
        <v>0</v>
      </c>
      <c r="W61" s="260">
        <f t="shared" si="8"/>
        <v>0</v>
      </c>
      <c r="X61" s="261">
        <f t="shared" si="9"/>
        <v>3255.3935999999999</v>
      </c>
      <c r="Y61" s="260">
        <f t="shared" si="10"/>
        <v>3906.4723199999999</v>
      </c>
      <c r="Z61" s="262">
        <f t="shared" si="11"/>
        <v>2.3200000000542786E-3</v>
      </c>
    </row>
    <row r="62" spans="1:26" ht="15.75" x14ac:dyDescent="0.25">
      <c r="A62" s="41" t="s">
        <v>51</v>
      </c>
      <c r="B62" s="65" t="s">
        <v>82</v>
      </c>
      <c r="C62" s="43" t="s">
        <v>56</v>
      </c>
      <c r="D62" s="44">
        <f>D61*2.5*2</f>
        <v>54.3</v>
      </c>
      <c r="E62" s="45"/>
      <c r="F62" s="46"/>
      <c r="G62" s="46"/>
      <c r="H62" s="70">
        <v>296.39999999999998</v>
      </c>
      <c r="I62" s="46">
        <f t="shared" ref="I62" si="44">ROUND(H62*D62,2)</f>
        <v>16094.52</v>
      </c>
      <c r="J62" s="46">
        <f t="shared" ref="J62" si="45">ROUND(I62*1.2,2)</f>
        <v>19313.419999999998</v>
      </c>
      <c r="K62" s="62">
        <f t="shared" si="39"/>
        <v>16094.52</v>
      </c>
      <c r="L62" s="60">
        <f t="shared" si="40"/>
        <v>19313.419999999998</v>
      </c>
      <c r="M62" s="63"/>
      <c r="Q62" s="259">
        <f t="shared" si="2"/>
        <v>54.3</v>
      </c>
      <c r="R62" s="260">
        <f t="shared" si="3"/>
        <v>0</v>
      </c>
      <c r="S62" s="260">
        <f t="shared" si="4"/>
        <v>0</v>
      </c>
      <c r="T62" s="260">
        <f t="shared" si="5"/>
        <v>0</v>
      </c>
      <c r="U62" s="261">
        <f t="shared" si="6"/>
        <v>296.39999999999998</v>
      </c>
      <c r="V62" s="260">
        <f t="shared" si="7"/>
        <v>16094.519999999999</v>
      </c>
      <c r="W62" s="260">
        <f t="shared" si="8"/>
        <v>19313.423999999999</v>
      </c>
      <c r="X62" s="261">
        <f t="shared" si="9"/>
        <v>16094.519999999999</v>
      </c>
      <c r="Y62" s="260">
        <f t="shared" si="10"/>
        <v>19313.423999999999</v>
      </c>
      <c r="Z62" s="262">
        <f t="shared" si="11"/>
        <v>4.0000000008149073E-3</v>
      </c>
    </row>
    <row r="63" spans="1:26" ht="18.75" customHeight="1" x14ac:dyDescent="0.25">
      <c r="A63" s="41"/>
      <c r="B63" s="39" t="s">
        <v>40</v>
      </c>
      <c r="C63" s="35"/>
      <c r="D63" s="49"/>
      <c r="E63" s="50"/>
      <c r="F63" s="51"/>
      <c r="G63" s="52"/>
      <c r="H63" s="59"/>
      <c r="I63" s="34"/>
      <c r="J63" s="34"/>
      <c r="K63" s="31"/>
      <c r="L63" s="34"/>
      <c r="Q63" s="259">
        <f t="shared" si="2"/>
        <v>0</v>
      </c>
      <c r="R63" s="260">
        <f t="shared" si="3"/>
        <v>0</v>
      </c>
      <c r="S63" s="260">
        <f t="shared" si="4"/>
        <v>0</v>
      </c>
      <c r="T63" s="260">
        <f t="shared" si="5"/>
        <v>0</v>
      </c>
      <c r="U63" s="261">
        <f t="shared" si="6"/>
        <v>0</v>
      </c>
      <c r="V63" s="260">
        <f t="shared" si="7"/>
        <v>0</v>
      </c>
      <c r="W63" s="260">
        <f t="shared" si="8"/>
        <v>0</v>
      </c>
      <c r="X63" s="261">
        <f t="shared" si="9"/>
        <v>0</v>
      </c>
      <c r="Y63" s="260">
        <f t="shared" si="10"/>
        <v>0</v>
      </c>
      <c r="Z63" s="262">
        <f t="shared" si="11"/>
        <v>0</v>
      </c>
    </row>
    <row r="64" spans="1:26" ht="18.75" customHeight="1" x14ac:dyDescent="0.25">
      <c r="A64" s="83">
        <f>A61+1</f>
        <v>26</v>
      </c>
      <c r="B64" s="82" t="s">
        <v>102</v>
      </c>
      <c r="C64" s="83" t="s">
        <v>62</v>
      </c>
      <c r="D64" s="104">
        <v>1</v>
      </c>
      <c r="E64" s="87">
        <v>9339.7999999999993</v>
      </c>
      <c r="F64" s="85">
        <f>ROUND(E64*D64,2)</f>
        <v>9339.7999999999993</v>
      </c>
      <c r="G64" s="85">
        <f>ROUND(F64*1.2,2)</f>
        <v>11207.76</v>
      </c>
      <c r="H64" s="87"/>
      <c r="I64" s="85"/>
      <c r="J64" s="85"/>
      <c r="K64" s="100">
        <f t="shared" ref="K64:L79" si="46">F64+I64</f>
        <v>9339.7999999999993</v>
      </c>
      <c r="L64" s="85">
        <f t="shared" ref="L64:L79" si="47">G64+J64</f>
        <v>11207.76</v>
      </c>
      <c r="M64" s="63" t="s">
        <v>63</v>
      </c>
      <c r="Q64" s="259">
        <f t="shared" si="2"/>
        <v>1</v>
      </c>
      <c r="R64" s="260">
        <f t="shared" si="3"/>
        <v>9339.7999999999993</v>
      </c>
      <c r="S64" s="260">
        <f t="shared" si="4"/>
        <v>9339.7999999999993</v>
      </c>
      <c r="T64" s="260">
        <f t="shared" si="5"/>
        <v>11207.759999999998</v>
      </c>
      <c r="U64" s="261">
        <f t="shared" si="6"/>
        <v>0</v>
      </c>
      <c r="V64" s="260">
        <f t="shared" si="7"/>
        <v>0</v>
      </c>
      <c r="W64" s="260">
        <f t="shared" si="8"/>
        <v>0</v>
      </c>
      <c r="X64" s="261">
        <f t="shared" si="9"/>
        <v>9339.7999999999993</v>
      </c>
      <c r="Y64" s="260">
        <f t="shared" si="10"/>
        <v>11207.759999999998</v>
      </c>
      <c r="Z64" s="262">
        <f t="shared" si="11"/>
        <v>0</v>
      </c>
    </row>
    <row r="65" spans="1:26" ht="18.75" customHeight="1" x14ac:dyDescent="0.25">
      <c r="A65" s="81">
        <f>A64+1</f>
        <v>27</v>
      </c>
      <c r="B65" s="82" t="s">
        <v>64</v>
      </c>
      <c r="C65" s="83" t="s">
        <v>62</v>
      </c>
      <c r="D65" s="104">
        <v>1</v>
      </c>
      <c r="E65" s="87">
        <f>ROUND(2803.18*1.33,2)</f>
        <v>3728.23</v>
      </c>
      <c r="F65" s="85">
        <f>ROUND(E65*D65,2)</f>
        <v>3728.23</v>
      </c>
      <c r="G65" s="85">
        <f>ROUND(F65*1.2,2)</f>
        <v>4473.88</v>
      </c>
      <c r="H65" s="87"/>
      <c r="I65" s="85"/>
      <c r="J65" s="85"/>
      <c r="K65" s="100">
        <f t="shared" si="46"/>
        <v>3728.23</v>
      </c>
      <c r="L65" s="85">
        <f t="shared" si="47"/>
        <v>4473.88</v>
      </c>
      <c r="M65" s="63"/>
      <c r="Q65" s="259">
        <f t="shared" si="2"/>
        <v>1</v>
      </c>
      <c r="R65" s="260">
        <f t="shared" si="3"/>
        <v>3728.23</v>
      </c>
      <c r="S65" s="260">
        <f t="shared" si="4"/>
        <v>3728.23</v>
      </c>
      <c r="T65" s="260">
        <f t="shared" si="5"/>
        <v>4473.8760000000002</v>
      </c>
      <c r="U65" s="261">
        <f t="shared" si="6"/>
        <v>0</v>
      </c>
      <c r="V65" s="260">
        <f t="shared" si="7"/>
        <v>0</v>
      </c>
      <c r="W65" s="260">
        <f t="shared" si="8"/>
        <v>0</v>
      </c>
      <c r="X65" s="261">
        <f t="shared" si="9"/>
        <v>3728.23</v>
      </c>
      <c r="Y65" s="260">
        <f t="shared" si="10"/>
        <v>4473.8760000000002</v>
      </c>
      <c r="Z65" s="262">
        <f t="shared" si="11"/>
        <v>-3.9999999999054126E-3</v>
      </c>
    </row>
    <row r="66" spans="1:26" ht="35.25" customHeight="1" x14ac:dyDescent="0.25">
      <c r="A66" s="88">
        <f>A65+1</f>
        <v>28</v>
      </c>
      <c r="B66" s="89" t="s">
        <v>101</v>
      </c>
      <c r="C66" s="90" t="s">
        <v>21</v>
      </c>
      <c r="D66" s="91">
        <v>17.28</v>
      </c>
      <c r="E66" s="94">
        <v>4603.7</v>
      </c>
      <c r="F66" s="93">
        <f>ROUND(E66*D66,2)</f>
        <v>79551.94</v>
      </c>
      <c r="G66" s="93">
        <f>ROUND(F66*1.2,2)</f>
        <v>95462.33</v>
      </c>
      <c r="H66" s="101"/>
      <c r="I66" s="93"/>
      <c r="J66" s="93"/>
      <c r="K66" s="99">
        <f t="shared" si="46"/>
        <v>79551.94</v>
      </c>
      <c r="L66" s="92">
        <f t="shared" si="47"/>
        <v>95462.33</v>
      </c>
      <c r="Q66" s="259">
        <f t="shared" si="2"/>
        <v>17.28</v>
      </c>
      <c r="R66" s="260">
        <f t="shared" si="3"/>
        <v>4603.7</v>
      </c>
      <c r="S66" s="260">
        <f t="shared" si="4"/>
        <v>79551.936000000002</v>
      </c>
      <c r="T66" s="260">
        <f t="shared" si="5"/>
        <v>95462.323199999999</v>
      </c>
      <c r="U66" s="261">
        <f t="shared" si="6"/>
        <v>0</v>
      </c>
      <c r="V66" s="260">
        <f t="shared" si="7"/>
        <v>0</v>
      </c>
      <c r="W66" s="260">
        <f t="shared" si="8"/>
        <v>0</v>
      </c>
      <c r="X66" s="261">
        <f t="shared" si="9"/>
        <v>79551.936000000002</v>
      </c>
      <c r="Y66" s="260">
        <f t="shared" si="10"/>
        <v>95462.323199999999</v>
      </c>
      <c r="Z66" s="262">
        <f t="shared" si="11"/>
        <v>-6.8000000028405339E-3</v>
      </c>
    </row>
    <row r="67" spans="1:26" ht="35.25" customHeight="1" x14ac:dyDescent="0.25">
      <c r="A67" s="41" t="s">
        <v>52</v>
      </c>
      <c r="B67" s="42" t="s">
        <v>100</v>
      </c>
      <c r="C67" s="43" t="s">
        <v>21</v>
      </c>
      <c r="D67" s="44">
        <f>1.02*D66</f>
        <v>17.625600000000002</v>
      </c>
      <c r="E67" s="45"/>
      <c r="F67" s="60"/>
      <c r="G67" s="60"/>
      <c r="H67" s="60">
        <v>10659</v>
      </c>
      <c r="I67" s="60">
        <f>ROUND(H67*D67,2)</f>
        <v>187871.27</v>
      </c>
      <c r="J67" s="60">
        <f>ROUND(I67*1.2,2)</f>
        <v>225445.52</v>
      </c>
      <c r="K67" s="62">
        <f t="shared" si="46"/>
        <v>187871.27</v>
      </c>
      <c r="L67" s="60">
        <f t="shared" si="47"/>
        <v>225445.52</v>
      </c>
      <c r="Q67" s="259">
        <f t="shared" si="2"/>
        <v>17.625600000000002</v>
      </c>
      <c r="R67" s="260">
        <f t="shared" si="3"/>
        <v>0</v>
      </c>
      <c r="S67" s="260">
        <f t="shared" si="4"/>
        <v>0</v>
      </c>
      <c r="T67" s="260">
        <f t="shared" si="5"/>
        <v>0</v>
      </c>
      <c r="U67" s="261">
        <f t="shared" si="6"/>
        <v>10659</v>
      </c>
      <c r="V67" s="260">
        <f t="shared" si="7"/>
        <v>187871.27040000001</v>
      </c>
      <c r="W67" s="260">
        <f t="shared" si="8"/>
        <v>225445.52447999999</v>
      </c>
      <c r="X67" s="261">
        <f t="shared" si="9"/>
        <v>187871.27040000001</v>
      </c>
      <c r="Y67" s="260">
        <f t="shared" si="10"/>
        <v>225445.52447999999</v>
      </c>
      <c r="Z67" s="262">
        <f t="shared" si="11"/>
        <v>4.4800000032410026E-3</v>
      </c>
    </row>
    <row r="68" spans="1:26" ht="48.75" customHeight="1" x14ac:dyDescent="0.25">
      <c r="A68" s="81">
        <f>A66+1</f>
        <v>29</v>
      </c>
      <c r="B68" s="82" t="s">
        <v>99</v>
      </c>
      <c r="C68" s="83" t="s">
        <v>21</v>
      </c>
      <c r="D68" s="84">
        <v>17.28</v>
      </c>
      <c r="E68" s="87">
        <v>2509.9899999999998</v>
      </c>
      <c r="F68" s="86">
        <f>ROUND(E68*D68,2)</f>
        <v>43372.63</v>
      </c>
      <c r="G68" s="86">
        <f>ROUND(F68*1.2,2)</f>
        <v>52047.16</v>
      </c>
      <c r="H68" s="105"/>
      <c r="I68" s="86"/>
      <c r="J68" s="86"/>
      <c r="K68" s="100">
        <f t="shared" si="46"/>
        <v>43372.63</v>
      </c>
      <c r="L68" s="85">
        <f t="shared" si="47"/>
        <v>52047.16</v>
      </c>
      <c r="M68" s="63"/>
      <c r="Q68" s="259">
        <f t="shared" si="2"/>
        <v>17.28</v>
      </c>
      <c r="R68" s="260">
        <f t="shared" si="3"/>
        <v>2509.9899999999998</v>
      </c>
      <c r="S68" s="260">
        <f t="shared" si="4"/>
        <v>43372.627200000003</v>
      </c>
      <c r="T68" s="260">
        <f t="shared" si="5"/>
        <v>52047.15264</v>
      </c>
      <c r="U68" s="261">
        <f t="shared" si="6"/>
        <v>0</v>
      </c>
      <c r="V68" s="260">
        <f t="shared" si="7"/>
        <v>0</v>
      </c>
      <c r="W68" s="260">
        <f t="shared" si="8"/>
        <v>0</v>
      </c>
      <c r="X68" s="261">
        <f t="shared" si="9"/>
        <v>43372.627200000003</v>
      </c>
      <c r="Y68" s="260">
        <f t="shared" si="10"/>
        <v>52047.15264</v>
      </c>
      <c r="Z68" s="262">
        <f t="shared" si="11"/>
        <v>-7.3600000032456592E-3</v>
      </c>
    </row>
    <row r="69" spans="1:26" ht="18.75" customHeight="1" x14ac:dyDescent="0.25">
      <c r="A69" s="41" t="s">
        <v>53</v>
      </c>
      <c r="B69" s="42" t="s">
        <v>97</v>
      </c>
      <c r="C69" s="43" t="s">
        <v>21</v>
      </c>
      <c r="D69" s="44">
        <f>1.02*D68</f>
        <v>17.625600000000002</v>
      </c>
      <c r="E69" s="45"/>
      <c r="F69" s="46"/>
      <c r="G69" s="46"/>
      <c r="H69" s="60">
        <v>3866.5</v>
      </c>
      <c r="I69" s="46">
        <f>ROUND(H69*D69,2)</f>
        <v>68149.38</v>
      </c>
      <c r="J69" s="46">
        <f>ROUND(I69*1.2,2)</f>
        <v>81779.259999999995</v>
      </c>
      <c r="K69" s="47">
        <f t="shared" si="46"/>
        <v>68149.38</v>
      </c>
      <c r="L69" s="46">
        <f t="shared" si="47"/>
        <v>81779.259999999995</v>
      </c>
      <c r="M69" s="61"/>
      <c r="Q69" s="259">
        <f t="shared" si="2"/>
        <v>17.625600000000002</v>
      </c>
      <c r="R69" s="260">
        <f t="shared" si="3"/>
        <v>0</v>
      </c>
      <c r="S69" s="260">
        <f t="shared" si="4"/>
        <v>0</v>
      </c>
      <c r="T69" s="260">
        <f t="shared" si="5"/>
        <v>0</v>
      </c>
      <c r="U69" s="261">
        <f t="shared" si="6"/>
        <v>3866.5</v>
      </c>
      <c r="V69" s="260">
        <f t="shared" si="7"/>
        <v>68149.382400000002</v>
      </c>
      <c r="W69" s="260">
        <f t="shared" si="8"/>
        <v>81779.258879999994</v>
      </c>
      <c r="X69" s="261">
        <f t="shared" si="9"/>
        <v>68149.382400000002</v>
      </c>
      <c r="Y69" s="260">
        <f t="shared" si="10"/>
        <v>81779.258879999994</v>
      </c>
      <c r="Z69" s="262">
        <f t="shared" si="11"/>
        <v>-1.1200000008102506E-3</v>
      </c>
    </row>
    <row r="70" spans="1:26" ht="18.75" customHeight="1" x14ac:dyDescent="0.25">
      <c r="A70" s="41" t="s">
        <v>75</v>
      </c>
      <c r="B70" s="42" t="s">
        <v>66</v>
      </c>
      <c r="C70" s="43" t="s">
        <v>44</v>
      </c>
      <c r="D70" s="64">
        <v>7</v>
      </c>
      <c r="E70" s="45"/>
      <c r="F70" s="46"/>
      <c r="G70" s="46"/>
      <c r="H70" s="46">
        <v>1641.6</v>
      </c>
      <c r="I70" s="46">
        <f>ROUND(H70*D70,2)</f>
        <v>11491.2</v>
      </c>
      <c r="J70" s="46">
        <f>ROUND(I70*1.2,2)</f>
        <v>13789.44</v>
      </c>
      <c r="K70" s="47">
        <f t="shared" si="46"/>
        <v>11491.2</v>
      </c>
      <c r="L70" s="46">
        <f t="shared" si="47"/>
        <v>13789.44</v>
      </c>
      <c r="M70" s="20" t="s">
        <v>166</v>
      </c>
      <c r="Q70" s="259">
        <f t="shared" si="2"/>
        <v>7</v>
      </c>
      <c r="R70" s="260">
        <f t="shared" si="3"/>
        <v>0</v>
      </c>
      <c r="S70" s="260">
        <f t="shared" si="4"/>
        <v>0</v>
      </c>
      <c r="T70" s="260">
        <f t="shared" si="5"/>
        <v>0</v>
      </c>
      <c r="U70" s="261">
        <f t="shared" si="6"/>
        <v>1641.6</v>
      </c>
      <c r="V70" s="260">
        <f t="shared" si="7"/>
        <v>11491.199999999999</v>
      </c>
      <c r="W70" s="260">
        <f t="shared" si="8"/>
        <v>13789.439999999999</v>
      </c>
      <c r="X70" s="261">
        <f t="shared" si="9"/>
        <v>11491.199999999999</v>
      </c>
      <c r="Y70" s="260">
        <f t="shared" si="10"/>
        <v>13789.439999999999</v>
      </c>
      <c r="Z70" s="262">
        <f t="shared" si="11"/>
        <v>0</v>
      </c>
    </row>
    <row r="71" spans="1:26" ht="45" x14ac:dyDescent="0.25">
      <c r="A71" s="88">
        <f>A68+1</f>
        <v>30</v>
      </c>
      <c r="B71" s="89" t="s">
        <v>149</v>
      </c>
      <c r="C71" s="90" t="s">
        <v>44</v>
      </c>
      <c r="D71" s="106">
        <v>4</v>
      </c>
      <c r="E71" s="99">
        <v>4670.4399999999996</v>
      </c>
      <c r="F71" s="93">
        <f t="shared" ref="F71" si="48">ROUND(E71*D71,2)</f>
        <v>18681.759999999998</v>
      </c>
      <c r="G71" s="93">
        <f t="shared" ref="G71" si="49">ROUND(F71*1.2,2)</f>
        <v>22418.11</v>
      </c>
      <c r="H71" s="101"/>
      <c r="I71" s="93"/>
      <c r="J71" s="93"/>
      <c r="K71" s="99">
        <f t="shared" si="46"/>
        <v>18681.759999999998</v>
      </c>
      <c r="L71" s="92">
        <f t="shared" si="46"/>
        <v>22418.11</v>
      </c>
      <c r="Q71" s="259">
        <f t="shared" si="2"/>
        <v>4</v>
      </c>
      <c r="R71" s="260">
        <f t="shared" si="3"/>
        <v>4670.4399999999996</v>
      </c>
      <c r="S71" s="260">
        <f t="shared" si="4"/>
        <v>18681.759999999998</v>
      </c>
      <c r="T71" s="260">
        <f t="shared" si="5"/>
        <v>22418.111999999997</v>
      </c>
      <c r="U71" s="261">
        <f t="shared" si="6"/>
        <v>0</v>
      </c>
      <c r="V71" s="260">
        <f t="shared" si="7"/>
        <v>0</v>
      </c>
      <c r="W71" s="260">
        <f t="shared" si="8"/>
        <v>0</v>
      </c>
      <c r="X71" s="261">
        <f t="shared" si="9"/>
        <v>18681.759999999998</v>
      </c>
      <c r="Y71" s="260">
        <f t="shared" si="10"/>
        <v>22418.111999999997</v>
      </c>
      <c r="Z71" s="262">
        <f t="shared" si="11"/>
        <v>1.9999999967694748E-3</v>
      </c>
    </row>
    <row r="72" spans="1:26" ht="30.4" customHeight="1" x14ac:dyDescent="0.25">
      <c r="A72" s="41" t="s">
        <v>54</v>
      </c>
      <c r="B72" s="42" t="s">
        <v>150</v>
      </c>
      <c r="C72" s="43" t="s">
        <v>44</v>
      </c>
      <c r="D72" s="64">
        <v>4</v>
      </c>
      <c r="E72" s="62"/>
      <c r="F72" s="46"/>
      <c r="G72" s="46"/>
      <c r="H72" s="46">
        <v>3239.5</v>
      </c>
      <c r="I72" s="46">
        <f>ROUND(H72*D72,2)</f>
        <v>12958</v>
      </c>
      <c r="J72" s="46">
        <f>ROUND(I72*1.2,2)</f>
        <v>15549.6</v>
      </c>
      <c r="K72" s="47">
        <f t="shared" si="46"/>
        <v>12958</v>
      </c>
      <c r="L72" s="46">
        <f t="shared" si="46"/>
        <v>15549.6</v>
      </c>
      <c r="Q72" s="259">
        <f t="shared" si="2"/>
        <v>4</v>
      </c>
      <c r="R72" s="260">
        <f t="shared" si="3"/>
        <v>0</v>
      </c>
      <c r="S72" s="260">
        <f t="shared" si="4"/>
        <v>0</v>
      </c>
      <c r="T72" s="260">
        <f t="shared" si="5"/>
        <v>0</v>
      </c>
      <c r="U72" s="261">
        <f t="shared" si="6"/>
        <v>3239.5</v>
      </c>
      <c r="V72" s="260">
        <f t="shared" si="7"/>
        <v>12958</v>
      </c>
      <c r="W72" s="260">
        <f t="shared" si="8"/>
        <v>15549.599999999999</v>
      </c>
      <c r="X72" s="261">
        <f t="shared" si="9"/>
        <v>12958</v>
      </c>
      <c r="Y72" s="260">
        <f t="shared" si="10"/>
        <v>15549.599999999999</v>
      </c>
      <c r="Z72" s="262">
        <f t="shared" si="11"/>
        <v>0</v>
      </c>
    </row>
    <row r="73" spans="1:26" ht="36.75" customHeight="1" x14ac:dyDescent="0.25">
      <c r="A73" s="88">
        <f>A71+1</f>
        <v>31</v>
      </c>
      <c r="B73" s="89" t="s">
        <v>98</v>
      </c>
      <c r="C73" s="90" t="s">
        <v>21</v>
      </c>
      <c r="D73" s="107">
        <v>39.4</v>
      </c>
      <c r="E73" s="94">
        <v>1382.25</v>
      </c>
      <c r="F73" s="93">
        <f>ROUND(E73*D73,2)</f>
        <v>54460.65</v>
      </c>
      <c r="G73" s="93">
        <f>ROUND(F73*1.2,2)</f>
        <v>65352.78</v>
      </c>
      <c r="H73" s="101"/>
      <c r="I73" s="93"/>
      <c r="J73" s="93"/>
      <c r="K73" s="99">
        <f t="shared" si="46"/>
        <v>54460.65</v>
      </c>
      <c r="L73" s="92">
        <f t="shared" si="47"/>
        <v>65352.78</v>
      </c>
      <c r="Q73" s="259">
        <f t="shared" ref="Q73:Q79" si="50">D73</f>
        <v>39.4</v>
      </c>
      <c r="R73" s="260">
        <f t="shared" ref="R73:R79" si="51">E73</f>
        <v>1382.25</v>
      </c>
      <c r="S73" s="260">
        <f t="shared" ref="S73:S79" si="52">Q73*R73</f>
        <v>54460.65</v>
      </c>
      <c r="T73" s="260">
        <f t="shared" ref="T73:T79" si="53">1.2*S73</f>
        <v>65352.78</v>
      </c>
      <c r="U73" s="261">
        <f t="shared" ref="U73:U79" si="54">H73</f>
        <v>0</v>
      </c>
      <c r="V73" s="260">
        <f t="shared" ref="V73:V79" si="55">U73*Q73</f>
        <v>0</v>
      </c>
      <c r="W73" s="260">
        <f t="shared" ref="W73:W79" si="56">1.2*V73</f>
        <v>0</v>
      </c>
      <c r="X73" s="261">
        <f t="shared" ref="X73:X79" si="57">S73+V73</f>
        <v>54460.65</v>
      </c>
      <c r="Y73" s="260">
        <f t="shared" ref="Y73:Y79" si="58">T73+W73</f>
        <v>65352.78</v>
      </c>
      <c r="Z73" s="262">
        <f t="shared" ref="Z73:Z80" si="59">Y73-L73</f>
        <v>0</v>
      </c>
    </row>
    <row r="74" spans="1:26" ht="18.75" customHeight="1" x14ac:dyDescent="0.25">
      <c r="A74" s="41" t="s">
        <v>151</v>
      </c>
      <c r="B74" s="42" t="s">
        <v>97</v>
      </c>
      <c r="C74" s="43" t="s">
        <v>21</v>
      </c>
      <c r="D74" s="44">
        <f>1.02*D73</f>
        <v>40.188000000000002</v>
      </c>
      <c r="E74" s="45"/>
      <c r="F74" s="46"/>
      <c r="G74" s="46"/>
      <c r="H74" s="60">
        <v>3866.5</v>
      </c>
      <c r="I74" s="46">
        <f>ROUND(H74*D74,2)</f>
        <v>155386.9</v>
      </c>
      <c r="J74" s="46">
        <f>ROUND(I74*1.2,2)</f>
        <v>186464.28</v>
      </c>
      <c r="K74" s="47">
        <f t="shared" si="46"/>
        <v>155386.9</v>
      </c>
      <c r="L74" s="46">
        <f t="shared" si="47"/>
        <v>186464.28</v>
      </c>
      <c r="M74" s="61"/>
      <c r="Q74" s="259">
        <f t="shared" si="50"/>
        <v>40.188000000000002</v>
      </c>
      <c r="R74" s="260">
        <f t="shared" si="51"/>
        <v>0</v>
      </c>
      <c r="S74" s="260">
        <f t="shared" si="52"/>
        <v>0</v>
      </c>
      <c r="T74" s="260">
        <f t="shared" si="53"/>
        <v>0</v>
      </c>
      <c r="U74" s="261">
        <f t="shared" si="54"/>
        <v>3866.5</v>
      </c>
      <c r="V74" s="260">
        <f t="shared" si="55"/>
        <v>155386.902</v>
      </c>
      <c r="W74" s="260">
        <f t="shared" si="56"/>
        <v>186464.2824</v>
      </c>
      <c r="X74" s="261">
        <f t="shared" si="57"/>
        <v>155386.902</v>
      </c>
      <c r="Y74" s="260">
        <f t="shared" si="58"/>
        <v>186464.2824</v>
      </c>
      <c r="Z74" s="262">
        <f t="shared" si="59"/>
        <v>2.3999999975785613E-3</v>
      </c>
    </row>
    <row r="75" spans="1:26" ht="20.25" customHeight="1" x14ac:dyDescent="0.25">
      <c r="A75" s="83">
        <f>A73+1</f>
        <v>32</v>
      </c>
      <c r="B75" s="82" t="s">
        <v>118</v>
      </c>
      <c r="C75" s="83" t="s">
        <v>44</v>
      </c>
      <c r="D75" s="104">
        <v>4</v>
      </c>
      <c r="E75" s="108">
        <v>2314.11</v>
      </c>
      <c r="F75" s="86">
        <f>ROUND(E75*D75,2)</f>
        <v>9256.44</v>
      </c>
      <c r="G75" s="86">
        <f>ROUND(F75*1.2,2)</f>
        <v>11107.73</v>
      </c>
      <c r="H75" s="105"/>
      <c r="I75" s="86"/>
      <c r="J75" s="86"/>
      <c r="K75" s="100">
        <f t="shared" si="46"/>
        <v>9256.44</v>
      </c>
      <c r="L75" s="85">
        <f t="shared" si="47"/>
        <v>11107.73</v>
      </c>
      <c r="M75" s="61"/>
      <c r="Q75" s="259">
        <f t="shared" si="50"/>
        <v>4</v>
      </c>
      <c r="R75" s="260">
        <f t="shared" si="51"/>
        <v>2314.11</v>
      </c>
      <c r="S75" s="260">
        <f t="shared" si="52"/>
        <v>9256.44</v>
      </c>
      <c r="T75" s="260">
        <f t="shared" si="53"/>
        <v>11107.728000000001</v>
      </c>
      <c r="U75" s="261">
        <f t="shared" si="54"/>
        <v>0</v>
      </c>
      <c r="V75" s="260">
        <f t="shared" si="55"/>
        <v>0</v>
      </c>
      <c r="W75" s="260">
        <f t="shared" si="56"/>
        <v>0</v>
      </c>
      <c r="X75" s="261">
        <f t="shared" si="57"/>
        <v>9256.44</v>
      </c>
      <c r="Y75" s="260">
        <f t="shared" si="58"/>
        <v>11107.728000000001</v>
      </c>
      <c r="Z75" s="262">
        <f t="shared" si="59"/>
        <v>-1.9999999985884642E-3</v>
      </c>
    </row>
    <row r="76" spans="1:26" ht="30.75" customHeight="1" x14ac:dyDescent="0.25">
      <c r="A76" s="88">
        <f>A75+1</f>
        <v>33</v>
      </c>
      <c r="B76" s="89" t="s">
        <v>96</v>
      </c>
      <c r="C76" s="90" t="s">
        <v>23</v>
      </c>
      <c r="D76" s="91">
        <v>2.1800000000000002</v>
      </c>
      <c r="E76" s="94">
        <v>8327.42</v>
      </c>
      <c r="F76" s="93">
        <f>ROUND(E76*D76,2)</f>
        <v>18153.78</v>
      </c>
      <c r="G76" s="93">
        <f>ROUND(F76*1.2,2)</f>
        <v>21784.54</v>
      </c>
      <c r="H76" s="101"/>
      <c r="I76" s="93"/>
      <c r="J76" s="93"/>
      <c r="K76" s="99">
        <f t="shared" si="46"/>
        <v>18153.78</v>
      </c>
      <c r="L76" s="92">
        <f t="shared" si="47"/>
        <v>21784.54</v>
      </c>
      <c r="Q76" s="259">
        <f t="shared" si="50"/>
        <v>2.1800000000000002</v>
      </c>
      <c r="R76" s="260">
        <f t="shared" si="51"/>
        <v>8327.42</v>
      </c>
      <c r="S76" s="260">
        <f t="shared" si="52"/>
        <v>18153.775600000001</v>
      </c>
      <c r="T76" s="260">
        <f t="shared" si="53"/>
        <v>21784.530719999999</v>
      </c>
      <c r="U76" s="261">
        <f t="shared" si="54"/>
        <v>0</v>
      </c>
      <c r="V76" s="260">
        <f t="shared" si="55"/>
        <v>0</v>
      </c>
      <c r="W76" s="260">
        <f t="shared" si="56"/>
        <v>0</v>
      </c>
      <c r="X76" s="261">
        <f t="shared" si="57"/>
        <v>18153.775600000001</v>
      </c>
      <c r="Y76" s="260">
        <f t="shared" si="58"/>
        <v>21784.530719999999</v>
      </c>
      <c r="Z76" s="262">
        <f t="shared" si="59"/>
        <v>-9.280000002036104E-3</v>
      </c>
    </row>
    <row r="77" spans="1:26" ht="18.75" customHeight="1" x14ac:dyDescent="0.25">
      <c r="A77" s="41" t="s">
        <v>55</v>
      </c>
      <c r="B77" s="42" t="s">
        <v>45</v>
      </c>
      <c r="C77" s="43" t="s">
        <v>23</v>
      </c>
      <c r="D77" s="44">
        <f>1.02*2.18</f>
        <v>2.2236000000000002</v>
      </c>
      <c r="E77" s="45"/>
      <c r="F77" s="46"/>
      <c r="G77" s="46"/>
      <c r="H77" s="46">
        <v>3657</v>
      </c>
      <c r="I77" s="46">
        <f>ROUND(H77*D77,2)</f>
        <v>8131.71</v>
      </c>
      <c r="J77" s="46">
        <f>ROUND(I77*1.2,2)</f>
        <v>9758.0499999999993</v>
      </c>
      <c r="K77" s="47">
        <f t="shared" si="46"/>
        <v>8131.71</v>
      </c>
      <c r="L77" s="46">
        <f t="shared" si="47"/>
        <v>9758.0499999999993</v>
      </c>
      <c r="M77" s="61"/>
      <c r="Q77" s="259">
        <f t="shared" si="50"/>
        <v>2.2236000000000002</v>
      </c>
      <c r="R77" s="260">
        <f t="shared" si="51"/>
        <v>0</v>
      </c>
      <c r="S77" s="260">
        <f t="shared" si="52"/>
        <v>0</v>
      </c>
      <c r="T77" s="260">
        <f t="shared" si="53"/>
        <v>0</v>
      </c>
      <c r="U77" s="261">
        <f t="shared" si="54"/>
        <v>3657</v>
      </c>
      <c r="V77" s="260">
        <f t="shared" si="55"/>
        <v>8131.7052000000012</v>
      </c>
      <c r="W77" s="260">
        <f t="shared" si="56"/>
        <v>9758.0462400000015</v>
      </c>
      <c r="X77" s="261">
        <f t="shared" si="57"/>
        <v>8131.7052000000012</v>
      </c>
      <c r="Y77" s="260">
        <f t="shared" si="58"/>
        <v>9758.0462400000015</v>
      </c>
      <c r="Z77" s="262">
        <f t="shared" si="59"/>
        <v>-3.7599999977828702E-3</v>
      </c>
    </row>
    <row r="78" spans="1:26" ht="22.5" customHeight="1" x14ac:dyDescent="0.25">
      <c r="A78" s="88">
        <f>A76+1</f>
        <v>34</v>
      </c>
      <c r="B78" s="89" t="s">
        <v>119</v>
      </c>
      <c r="C78" s="90" t="s">
        <v>23</v>
      </c>
      <c r="D78" s="91">
        <v>0.93</v>
      </c>
      <c r="E78" s="94">
        <v>6596.56</v>
      </c>
      <c r="F78" s="93">
        <f>ROUND(E78*D78,2)</f>
        <v>6134.8</v>
      </c>
      <c r="G78" s="93">
        <f>ROUND(F78*1.2,2)</f>
        <v>7361.76</v>
      </c>
      <c r="H78" s="101"/>
      <c r="I78" s="93"/>
      <c r="J78" s="93"/>
      <c r="K78" s="99">
        <f t="shared" si="46"/>
        <v>6134.8</v>
      </c>
      <c r="L78" s="92">
        <f t="shared" si="47"/>
        <v>7361.76</v>
      </c>
      <c r="M78" s="63" t="s">
        <v>165</v>
      </c>
      <c r="Q78" s="259">
        <f t="shared" si="50"/>
        <v>0.93</v>
      </c>
      <c r="R78" s="260">
        <f t="shared" si="51"/>
        <v>6596.56</v>
      </c>
      <c r="S78" s="260">
        <f t="shared" si="52"/>
        <v>6134.8008000000009</v>
      </c>
      <c r="T78" s="260">
        <f t="shared" si="53"/>
        <v>7361.7609600000005</v>
      </c>
      <c r="U78" s="261">
        <f t="shared" si="54"/>
        <v>0</v>
      </c>
      <c r="V78" s="260">
        <f t="shared" si="55"/>
        <v>0</v>
      </c>
      <c r="W78" s="260">
        <f t="shared" si="56"/>
        <v>0</v>
      </c>
      <c r="X78" s="261">
        <f t="shared" si="57"/>
        <v>6134.8008000000009</v>
      </c>
      <c r="Y78" s="260">
        <f t="shared" si="58"/>
        <v>7361.7609600000005</v>
      </c>
      <c r="Z78" s="262">
        <f t="shared" si="59"/>
        <v>9.600000003047171E-4</v>
      </c>
    </row>
    <row r="79" spans="1:26" ht="18.75" customHeight="1" x14ac:dyDescent="0.25">
      <c r="A79" s="41" t="s">
        <v>152</v>
      </c>
      <c r="B79" s="42" t="s">
        <v>120</v>
      </c>
      <c r="C79" s="43" t="s">
        <v>23</v>
      </c>
      <c r="D79" s="44">
        <v>0.93</v>
      </c>
      <c r="E79" s="45"/>
      <c r="F79" s="46"/>
      <c r="G79" s="46"/>
      <c r="H79" s="46">
        <v>5007.45</v>
      </c>
      <c r="I79" s="46">
        <f>ROUND(H79*D79,2)</f>
        <v>4656.93</v>
      </c>
      <c r="J79" s="46">
        <f>ROUND(I79*1.2,2)</f>
        <v>5588.32</v>
      </c>
      <c r="K79" s="47">
        <f t="shared" si="46"/>
        <v>4656.93</v>
      </c>
      <c r="L79" s="46">
        <f t="shared" si="47"/>
        <v>5588.32</v>
      </c>
      <c r="M79" s="63" t="s">
        <v>121</v>
      </c>
      <c r="Q79" s="259">
        <f t="shared" si="50"/>
        <v>0.93</v>
      </c>
      <c r="R79" s="260">
        <f t="shared" si="51"/>
        <v>0</v>
      </c>
      <c r="S79" s="260">
        <f t="shared" si="52"/>
        <v>0</v>
      </c>
      <c r="T79" s="260">
        <f t="shared" si="53"/>
        <v>0</v>
      </c>
      <c r="U79" s="261">
        <f t="shared" si="54"/>
        <v>5007.45</v>
      </c>
      <c r="V79" s="260">
        <f t="shared" si="55"/>
        <v>4656.9285</v>
      </c>
      <c r="W79" s="260">
        <f t="shared" si="56"/>
        <v>5588.3141999999998</v>
      </c>
      <c r="X79" s="261">
        <f t="shared" si="57"/>
        <v>4656.9285</v>
      </c>
      <c r="Y79" s="260">
        <f t="shared" si="58"/>
        <v>5588.3141999999998</v>
      </c>
      <c r="Z79" s="262">
        <f t="shared" si="59"/>
        <v>-5.7999999999083229E-3</v>
      </c>
    </row>
    <row r="80" spans="1:26" s="74" customFormat="1" ht="25.5" customHeight="1" x14ac:dyDescent="0.25">
      <c r="A80" s="277" t="s">
        <v>57</v>
      </c>
      <c r="B80" s="278"/>
      <c r="C80" s="278"/>
      <c r="D80" s="278"/>
      <c r="E80" s="279"/>
      <c r="F80" s="71">
        <f>SUM(F7:F79)</f>
        <v>996034.40999999992</v>
      </c>
      <c r="G80" s="66">
        <f>ROUND(F80*1.2,2)</f>
        <v>1195241.29</v>
      </c>
      <c r="H80" s="72"/>
      <c r="I80" s="71">
        <f>SUM(I7:I79)</f>
        <v>669223.16</v>
      </c>
      <c r="J80" s="66">
        <f>ROUND(I80*1.2,2)</f>
        <v>803067.79</v>
      </c>
      <c r="K80" s="71">
        <f>SUM(K7:K79)</f>
        <v>1665257.5699999996</v>
      </c>
      <c r="L80" s="66">
        <f>ROUND(K80*1.2,2)</f>
        <v>1998309.08</v>
      </c>
      <c r="M80" s="73"/>
      <c r="S80" s="71">
        <f>SUM(S7:S79)</f>
        <v>982764.24761999992</v>
      </c>
      <c r="T80" s="71">
        <f t="shared" ref="T80:Y80" si="60">SUM(T7:T79)</f>
        <v>1179317.097144</v>
      </c>
      <c r="U80" s="71">
        <f t="shared" si="60"/>
        <v>95526.750000000015</v>
      </c>
      <c r="V80" s="71">
        <f t="shared" si="60"/>
        <v>669223.15269000002</v>
      </c>
      <c r="W80" s="71">
        <f t="shared" si="60"/>
        <v>803067.78322800004</v>
      </c>
      <c r="X80" s="71">
        <f t="shared" si="60"/>
        <v>1651987.4003099999</v>
      </c>
      <c r="Y80" s="71">
        <f t="shared" si="60"/>
        <v>1982384.8803719997</v>
      </c>
      <c r="Z80" s="262">
        <f t="shared" si="59"/>
        <v>-15924.19962800038</v>
      </c>
    </row>
    <row r="83" spans="2:2" x14ac:dyDescent="0.25">
      <c r="B83" s="111" t="s">
        <v>168</v>
      </c>
    </row>
    <row r="84" spans="2:2" x14ac:dyDescent="0.25">
      <c r="B84" s="112" t="s">
        <v>169</v>
      </c>
    </row>
  </sheetData>
  <mergeCells count="15">
    <mergeCell ref="Q1:Q4"/>
    <mergeCell ref="R1:Y2"/>
    <mergeCell ref="R3:T3"/>
    <mergeCell ref="U3:W3"/>
    <mergeCell ref="X3:Y3"/>
    <mergeCell ref="B6:D6"/>
    <mergeCell ref="A80:E80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80">
    <cfRule type="cellIs" dxfId="9" priority="1" operator="greaterThan">
      <formula>1</formula>
    </cfRule>
    <cfRule type="cellIs" dxfId="8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6D7D-0295-441B-BA3E-AB3685F7C2F1}">
  <sheetPr>
    <tabColor theme="9" tint="0.79998168889431442"/>
  </sheetPr>
  <dimension ref="A1:Z52"/>
  <sheetViews>
    <sheetView topLeftCell="A5" zoomScale="85" zoomScaleNormal="85" zoomScaleSheetLayoutView="90" workbookViewId="0">
      <selection activeCell="Z48" sqref="Z48:Z49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7" customWidth="1"/>
    <col min="8" max="8" width="16.140625" style="67" customWidth="1"/>
    <col min="9" max="12" width="16.140625" customWidth="1"/>
    <col min="13" max="13" width="55.42578125" style="20" customWidth="1"/>
    <col min="17" max="17" width="11" bestFit="1" customWidth="1"/>
    <col min="18" max="18" width="15.140625" customWidth="1"/>
    <col min="19" max="19" width="16" customWidth="1"/>
    <col min="20" max="20" width="17.140625" style="67" customWidth="1"/>
    <col min="21" max="21" width="16.140625" style="67" customWidth="1"/>
    <col min="22" max="25" width="16.140625" customWidth="1"/>
    <col min="26" max="26" width="24" customWidth="1"/>
  </cols>
  <sheetData>
    <row r="1" spans="1:26" ht="14.45" customHeight="1" x14ac:dyDescent="0.25">
      <c r="A1" s="280" t="s">
        <v>0</v>
      </c>
      <c r="B1" s="283" t="s">
        <v>8</v>
      </c>
      <c r="C1" s="286" t="s">
        <v>9</v>
      </c>
      <c r="D1" s="286" t="s">
        <v>10</v>
      </c>
      <c r="E1" s="287" t="s">
        <v>11</v>
      </c>
      <c r="F1" s="288"/>
      <c r="G1" s="288"/>
      <c r="H1" s="288"/>
      <c r="I1" s="288"/>
      <c r="J1" s="288"/>
      <c r="K1" s="288"/>
      <c r="L1" s="288"/>
      <c r="Q1" s="286" t="s">
        <v>10</v>
      </c>
      <c r="R1" s="287" t="s">
        <v>11</v>
      </c>
      <c r="S1" s="288"/>
      <c r="T1" s="288"/>
      <c r="U1" s="288"/>
      <c r="V1" s="288"/>
      <c r="W1" s="288"/>
      <c r="X1" s="288"/>
      <c r="Y1" s="288"/>
    </row>
    <row r="2" spans="1:26" ht="14.45" customHeight="1" x14ac:dyDescent="0.25">
      <c r="A2" s="281"/>
      <c r="B2" s="284"/>
      <c r="C2" s="286"/>
      <c r="D2" s="286"/>
      <c r="E2" s="289"/>
      <c r="F2" s="290"/>
      <c r="G2" s="290"/>
      <c r="H2" s="290"/>
      <c r="I2" s="290"/>
      <c r="J2" s="290"/>
      <c r="K2" s="290"/>
      <c r="L2" s="290"/>
      <c r="Q2" s="286"/>
      <c r="R2" s="289"/>
      <c r="S2" s="290"/>
      <c r="T2" s="290"/>
      <c r="U2" s="290"/>
      <c r="V2" s="290"/>
      <c r="W2" s="290"/>
      <c r="X2" s="290"/>
      <c r="Y2" s="290"/>
    </row>
    <row r="3" spans="1:26" ht="27.75" customHeight="1" x14ac:dyDescent="0.25">
      <c r="A3" s="281"/>
      <c r="B3" s="284"/>
      <c r="C3" s="286"/>
      <c r="D3" s="286"/>
      <c r="E3" s="286" t="s">
        <v>12</v>
      </c>
      <c r="F3" s="286"/>
      <c r="G3" s="286"/>
      <c r="H3" s="286" t="s">
        <v>13</v>
      </c>
      <c r="I3" s="286"/>
      <c r="J3" s="286"/>
      <c r="K3" s="272" t="s">
        <v>14</v>
      </c>
      <c r="L3" s="272"/>
      <c r="Q3" s="286"/>
      <c r="R3" s="286" t="s">
        <v>12</v>
      </c>
      <c r="S3" s="286"/>
      <c r="T3" s="286"/>
      <c r="U3" s="286" t="s">
        <v>13</v>
      </c>
      <c r="V3" s="286"/>
      <c r="W3" s="286"/>
      <c r="X3" s="272" t="s">
        <v>14</v>
      </c>
      <c r="Y3" s="272"/>
    </row>
    <row r="4" spans="1:26" ht="56.1" customHeight="1" x14ac:dyDescent="0.25">
      <c r="A4" s="282"/>
      <c r="B4" s="285"/>
      <c r="C4" s="286"/>
      <c r="D4" s="286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86"/>
      <c r="R4" s="115" t="s">
        <v>15</v>
      </c>
      <c r="S4" s="115" t="s">
        <v>16</v>
      </c>
      <c r="T4" s="22" t="s">
        <v>17</v>
      </c>
      <c r="U4" s="115" t="s">
        <v>15</v>
      </c>
      <c r="V4" s="115" t="s">
        <v>16</v>
      </c>
      <c r="W4" s="22" t="s">
        <v>17</v>
      </c>
      <c r="X4" s="115" t="s">
        <v>18</v>
      </c>
      <c r="Y4" s="115" t="s">
        <v>3</v>
      </c>
    </row>
    <row r="5" spans="1:26" x14ac:dyDescent="0.25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4">
        <v>5</v>
      </c>
      <c r="S5" s="24">
        <v>6</v>
      </c>
      <c r="T5" s="24">
        <v>7</v>
      </c>
      <c r="U5"/>
    </row>
    <row r="6" spans="1:26" ht="20.25" customHeight="1" x14ac:dyDescent="0.25">
      <c r="A6" s="25"/>
      <c r="B6" s="275" t="s">
        <v>122</v>
      </c>
      <c r="C6" s="276"/>
      <c r="D6" s="276"/>
      <c r="E6" s="26"/>
      <c r="F6" s="27"/>
      <c r="G6" s="28"/>
      <c r="H6" s="28"/>
      <c r="I6" s="28"/>
      <c r="J6" s="28"/>
      <c r="K6" s="28"/>
      <c r="L6" s="28"/>
      <c r="R6" s="26"/>
      <c r="S6" s="27"/>
      <c r="T6" s="28"/>
      <c r="U6" s="28"/>
      <c r="V6" s="28"/>
      <c r="W6" s="28"/>
      <c r="X6" s="28"/>
      <c r="Y6" s="28"/>
    </row>
    <row r="7" spans="1:26" ht="24" customHeight="1" x14ac:dyDescent="0.25">
      <c r="A7" s="29"/>
      <c r="B7" s="30" t="s">
        <v>19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15"/>
      <c r="R7" s="31"/>
      <c r="S7" s="32"/>
      <c r="T7" s="32"/>
      <c r="U7" s="33"/>
      <c r="V7" s="34"/>
      <c r="W7" s="34"/>
      <c r="X7" s="31"/>
      <c r="Y7" s="32"/>
    </row>
    <row r="8" spans="1:26" ht="18.75" customHeight="1" x14ac:dyDescent="0.25">
      <c r="A8" s="88">
        <v>1</v>
      </c>
      <c r="B8" s="89" t="s">
        <v>25</v>
      </c>
      <c r="C8" s="90" t="s">
        <v>23</v>
      </c>
      <c r="D8" s="91">
        <v>1.81</v>
      </c>
      <c r="E8" s="94">
        <v>304</v>
      </c>
      <c r="F8" s="93">
        <f>ROUND(E8*D8,2)</f>
        <v>550.24</v>
      </c>
      <c r="G8" s="93">
        <f>ROUND(F8*1.2,2)</f>
        <v>660.29</v>
      </c>
      <c r="H8" s="93"/>
      <c r="I8" s="93"/>
      <c r="J8" s="93"/>
      <c r="K8" s="95">
        <f>F8+I8</f>
        <v>550.24</v>
      </c>
      <c r="L8" s="93">
        <f>G8+J8</f>
        <v>660.29</v>
      </c>
      <c r="M8" s="20" t="s">
        <v>24</v>
      </c>
      <c r="Q8" s="259">
        <f>D8</f>
        <v>1.81</v>
      </c>
      <c r="R8" s="260">
        <f>E8</f>
        <v>304</v>
      </c>
      <c r="S8" s="260">
        <f>Q8*R8</f>
        <v>550.24</v>
      </c>
      <c r="T8" s="260">
        <f>1.2*S8</f>
        <v>660.28800000000001</v>
      </c>
      <c r="U8" s="261">
        <f>H8</f>
        <v>0</v>
      </c>
      <c r="V8" s="260">
        <f>U8*Q8</f>
        <v>0</v>
      </c>
      <c r="W8" s="260">
        <f>1.2*V8</f>
        <v>0</v>
      </c>
      <c r="X8" s="261">
        <f>S8+V8</f>
        <v>550.24</v>
      </c>
      <c r="Y8" s="260">
        <f>T8+W8</f>
        <v>660.28800000000001</v>
      </c>
      <c r="Z8" s="262">
        <f t="shared" ref="Z8:Z39" si="0">Y8-L8</f>
        <v>-1.9999999999527063E-3</v>
      </c>
    </row>
    <row r="9" spans="1:26" ht="18.75" customHeight="1" x14ac:dyDescent="0.25">
      <c r="A9" s="29"/>
      <c r="B9" s="75" t="s">
        <v>72</v>
      </c>
      <c r="C9" s="35"/>
      <c r="D9" s="36"/>
      <c r="E9" s="76"/>
      <c r="F9" s="34"/>
      <c r="G9" s="34"/>
      <c r="H9" s="34"/>
      <c r="I9" s="34"/>
      <c r="J9" s="34"/>
      <c r="K9" s="31"/>
      <c r="L9" s="34"/>
      <c r="M9" s="63"/>
      <c r="Q9" s="259">
        <f t="shared" ref="Q9:Q32" si="1">D9</f>
        <v>0</v>
      </c>
      <c r="R9" s="260">
        <f t="shared" ref="R9:R32" si="2">E9</f>
        <v>0</v>
      </c>
      <c r="S9" s="260">
        <f t="shared" ref="S9:S32" si="3">Q9*R9</f>
        <v>0</v>
      </c>
      <c r="T9" s="260">
        <f t="shared" ref="T9:T32" si="4">1.2*S9</f>
        <v>0</v>
      </c>
      <c r="U9" s="261">
        <f t="shared" ref="U9:U32" si="5">H9</f>
        <v>0</v>
      </c>
      <c r="V9" s="260">
        <f t="shared" ref="V9:V32" si="6">U9*Q9</f>
        <v>0</v>
      </c>
      <c r="W9" s="260">
        <f t="shared" ref="W9:W32" si="7">1.2*V9</f>
        <v>0</v>
      </c>
      <c r="X9" s="261">
        <f t="shared" ref="X9:X32" si="8">S9+V9</f>
        <v>0</v>
      </c>
      <c r="Y9" s="260">
        <f t="shared" ref="Y9:Y32" si="9">T9+W9</f>
        <v>0</v>
      </c>
      <c r="Z9" s="262">
        <f t="shared" ref="Z9:Z32" si="10">Y9-L9</f>
        <v>0</v>
      </c>
    </row>
    <row r="10" spans="1:26" ht="18.75" customHeight="1" x14ac:dyDescent="0.25">
      <c r="A10" s="88">
        <f>A8+1</f>
        <v>2</v>
      </c>
      <c r="B10" s="96" t="s">
        <v>26</v>
      </c>
      <c r="C10" s="90" t="s">
        <v>30</v>
      </c>
      <c r="D10" s="91">
        <v>2.5299999999999998</v>
      </c>
      <c r="E10" s="92">
        <v>431.37</v>
      </c>
      <c r="F10" s="93">
        <f>ROUND(E10*D10,2)</f>
        <v>1091.3699999999999</v>
      </c>
      <c r="G10" s="93">
        <f>ROUND(F10*1.2,2)</f>
        <v>1309.6400000000001</v>
      </c>
      <c r="H10" s="94"/>
      <c r="I10" s="93"/>
      <c r="J10" s="93"/>
      <c r="K10" s="95">
        <f>F10+I10</f>
        <v>1091.3699999999999</v>
      </c>
      <c r="L10" s="93">
        <f>G10+J10</f>
        <v>1309.6400000000001</v>
      </c>
      <c r="M10" s="63" t="s">
        <v>162</v>
      </c>
      <c r="Q10" s="259">
        <f t="shared" si="1"/>
        <v>2.5299999999999998</v>
      </c>
      <c r="R10" s="263">
        <v>335</v>
      </c>
      <c r="S10" s="260">
        <f t="shared" si="3"/>
        <v>847.55</v>
      </c>
      <c r="T10" s="260">
        <f t="shared" si="4"/>
        <v>1017.06</v>
      </c>
      <c r="U10" s="261">
        <f t="shared" si="5"/>
        <v>0</v>
      </c>
      <c r="V10" s="260">
        <f t="shared" si="6"/>
        <v>0</v>
      </c>
      <c r="W10" s="260">
        <f t="shared" si="7"/>
        <v>0</v>
      </c>
      <c r="X10" s="261">
        <f t="shared" si="8"/>
        <v>847.55</v>
      </c>
      <c r="Y10" s="260">
        <f t="shared" si="9"/>
        <v>1017.06</v>
      </c>
      <c r="Z10" s="262">
        <f t="shared" si="10"/>
        <v>-292.58000000000015</v>
      </c>
    </row>
    <row r="11" spans="1:26" ht="18.75" customHeight="1" x14ac:dyDescent="0.25">
      <c r="A11" s="48"/>
      <c r="B11" s="39" t="s">
        <v>33</v>
      </c>
      <c r="C11" s="35"/>
      <c r="D11" s="49"/>
      <c r="E11" s="50"/>
      <c r="F11" s="51"/>
      <c r="G11" s="52"/>
      <c r="H11" s="53"/>
      <c r="I11" s="54"/>
      <c r="J11" s="54"/>
      <c r="K11" s="55"/>
      <c r="L11" s="54"/>
      <c r="Q11" s="259">
        <f t="shared" si="1"/>
        <v>0</v>
      </c>
      <c r="R11" s="260">
        <f t="shared" si="2"/>
        <v>0</v>
      </c>
      <c r="S11" s="260">
        <f t="shared" si="3"/>
        <v>0</v>
      </c>
      <c r="T11" s="260">
        <f t="shared" si="4"/>
        <v>0</v>
      </c>
      <c r="U11" s="261">
        <f t="shared" si="5"/>
        <v>0</v>
      </c>
      <c r="V11" s="260">
        <f t="shared" si="6"/>
        <v>0</v>
      </c>
      <c r="W11" s="260">
        <f t="shared" si="7"/>
        <v>0</v>
      </c>
      <c r="X11" s="261">
        <f t="shared" si="8"/>
        <v>0</v>
      </c>
      <c r="Y11" s="260">
        <f t="shared" si="9"/>
        <v>0</v>
      </c>
      <c r="Z11" s="262">
        <f t="shared" si="10"/>
        <v>0</v>
      </c>
    </row>
    <row r="12" spans="1:26" ht="18.75" customHeight="1" x14ac:dyDescent="0.25">
      <c r="A12" s="90">
        <f>A10+1</f>
        <v>3</v>
      </c>
      <c r="B12" s="89" t="s">
        <v>103</v>
      </c>
      <c r="C12" s="90" t="s">
        <v>23</v>
      </c>
      <c r="D12" s="91">
        <v>9.2200000000000006</v>
      </c>
      <c r="E12" s="94">
        <v>355.3</v>
      </c>
      <c r="F12" s="93">
        <f>ROUND(E12*D12,2)</f>
        <v>3275.87</v>
      </c>
      <c r="G12" s="93">
        <f>ROUND(F12*1.2,2)</f>
        <v>3931.04</v>
      </c>
      <c r="H12" s="97"/>
      <c r="I12" s="98"/>
      <c r="J12" s="98"/>
      <c r="K12" s="99">
        <f>F12+I12</f>
        <v>3275.87</v>
      </c>
      <c r="L12" s="92">
        <f>G12+J12</f>
        <v>3931.04</v>
      </c>
      <c r="Q12" s="259">
        <f t="shared" si="1"/>
        <v>9.2200000000000006</v>
      </c>
      <c r="R12" s="260">
        <f t="shared" si="2"/>
        <v>355.3</v>
      </c>
      <c r="S12" s="260">
        <f t="shared" si="3"/>
        <v>3275.8660000000004</v>
      </c>
      <c r="T12" s="260">
        <f t="shared" si="4"/>
        <v>3931.0392000000002</v>
      </c>
      <c r="U12" s="261">
        <f t="shared" si="5"/>
        <v>0</v>
      </c>
      <c r="V12" s="260">
        <f t="shared" si="6"/>
        <v>0</v>
      </c>
      <c r="W12" s="260">
        <f t="shared" si="7"/>
        <v>0</v>
      </c>
      <c r="X12" s="261">
        <f t="shared" si="8"/>
        <v>3275.8660000000004</v>
      </c>
      <c r="Y12" s="260">
        <f t="shared" si="9"/>
        <v>3931.0392000000002</v>
      </c>
      <c r="Z12" s="262">
        <f t="shared" si="10"/>
        <v>-7.9999999979918357E-4</v>
      </c>
    </row>
    <row r="13" spans="1:26" ht="29.25" customHeight="1" x14ac:dyDescent="0.25">
      <c r="A13" s="88">
        <f>A12+1</f>
        <v>4</v>
      </c>
      <c r="B13" s="89" t="s">
        <v>34</v>
      </c>
      <c r="C13" s="90" t="s">
        <v>78</v>
      </c>
      <c r="D13" s="91">
        <v>0.18</v>
      </c>
      <c r="E13" s="94">
        <v>1688.15</v>
      </c>
      <c r="F13" s="93">
        <f t="shared" ref="F13" si="11">ROUND(E13*D13,2)</f>
        <v>303.87</v>
      </c>
      <c r="G13" s="93">
        <f t="shared" ref="G13" si="12">ROUND(F13*1.2,2)</f>
        <v>364.64</v>
      </c>
      <c r="H13" s="97"/>
      <c r="I13" s="98"/>
      <c r="J13" s="98"/>
      <c r="K13" s="99">
        <f t="shared" ref="K13:L13" si="13">F13+I13</f>
        <v>303.87</v>
      </c>
      <c r="L13" s="92">
        <f t="shared" si="13"/>
        <v>364.64</v>
      </c>
      <c r="Q13" s="259">
        <f t="shared" si="1"/>
        <v>0.18</v>
      </c>
      <c r="R13" s="260">
        <f t="shared" si="2"/>
        <v>1688.15</v>
      </c>
      <c r="S13" s="260">
        <f t="shared" si="3"/>
        <v>303.86700000000002</v>
      </c>
      <c r="T13" s="260">
        <f t="shared" si="4"/>
        <v>364.6404</v>
      </c>
      <c r="U13" s="261">
        <f t="shared" si="5"/>
        <v>0</v>
      </c>
      <c r="V13" s="260">
        <f t="shared" si="6"/>
        <v>0</v>
      </c>
      <c r="W13" s="260">
        <f t="shared" si="7"/>
        <v>0</v>
      </c>
      <c r="X13" s="261">
        <f t="shared" si="8"/>
        <v>303.86700000000002</v>
      </c>
      <c r="Y13" s="260">
        <f t="shared" si="9"/>
        <v>364.6404</v>
      </c>
      <c r="Z13" s="262">
        <f t="shared" si="10"/>
        <v>4.0000000001327862E-4</v>
      </c>
    </row>
    <row r="14" spans="1:26" ht="18.75" customHeight="1" x14ac:dyDescent="0.25">
      <c r="A14" s="88">
        <f>A13+1</f>
        <v>5</v>
      </c>
      <c r="B14" s="89" t="s">
        <v>35</v>
      </c>
      <c r="C14" s="90" t="s">
        <v>23</v>
      </c>
      <c r="D14" s="91">
        <v>1.04</v>
      </c>
      <c r="E14" s="94">
        <v>1310.05</v>
      </c>
      <c r="F14" s="93">
        <f>ROUND(E14*D14,2)</f>
        <v>1362.45</v>
      </c>
      <c r="G14" s="93">
        <f>ROUND(F14*1.2,2)</f>
        <v>1634.94</v>
      </c>
      <c r="H14" s="97"/>
      <c r="I14" s="98"/>
      <c r="J14" s="98"/>
      <c r="K14" s="99">
        <f t="shared" ref="K14:L20" si="14">F14+I14</f>
        <v>1362.45</v>
      </c>
      <c r="L14" s="92">
        <f t="shared" si="14"/>
        <v>1634.94</v>
      </c>
      <c r="Q14" s="259">
        <f t="shared" si="1"/>
        <v>1.04</v>
      </c>
      <c r="R14" s="260">
        <f t="shared" si="2"/>
        <v>1310.05</v>
      </c>
      <c r="S14" s="260">
        <f t="shared" si="3"/>
        <v>1362.452</v>
      </c>
      <c r="T14" s="260">
        <f t="shared" si="4"/>
        <v>1634.9423999999999</v>
      </c>
      <c r="U14" s="261">
        <f t="shared" si="5"/>
        <v>0</v>
      </c>
      <c r="V14" s="260">
        <f t="shared" si="6"/>
        <v>0</v>
      </c>
      <c r="W14" s="260">
        <f t="shared" si="7"/>
        <v>0</v>
      </c>
      <c r="X14" s="261">
        <f t="shared" si="8"/>
        <v>1362.452</v>
      </c>
      <c r="Y14" s="260">
        <f t="shared" si="9"/>
        <v>1634.9423999999999</v>
      </c>
      <c r="Z14" s="262">
        <f t="shared" si="10"/>
        <v>2.3999999998522981E-3</v>
      </c>
    </row>
    <row r="15" spans="1:26" ht="18.75" customHeight="1" x14ac:dyDescent="0.25">
      <c r="A15" s="41" t="s">
        <v>27</v>
      </c>
      <c r="B15" s="42" t="s">
        <v>37</v>
      </c>
      <c r="C15" s="43" t="s">
        <v>23</v>
      </c>
      <c r="D15" s="44">
        <f>D14*1.1</f>
        <v>1.1440000000000001</v>
      </c>
      <c r="E15" s="45"/>
      <c r="F15" s="46"/>
      <c r="G15" s="46"/>
      <c r="H15" s="46">
        <v>1191.3</v>
      </c>
      <c r="I15" s="46">
        <f>ROUND(H15*D15,2)</f>
        <v>1362.85</v>
      </c>
      <c r="J15" s="46">
        <f>ROUND(I15*1.2,2)</f>
        <v>1635.42</v>
      </c>
      <c r="K15" s="47">
        <f t="shared" si="14"/>
        <v>1362.85</v>
      </c>
      <c r="L15" s="46">
        <f t="shared" si="14"/>
        <v>1635.42</v>
      </c>
      <c r="Q15" s="259">
        <f t="shared" si="1"/>
        <v>1.1440000000000001</v>
      </c>
      <c r="R15" s="260">
        <f t="shared" si="2"/>
        <v>0</v>
      </c>
      <c r="S15" s="260">
        <f t="shared" si="3"/>
        <v>0</v>
      </c>
      <c r="T15" s="260">
        <f t="shared" si="4"/>
        <v>0</v>
      </c>
      <c r="U15" s="261">
        <f t="shared" si="5"/>
        <v>1191.3</v>
      </c>
      <c r="V15" s="260">
        <f t="shared" si="6"/>
        <v>1362.8472000000002</v>
      </c>
      <c r="W15" s="260">
        <f t="shared" si="7"/>
        <v>1635.4166400000001</v>
      </c>
      <c r="X15" s="261">
        <f t="shared" si="8"/>
        <v>1362.8472000000002</v>
      </c>
      <c r="Y15" s="260">
        <f t="shared" si="9"/>
        <v>1635.4166400000001</v>
      </c>
      <c r="Z15" s="262">
        <f t="shared" si="10"/>
        <v>-3.3599999999296415E-3</v>
      </c>
    </row>
    <row r="16" spans="1:26" ht="18.75" customHeight="1" x14ac:dyDescent="0.25">
      <c r="A16" s="90">
        <f>A14+1</f>
        <v>6</v>
      </c>
      <c r="B16" s="89" t="s">
        <v>125</v>
      </c>
      <c r="C16" s="90" t="s">
        <v>23</v>
      </c>
      <c r="D16" s="91">
        <v>7.82</v>
      </c>
      <c r="E16" s="94">
        <v>1310.05</v>
      </c>
      <c r="F16" s="93">
        <f>ROUND(E16*D16,2)</f>
        <v>10244.59</v>
      </c>
      <c r="G16" s="93">
        <f>ROUND(F16*1.2,2)</f>
        <v>12293.51</v>
      </c>
      <c r="H16" s="93"/>
      <c r="I16" s="93"/>
      <c r="J16" s="93"/>
      <c r="K16" s="95">
        <f t="shared" si="14"/>
        <v>10244.59</v>
      </c>
      <c r="L16" s="93">
        <f t="shared" si="14"/>
        <v>12293.51</v>
      </c>
      <c r="Q16" s="259">
        <f t="shared" si="1"/>
        <v>7.82</v>
      </c>
      <c r="R16" s="260">
        <f t="shared" si="2"/>
        <v>1310.05</v>
      </c>
      <c r="S16" s="260">
        <f t="shared" si="3"/>
        <v>10244.591</v>
      </c>
      <c r="T16" s="260">
        <f t="shared" si="4"/>
        <v>12293.5092</v>
      </c>
      <c r="U16" s="261">
        <f t="shared" si="5"/>
        <v>0</v>
      </c>
      <c r="V16" s="260">
        <f t="shared" si="6"/>
        <v>0</v>
      </c>
      <c r="W16" s="260">
        <f t="shared" si="7"/>
        <v>0</v>
      </c>
      <c r="X16" s="261">
        <f t="shared" si="8"/>
        <v>10244.591</v>
      </c>
      <c r="Y16" s="260">
        <f t="shared" si="9"/>
        <v>12293.5092</v>
      </c>
      <c r="Z16" s="262">
        <f t="shared" si="10"/>
        <v>-7.9999999979918357E-4</v>
      </c>
    </row>
    <row r="17" spans="1:26" ht="18.75" customHeight="1" x14ac:dyDescent="0.25">
      <c r="A17" s="41" t="s">
        <v>29</v>
      </c>
      <c r="B17" s="42" t="s">
        <v>37</v>
      </c>
      <c r="C17" s="43" t="s">
        <v>23</v>
      </c>
      <c r="D17" s="44">
        <f>D16*1.1</f>
        <v>8.6020000000000003</v>
      </c>
      <c r="E17" s="45"/>
      <c r="F17" s="46"/>
      <c r="G17" s="46"/>
      <c r="H17" s="46">
        <v>1191.3</v>
      </c>
      <c r="I17" s="46">
        <f>ROUND(H17*D17,2)</f>
        <v>10247.56</v>
      </c>
      <c r="J17" s="46">
        <f>ROUND(I17*1.2,2)</f>
        <v>12297.07</v>
      </c>
      <c r="K17" s="47">
        <f t="shared" si="14"/>
        <v>10247.56</v>
      </c>
      <c r="L17" s="46">
        <f t="shared" si="14"/>
        <v>12297.07</v>
      </c>
      <c r="Q17" s="259">
        <f t="shared" si="1"/>
        <v>8.6020000000000003</v>
      </c>
      <c r="R17" s="260">
        <f t="shared" si="2"/>
        <v>0</v>
      </c>
      <c r="S17" s="260">
        <f t="shared" si="3"/>
        <v>0</v>
      </c>
      <c r="T17" s="260">
        <f t="shared" si="4"/>
        <v>0</v>
      </c>
      <c r="U17" s="261">
        <f t="shared" si="5"/>
        <v>1191.3</v>
      </c>
      <c r="V17" s="260">
        <f t="shared" si="6"/>
        <v>10247.562599999999</v>
      </c>
      <c r="W17" s="260">
        <f t="shared" si="7"/>
        <v>12297.07512</v>
      </c>
      <c r="X17" s="261">
        <f t="shared" si="8"/>
        <v>10247.562599999999</v>
      </c>
      <c r="Y17" s="260">
        <f t="shared" si="9"/>
        <v>12297.07512</v>
      </c>
      <c r="Z17" s="262">
        <f t="shared" si="10"/>
        <v>5.1199999998061685E-3</v>
      </c>
    </row>
    <row r="18" spans="1:26" ht="18.75" customHeight="1" x14ac:dyDescent="0.25">
      <c r="A18" s="88">
        <f>A16+1</f>
        <v>7</v>
      </c>
      <c r="B18" s="89" t="s">
        <v>154</v>
      </c>
      <c r="C18" s="90" t="s">
        <v>23</v>
      </c>
      <c r="D18" s="91">
        <v>7.82</v>
      </c>
      <c r="E18" s="94">
        <v>188.1</v>
      </c>
      <c r="F18" s="93">
        <f>ROUND(E18*D18,2)</f>
        <v>1470.94</v>
      </c>
      <c r="G18" s="93">
        <f>ROUND(F18*1.2,2)</f>
        <v>1765.13</v>
      </c>
      <c r="H18" s="99"/>
      <c r="I18" s="93"/>
      <c r="J18" s="93"/>
      <c r="K18" s="99">
        <f t="shared" si="14"/>
        <v>1470.94</v>
      </c>
      <c r="L18" s="92">
        <f t="shared" si="14"/>
        <v>1765.13</v>
      </c>
      <c r="Q18" s="259">
        <f t="shared" si="1"/>
        <v>7.82</v>
      </c>
      <c r="R18" s="260">
        <f t="shared" si="2"/>
        <v>188.1</v>
      </c>
      <c r="S18" s="260">
        <f t="shared" si="3"/>
        <v>1470.942</v>
      </c>
      <c r="T18" s="260">
        <f t="shared" si="4"/>
        <v>1765.1304</v>
      </c>
      <c r="U18" s="261">
        <f t="shared" si="5"/>
        <v>0</v>
      </c>
      <c r="V18" s="260">
        <f t="shared" si="6"/>
        <v>0</v>
      </c>
      <c r="W18" s="260">
        <f t="shared" si="7"/>
        <v>0</v>
      </c>
      <c r="X18" s="261">
        <f t="shared" si="8"/>
        <v>1470.942</v>
      </c>
      <c r="Y18" s="260">
        <f t="shared" si="9"/>
        <v>1765.1304</v>
      </c>
      <c r="Z18" s="262">
        <f t="shared" si="10"/>
        <v>3.9999999989959178E-4</v>
      </c>
    </row>
    <row r="19" spans="1:26" s="58" customFormat="1" ht="18.75" customHeight="1" x14ac:dyDescent="0.25">
      <c r="A19" s="90">
        <f>A18+1</f>
        <v>8</v>
      </c>
      <c r="B19" s="89" t="s">
        <v>126</v>
      </c>
      <c r="C19" s="90" t="s">
        <v>23</v>
      </c>
      <c r="D19" s="91">
        <v>1.81</v>
      </c>
      <c r="E19" s="94">
        <v>1350.9</v>
      </c>
      <c r="F19" s="93">
        <f>ROUND(E19*D19,2)</f>
        <v>2445.13</v>
      </c>
      <c r="G19" s="93">
        <f>ROUND(F19*1.2,2)</f>
        <v>2934.16</v>
      </c>
      <c r="H19" s="97"/>
      <c r="I19" s="98"/>
      <c r="J19" s="98"/>
      <c r="K19" s="99">
        <f t="shared" si="14"/>
        <v>2445.13</v>
      </c>
      <c r="L19" s="92">
        <f t="shared" si="14"/>
        <v>2934.16</v>
      </c>
      <c r="M19" s="57"/>
      <c r="Q19" s="259">
        <f t="shared" si="1"/>
        <v>1.81</v>
      </c>
      <c r="R19" s="260">
        <f t="shared" si="2"/>
        <v>1350.9</v>
      </c>
      <c r="S19" s="260">
        <f t="shared" si="3"/>
        <v>2445.1290000000004</v>
      </c>
      <c r="T19" s="260">
        <f t="shared" si="4"/>
        <v>2934.1548000000003</v>
      </c>
      <c r="U19" s="261">
        <f t="shared" si="5"/>
        <v>0</v>
      </c>
      <c r="V19" s="260">
        <f t="shared" si="6"/>
        <v>0</v>
      </c>
      <c r="W19" s="260">
        <f t="shared" si="7"/>
        <v>0</v>
      </c>
      <c r="X19" s="261">
        <f t="shared" si="8"/>
        <v>2445.1290000000004</v>
      </c>
      <c r="Y19" s="260">
        <f t="shared" si="9"/>
        <v>2934.1548000000003</v>
      </c>
      <c r="Z19" s="262">
        <f t="shared" si="10"/>
        <v>-5.1999999996041879E-3</v>
      </c>
    </row>
    <row r="20" spans="1:26" ht="18.75" customHeight="1" x14ac:dyDescent="0.25">
      <c r="A20" s="41" t="s">
        <v>32</v>
      </c>
      <c r="B20" s="42" t="s">
        <v>60</v>
      </c>
      <c r="C20" s="43" t="s">
        <v>23</v>
      </c>
      <c r="D20" s="44">
        <f>D19*1.26</f>
        <v>2.2806000000000002</v>
      </c>
      <c r="E20" s="45"/>
      <c r="F20" s="46"/>
      <c r="G20" s="46"/>
      <c r="H20" s="45">
        <v>1299.5999999999999</v>
      </c>
      <c r="I20" s="46">
        <f>ROUND(H20*D20,2)</f>
        <v>2963.87</v>
      </c>
      <c r="J20" s="46">
        <f>ROUND(I20*1.2,2)</f>
        <v>3556.64</v>
      </c>
      <c r="K20" s="47">
        <f t="shared" si="14"/>
        <v>2963.87</v>
      </c>
      <c r="L20" s="46">
        <f t="shared" si="14"/>
        <v>3556.64</v>
      </c>
      <c r="M20" s="61"/>
      <c r="Q20" s="259">
        <f t="shared" si="1"/>
        <v>2.2806000000000002</v>
      </c>
      <c r="R20" s="260">
        <f t="shared" si="2"/>
        <v>0</v>
      </c>
      <c r="S20" s="260">
        <f t="shared" si="3"/>
        <v>0</v>
      </c>
      <c r="T20" s="260">
        <f t="shared" si="4"/>
        <v>0</v>
      </c>
      <c r="U20" s="261">
        <f t="shared" si="5"/>
        <v>1299.5999999999999</v>
      </c>
      <c r="V20" s="260">
        <f t="shared" si="6"/>
        <v>2963.8677600000001</v>
      </c>
      <c r="W20" s="260">
        <f t="shared" si="7"/>
        <v>3556.6413120000002</v>
      </c>
      <c r="X20" s="261">
        <f t="shared" si="8"/>
        <v>2963.8677600000001</v>
      </c>
      <c r="Y20" s="260">
        <f t="shared" si="9"/>
        <v>3556.6413120000002</v>
      </c>
      <c r="Z20" s="262">
        <f t="shared" si="10"/>
        <v>1.3120000003254972E-3</v>
      </c>
    </row>
    <row r="21" spans="1:26" ht="18.75" customHeight="1" x14ac:dyDescent="0.25">
      <c r="A21" s="29"/>
      <c r="B21" s="75" t="s">
        <v>72</v>
      </c>
      <c r="C21" s="35"/>
      <c r="D21" s="36"/>
      <c r="E21" s="76"/>
      <c r="F21" s="34"/>
      <c r="G21" s="34"/>
      <c r="H21" s="34"/>
      <c r="I21" s="34"/>
      <c r="J21" s="34"/>
      <c r="K21" s="31"/>
      <c r="L21" s="34"/>
      <c r="M21" s="63"/>
      <c r="Q21" s="259">
        <f t="shared" si="1"/>
        <v>0</v>
      </c>
      <c r="R21" s="260">
        <f t="shared" si="2"/>
        <v>0</v>
      </c>
      <c r="S21" s="260">
        <f t="shared" si="3"/>
        <v>0</v>
      </c>
      <c r="T21" s="260">
        <f t="shared" si="4"/>
        <v>0</v>
      </c>
      <c r="U21" s="261">
        <f t="shared" si="5"/>
        <v>0</v>
      </c>
      <c r="V21" s="260">
        <f t="shared" si="6"/>
        <v>0</v>
      </c>
      <c r="W21" s="260">
        <f t="shared" si="7"/>
        <v>0</v>
      </c>
      <c r="X21" s="261">
        <f t="shared" si="8"/>
        <v>0</v>
      </c>
      <c r="Y21" s="260">
        <f t="shared" si="9"/>
        <v>0</v>
      </c>
      <c r="Z21" s="262">
        <f t="shared" si="10"/>
        <v>0</v>
      </c>
    </row>
    <row r="22" spans="1:26" ht="18.75" customHeight="1" x14ac:dyDescent="0.25">
      <c r="A22" s="88">
        <f>A19+1</f>
        <v>9</v>
      </c>
      <c r="B22" s="89" t="s">
        <v>73</v>
      </c>
      <c r="C22" s="90" t="s">
        <v>30</v>
      </c>
      <c r="D22" s="91">
        <v>17.86</v>
      </c>
      <c r="E22" s="94">
        <v>308.75</v>
      </c>
      <c r="F22" s="93">
        <f>ROUND(E22*D22,2)</f>
        <v>5514.28</v>
      </c>
      <c r="G22" s="93">
        <f>ROUND(F22*1.2,2)</f>
        <v>6617.14</v>
      </c>
      <c r="H22" s="94"/>
      <c r="I22" s="92"/>
      <c r="J22" s="92"/>
      <c r="K22" s="99">
        <f>F22+I22</f>
        <v>5514.28</v>
      </c>
      <c r="L22" s="92">
        <f>G22+J22</f>
        <v>6617.14</v>
      </c>
      <c r="Q22" s="259">
        <f t="shared" si="1"/>
        <v>17.86</v>
      </c>
      <c r="R22" s="260">
        <f t="shared" si="2"/>
        <v>308.75</v>
      </c>
      <c r="S22" s="260">
        <f t="shared" si="3"/>
        <v>5514.2749999999996</v>
      </c>
      <c r="T22" s="260">
        <f t="shared" si="4"/>
        <v>6617.1299999999992</v>
      </c>
      <c r="U22" s="261">
        <f t="shared" si="5"/>
        <v>0</v>
      </c>
      <c r="V22" s="260">
        <f t="shared" si="6"/>
        <v>0</v>
      </c>
      <c r="W22" s="260">
        <f t="shared" si="7"/>
        <v>0</v>
      </c>
      <c r="X22" s="261">
        <f t="shared" si="8"/>
        <v>5514.2749999999996</v>
      </c>
      <c r="Y22" s="260">
        <f t="shared" si="9"/>
        <v>6617.1299999999992</v>
      </c>
      <c r="Z22" s="262">
        <f t="shared" si="10"/>
        <v>-1.0000000001127773E-2</v>
      </c>
    </row>
    <row r="23" spans="1:26" ht="18.75" customHeight="1" x14ac:dyDescent="0.25">
      <c r="A23" s="88">
        <f>A22+1</f>
        <v>10</v>
      </c>
      <c r="B23" s="89" t="s">
        <v>74</v>
      </c>
      <c r="C23" s="90" t="s">
        <v>30</v>
      </c>
      <c r="D23" s="91">
        <v>17.86</v>
      </c>
      <c r="E23" s="94">
        <v>237.5</v>
      </c>
      <c r="F23" s="93">
        <f>ROUND(E23*D23,2)</f>
        <v>4241.75</v>
      </c>
      <c r="G23" s="93">
        <f>ROUND(F23*1.2,2)</f>
        <v>5090.1000000000004</v>
      </c>
      <c r="H23" s="94"/>
      <c r="I23" s="92"/>
      <c r="J23" s="92"/>
      <c r="K23" s="99">
        <f>F23+I23</f>
        <v>4241.75</v>
      </c>
      <c r="L23" s="92">
        <f>G23+J23</f>
        <v>5090.1000000000004</v>
      </c>
      <c r="M23" s="63" t="s">
        <v>167</v>
      </c>
      <c r="Q23" s="259">
        <f t="shared" si="1"/>
        <v>17.86</v>
      </c>
      <c r="R23" s="260">
        <f t="shared" si="2"/>
        <v>237.5</v>
      </c>
      <c r="S23" s="260">
        <f t="shared" si="3"/>
        <v>4241.75</v>
      </c>
      <c r="T23" s="260">
        <f t="shared" si="4"/>
        <v>5090.0999999999995</v>
      </c>
      <c r="U23" s="261">
        <f t="shared" si="5"/>
        <v>0</v>
      </c>
      <c r="V23" s="260">
        <f t="shared" si="6"/>
        <v>0</v>
      </c>
      <c r="W23" s="260">
        <f t="shared" si="7"/>
        <v>0</v>
      </c>
      <c r="X23" s="261">
        <f t="shared" si="8"/>
        <v>4241.75</v>
      </c>
      <c r="Y23" s="260">
        <f t="shared" si="9"/>
        <v>5090.0999999999995</v>
      </c>
      <c r="Z23" s="262">
        <f t="shared" si="10"/>
        <v>0</v>
      </c>
    </row>
    <row r="24" spans="1:26" ht="18.75" customHeight="1" x14ac:dyDescent="0.25">
      <c r="A24" s="41"/>
      <c r="B24" s="39" t="s">
        <v>40</v>
      </c>
      <c r="C24" s="35"/>
      <c r="D24" s="49"/>
      <c r="E24" s="50"/>
      <c r="F24" s="51"/>
      <c r="G24" s="52"/>
      <c r="H24" s="59"/>
      <c r="I24" s="34"/>
      <c r="J24" s="34"/>
      <c r="K24" s="31"/>
      <c r="L24" s="34"/>
      <c r="Q24" s="259">
        <f t="shared" si="1"/>
        <v>0</v>
      </c>
      <c r="R24" s="260">
        <f t="shared" si="2"/>
        <v>0</v>
      </c>
      <c r="S24" s="260">
        <f t="shared" si="3"/>
        <v>0</v>
      </c>
      <c r="T24" s="260">
        <f t="shared" si="4"/>
        <v>0</v>
      </c>
      <c r="U24" s="261">
        <f t="shared" si="5"/>
        <v>0</v>
      </c>
      <c r="V24" s="260">
        <f t="shared" si="6"/>
        <v>0</v>
      </c>
      <c r="W24" s="260">
        <f t="shared" si="7"/>
        <v>0</v>
      </c>
      <c r="X24" s="261">
        <f t="shared" si="8"/>
        <v>0</v>
      </c>
      <c r="Y24" s="260">
        <f t="shared" si="9"/>
        <v>0</v>
      </c>
      <c r="Z24" s="262">
        <f t="shared" si="10"/>
        <v>0</v>
      </c>
    </row>
    <row r="25" spans="1:26" ht="18.75" customHeight="1" x14ac:dyDescent="0.25">
      <c r="A25" s="90">
        <f>A23+1</f>
        <v>11</v>
      </c>
      <c r="B25" s="89" t="s">
        <v>127</v>
      </c>
      <c r="C25" s="90" t="s">
        <v>21</v>
      </c>
      <c r="D25" s="106">
        <v>11</v>
      </c>
      <c r="E25" s="94">
        <v>966.15</v>
      </c>
      <c r="F25" s="92">
        <f>ROUND(E25*D25,2)</f>
        <v>10627.65</v>
      </c>
      <c r="G25" s="92">
        <f>ROUND(F25*1.2,2)</f>
        <v>12753.18</v>
      </c>
      <c r="H25" s="94"/>
      <c r="I25" s="92"/>
      <c r="J25" s="92"/>
      <c r="K25" s="99">
        <f t="shared" ref="K25:L30" si="15">F25+I25</f>
        <v>10627.65</v>
      </c>
      <c r="L25" s="92">
        <f t="shared" si="15"/>
        <v>12753.18</v>
      </c>
      <c r="M25" s="63"/>
      <c r="Q25" s="259">
        <f t="shared" si="1"/>
        <v>11</v>
      </c>
      <c r="R25" s="260">
        <f t="shared" si="2"/>
        <v>966.15</v>
      </c>
      <c r="S25" s="260">
        <f t="shared" si="3"/>
        <v>10627.65</v>
      </c>
      <c r="T25" s="260">
        <f t="shared" si="4"/>
        <v>12753.179999999998</v>
      </c>
      <c r="U25" s="261">
        <f t="shared" si="5"/>
        <v>0</v>
      </c>
      <c r="V25" s="260">
        <f t="shared" si="6"/>
        <v>0</v>
      </c>
      <c r="W25" s="260">
        <f t="shared" si="7"/>
        <v>0</v>
      </c>
      <c r="X25" s="261">
        <f t="shared" si="8"/>
        <v>10627.65</v>
      </c>
      <c r="Y25" s="260">
        <f t="shared" si="9"/>
        <v>12753.179999999998</v>
      </c>
      <c r="Z25" s="262">
        <f t="shared" si="10"/>
        <v>0</v>
      </c>
    </row>
    <row r="26" spans="1:26" ht="18.75" customHeight="1" x14ac:dyDescent="0.25">
      <c r="A26" s="41" t="s">
        <v>36</v>
      </c>
      <c r="B26" s="42" t="s">
        <v>128</v>
      </c>
      <c r="C26" s="43" t="s">
        <v>21</v>
      </c>
      <c r="D26" s="44">
        <f>1.02*D25</f>
        <v>11.22</v>
      </c>
      <c r="E26" s="45"/>
      <c r="F26" s="60"/>
      <c r="G26" s="60"/>
      <c r="H26" s="60">
        <f>853/1.2</f>
        <v>710.83333333333337</v>
      </c>
      <c r="I26" s="60">
        <f>ROUND(H26*D26,2)</f>
        <v>7975.55</v>
      </c>
      <c r="J26" s="60">
        <f>ROUND(I26*1.2,2)</f>
        <v>9570.66</v>
      </c>
      <c r="K26" s="62">
        <f t="shared" si="15"/>
        <v>7975.55</v>
      </c>
      <c r="L26" s="60">
        <f t="shared" si="15"/>
        <v>9570.66</v>
      </c>
      <c r="M26" s="63" t="s">
        <v>164</v>
      </c>
      <c r="Q26" s="259">
        <f t="shared" si="1"/>
        <v>11.22</v>
      </c>
      <c r="R26" s="260">
        <f t="shared" si="2"/>
        <v>0</v>
      </c>
      <c r="S26" s="260">
        <f t="shared" si="3"/>
        <v>0</v>
      </c>
      <c r="T26" s="260">
        <f t="shared" si="4"/>
        <v>0</v>
      </c>
      <c r="U26" s="261">
        <f t="shared" si="5"/>
        <v>710.83333333333337</v>
      </c>
      <c r="V26" s="260">
        <f t="shared" si="6"/>
        <v>7975.5500000000011</v>
      </c>
      <c r="W26" s="260">
        <f t="shared" si="7"/>
        <v>9570.6600000000017</v>
      </c>
      <c r="X26" s="261">
        <f t="shared" si="8"/>
        <v>7975.5500000000011</v>
      </c>
      <c r="Y26" s="260">
        <f t="shared" si="9"/>
        <v>9570.6600000000017</v>
      </c>
      <c r="Z26" s="262">
        <f t="shared" si="10"/>
        <v>0</v>
      </c>
    </row>
    <row r="27" spans="1:26" ht="18.75" customHeight="1" x14ac:dyDescent="0.25">
      <c r="A27" s="81">
        <f>A25+1</f>
        <v>12</v>
      </c>
      <c r="B27" s="82" t="s">
        <v>129</v>
      </c>
      <c r="C27" s="83" t="s">
        <v>44</v>
      </c>
      <c r="D27" s="104">
        <v>2</v>
      </c>
      <c r="E27" s="85">
        <v>1581.33</v>
      </c>
      <c r="F27" s="85">
        <f>ROUND(E27*D27,2)</f>
        <v>3162.66</v>
      </c>
      <c r="G27" s="85">
        <f>ROUND(F27*1.2,2)</f>
        <v>3795.19</v>
      </c>
      <c r="H27" s="87"/>
      <c r="I27" s="85"/>
      <c r="J27" s="85"/>
      <c r="K27" s="100">
        <f t="shared" si="15"/>
        <v>3162.66</v>
      </c>
      <c r="L27" s="85">
        <f t="shared" si="15"/>
        <v>3795.19</v>
      </c>
      <c r="M27" s="63" t="s">
        <v>161</v>
      </c>
      <c r="Q27" s="259">
        <f t="shared" si="1"/>
        <v>2</v>
      </c>
      <c r="R27" s="260">
        <f t="shared" si="2"/>
        <v>1581.33</v>
      </c>
      <c r="S27" s="260">
        <f t="shared" si="3"/>
        <v>3162.66</v>
      </c>
      <c r="T27" s="260">
        <f t="shared" si="4"/>
        <v>3795.1919999999996</v>
      </c>
      <c r="U27" s="261">
        <f t="shared" si="5"/>
        <v>0</v>
      </c>
      <c r="V27" s="260">
        <f t="shared" si="6"/>
        <v>0</v>
      </c>
      <c r="W27" s="260">
        <f t="shared" si="7"/>
        <v>0</v>
      </c>
      <c r="X27" s="261">
        <f t="shared" si="8"/>
        <v>3162.66</v>
      </c>
      <c r="Y27" s="260">
        <f t="shared" si="9"/>
        <v>3795.1919999999996</v>
      </c>
      <c r="Z27" s="262">
        <f t="shared" si="10"/>
        <v>1.9999999994979589E-3</v>
      </c>
    </row>
    <row r="28" spans="1:26" ht="18.75" customHeight="1" x14ac:dyDescent="0.25">
      <c r="A28" s="41" t="s">
        <v>38</v>
      </c>
      <c r="B28" s="42" t="s">
        <v>130</v>
      </c>
      <c r="C28" s="43" t="s">
        <v>44</v>
      </c>
      <c r="D28" s="64">
        <v>2</v>
      </c>
      <c r="E28" s="45"/>
      <c r="F28" s="60"/>
      <c r="G28" s="60"/>
      <c r="H28" s="60">
        <f>1116/1.2</f>
        <v>930</v>
      </c>
      <c r="I28" s="60">
        <f>ROUND(H28*D28,2)</f>
        <v>1860</v>
      </c>
      <c r="J28" s="60">
        <f>ROUND(I28*1.2,2)</f>
        <v>2232</v>
      </c>
      <c r="K28" s="62">
        <f t="shared" si="15"/>
        <v>1860</v>
      </c>
      <c r="L28" s="60">
        <f t="shared" si="15"/>
        <v>2232</v>
      </c>
      <c r="M28" s="63" t="s">
        <v>164</v>
      </c>
      <c r="Q28" s="259">
        <f t="shared" si="1"/>
        <v>2</v>
      </c>
      <c r="R28" s="260">
        <f t="shared" si="2"/>
        <v>0</v>
      </c>
      <c r="S28" s="260">
        <f t="shared" si="3"/>
        <v>0</v>
      </c>
      <c r="T28" s="260">
        <f t="shared" si="4"/>
        <v>0</v>
      </c>
      <c r="U28" s="261">
        <f t="shared" si="5"/>
        <v>930</v>
      </c>
      <c r="V28" s="260">
        <f t="shared" si="6"/>
        <v>1860</v>
      </c>
      <c r="W28" s="260">
        <f t="shared" si="7"/>
        <v>2232</v>
      </c>
      <c r="X28" s="261">
        <f t="shared" si="8"/>
        <v>1860</v>
      </c>
      <c r="Y28" s="260">
        <f t="shared" si="9"/>
        <v>2232</v>
      </c>
      <c r="Z28" s="262">
        <f t="shared" si="10"/>
        <v>0</v>
      </c>
    </row>
    <row r="29" spans="1:26" ht="18.75" customHeight="1" x14ac:dyDescent="0.25">
      <c r="A29" s="81">
        <f>A27+1</f>
        <v>13</v>
      </c>
      <c r="B29" s="82" t="s">
        <v>131</v>
      </c>
      <c r="C29" s="83" t="s">
        <v>44</v>
      </c>
      <c r="D29" s="104">
        <v>1</v>
      </c>
      <c r="E29" s="85">
        <v>1581.33</v>
      </c>
      <c r="F29" s="85">
        <f>ROUND(E29*D29,2)</f>
        <v>1581.33</v>
      </c>
      <c r="G29" s="85">
        <f>ROUND(F29*1.2,2)</f>
        <v>1897.6</v>
      </c>
      <c r="H29" s="87"/>
      <c r="I29" s="85"/>
      <c r="J29" s="85"/>
      <c r="K29" s="100">
        <f t="shared" si="15"/>
        <v>1581.33</v>
      </c>
      <c r="L29" s="85">
        <f t="shared" si="15"/>
        <v>1897.6</v>
      </c>
      <c r="M29" s="63" t="s">
        <v>161</v>
      </c>
      <c r="Q29" s="259">
        <f t="shared" si="1"/>
        <v>1</v>
      </c>
      <c r="R29" s="260">
        <f t="shared" si="2"/>
        <v>1581.33</v>
      </c>
      <c r="S29" s="260">
        <f t="shared" si="3"/>
        <v>1581.33</v>
      </c>
      <c r="T29" s="260">
        <f t="shared" si="4"/>
        <v>1897.5959999999998</v>
      </c>
      <c r="U29" s="261">
        <f t="shared" si="5"/>
        <v>0</v>
      </c>
      <c r="V29" s="260">
        <f t="shared" si="6"/>
        <v>0</v>
      </c>
      <c r="W29" s="260">
        <f t="shared" si="7"/>
        <v>0</v>
      </c>
      <c r="X29" s="261">
        <f t="shared" si="8"/>
        <v>1581.33</v>
      </c>
      <c r="Y29" s="260">
        <f t="shared" si="9"/>
        <v>1897.5959999999998</v>
      </c>
      <c r="Z29" s="262">
        <f t="shared" si="10"/>
        <v>-4.0000000001327862E-3</v>
      </c>
    </row>
    <row r="30" spans="1:26" ht="18.75" customHeight="1" x14ac:dyDescent="0.25">
      <c r="A30" s="41" t="s">
        <v>61</v>
      </c>
      <c r="B30" s="42" t="s">
        <v>132</v>
      </c>
      <c r="C30" s="43" t="s">
        <v>44</v>
      </c>
      <c r="D30" s="64">
        <v>1</v>
      </c>
      <c r="E30" s="45"/>
      <c r="F30" s="60"/>
      <c r="G30" s="60"/>
      <c r="H30" s="60">
        <f>1116/1.2</f>
        <v>930</v>
      </c>
      <c r="I30" s="60">
        <f>ROUND(H30*D30,2)</f>
        <v>930</v>
      </c>
      <c r="J30" s="60">
        <f>ROUND(I30*1.2,2)</f>
        <v>1116</v>
      </c>
      <c r="K30" s="62">
        <f t="shared" si="15"/>
        <v>930</v>
      </c>
      <c r="L30" s="60">
        <f t="shared" si="15"/>
        <v>1116</v>
      </c>
      <c r="M30" s="63" t="s">
        <v>164</v>
      </c>
      <c r="Q30" s="259">
        <f t="shared" si="1"/>
        <v>1</v>
      </c>
      <c r="R30" s="260">
        <f t="shared" si="2"/>
        <v>0</v>
      </c>
      <c r="S30" s="260">
        <f t="shared" si="3"/>
        <v>0</v>
      </c>
      <c r="T30" s="260">
        <f t="shared" si="4"/>
        <v>0</v>
      </c>
      <c r="U30" s="261">
        <f t="shared" si="5"/>
        <v>930</v>
      </c>
      <c r="V30" s="260">
        <f t="shared" si="6"/>
        <v>930</v>
      </c>
      <c r="W30" s="260">
        <f t="shared" si="7"/>
        <v>1116</v>
      </c>
      <c r="X30" s="261">
        <f t="shared" si="8"/>
        <v>930</v>
      </c>
      <c r="Y30" s="260">
        <f t="shared" si="9"/>
        <v>1116</v>
      </c>
      <c r="Z30" s="262">
        <f t="shared" si="10"/>
        <v>0</v>
      </c>
    </row>
    <row r="31" spans="1:26" ht="24.75" customHeight="1" x14ac:dyDescent="0.25">
      <c r="A31" s="29"/>
      <c r="B31" s="79" t="s">
        <v>133</v>
      </c>
      <c r="C31" s="35"/>
      <c r="D31" s="49"/>
      <c r="E31" s="33"/>
      <c r="F31" s="38"/>
      <c r="G31" s="38"/>
      <c r="H31" s="33"/>
      <c r="I31" s="38"/>
      <c r="J31" s="38"/>
      <c r="K31" s="56"/>
      <c r="L31" s="38"/>
      <c r="M31" s="63"/>
      <c r="Q31" s="259">
        <f t="shared" si="1"/>
        <v>0</v>
      </c>
      <c r="R31" s="260">
        <f t="shared" si="2"/>
        <v>0</v>
      </c>
      <c r="S31" s="260">
        <f t="shared" si="3"/>
        <v>0</v>
      </c>
      <c r="T31" s="260">
        <f t="shared" si="4"/>
        <v>0</v>
      </c>
      <c r="U31" s="261">
        <f t="shared" si="5"/>
        <v>0</v>
      </c>
      <c r="V31" s="260">
        <f t="shared" si="6"/>
        <v>0</v>
      </c>
      <c r="W31" s="260">
        <f t="shared" si="7"/>
        <v>0</v>
      </c>
      <c r="X31" s="261">
        <f t="shared" si="8"/>
        <v>0</v>
      </c>
      <c r="Y31" s="260">
        <f t="shared" si="9"/>
        <v>0</v>
      </c>
      <c r="Z31" s="262">
        <f t="shared" si="10"/>
        <v>0</v>
      </c>
    </row>
    <row r="32" spans="1:26" ht="18.75" customHeight="1" x14ac:dyDescent="0.25">
      <c r="A32" s="29"/>
      <c r="B32" s="79" t="s">
        <v>83</v>
      </c>
      <c r="C32" s="35"/>
      <c r="D32" s="49"/>
      <c r="E32" s="33"/>
      <c r="F32" s="38"/>
      <c r="G32" s="38"/>
      <c r="H32" s="33"/>
      <c r="I32" s="38"/>
      <c r="J32" s="38"/>
      <c r="K32" s="56"/>
      <c r="L32" s="38"/>
      <c r="M32" s="63"/>
      <c r="Q32" s="259">
        <f t="shared" si="1"/>
        <v>0</v>
      </c>
      <c r="R32" s="260">
        <f t="shared" si="2"/>
        <v>0</v>
      </c>
      <c r="S32" s="260">
        <f t="shared" si="3"/>
        <v>0</v>
      </c>
      <c r="T32" s="260">
        <f t="shared" si="4"/>
        <v>0</v>
      </c>
      <c r="U32" s="261">
        <f t="shared" si="5"/>
        <v>0</v>
      </c>
      <c r="V32" s="260">
        <f t="shared" si="6"/>
        <v>0</v>
      </c>
      <c r="W32" s="260">
        <f t="shared" si="7"/>
        <v>0</v>
      </c>
      <c r="X32" s="261">
        <f t="shared" si="8"/>
        <v>0</v>
      </c>
      <c r="Y32" s="260">
        <f t="shared" si="9"/>
        <v>0</v>
      </c>
      <c r="Z32" s="262">
        <f t="shared" si="10"/>
        <v>0</v>
      </c>
    </row>
    <row r="33" spans="1:26" ht="30" customHeight="1" x14ac:dyDescent="0.25">
      <c r="A33" s="81">
        <f>A29+1</f>
        <v>14</v>
      </c>
      <c r="B33" s="82" t="s">
        <v>134</v>
      </c>
      <c r="C33" s="83" t="s">
        <v>78</v>
      </c>
      <c r="D33" s="109">
        <f>1*0.08+1*0.1+1*0.1</f>
        <v>0.28000000000000003</v>
      </c>
      <c r="E33" s="291">
        <f>14540/0.84*D33</f>
        <v>4846.666666666667</v>
      </c>
      <c r="F33" s="291">
        <f>ROUND(E33*1,2)</f>
        <v>4846.67</v>
      </c>
      <c r="G33" s="291">
        <f t="shared" ref="G33:G37" si="16">ROUND(F33*1.2,2)</f>
        <v>5816</v>
      </c>
      <c r="H33" s="291"/>
      <c r="I33" s="291"/>
      <c r="J33" s="291"/>
      <c r="K33" s="291">
        <f t="shared" ref="K33:L37" si="17">F33+I33</f>
        <v>4846.67</v>
      </c>
      <c r="L33" s="291">
        <f t="shared" si="17"/>
        <v>5816</v>
      </c>
      <c r="M33" s="293" t="s">
        <v>77</v>
      </c>
      <c r="Q33" s="264">
        <f>1*0.08+1*0.1+1*0.1</f>
        <v>0.28000000000000003</v>
      </c>
      <c r="R33" s="294">
        <f>14540/0.84*Q33</f>
        <v>4846.666666666667</v>
      </c>
      <c r="S33" s="294">
        <f>ROUND(R33*1,2)</f>
        <v>4846.67</v>
      </c>
      <c r="T33" s="294">
        <f t="shared" ref="T33" si="18">ROUND(S33*1.2,2)</f>
        <v>5816</v>
      </c>
      <c r="U33" s="294"/>
      <c r="V33" s="294"/>
      <c r="W33" s="294"/>
      <c r="X33" s="294">
        <f t="shared" ref="X33" si="19">S33+V33</f>
        <v>4846.67</v>
      </c>
      <c r="Y33" s="294">
        <f t="shared" ref="Y33" si="20">T33+W33</f>
        <v>5816</v>
      </c>
      <c r="Z33" s="262">
        <f t="shared" si="0"/>
        <v>0</v>
      </c>
    </row>
    <row r="34" spans="1:26" ht="19.5" customHeight="1" x14ac:dyDescent="0.25">
      <c r="A34" s="110" t="s">
        <v>88</v>
      </c>
      <c r="B34" s="82" t="s">
        <v>136</v>
      </c>
      <c r="C34" s="83" t="s">
        <v>44</v>
      </c>
      <c r="D34" s="104">
        <v>1</v>
      </c>
      <c r="E34" s="292"/>
      <c r="F34" s="292"/>
      <c r="G34" s="292"/>
      <c r="H34" s="292"/>
      <c r="I34" s="292"/>
      <c r="J34" s="292"/>
      <c r="K34" s="292"/>
      <c r="L34" s="292"/>
      <c r="M34" s="293"/>
      <c r="Q34" s="265">
        <v>1</v>
      </c>
      <c r="R34" s="295"/>
      <c r="S34" s="295"/>
      <c r="T34" s="295"/>
      <c r="U34" s="295"/>
      <c r="V34" s="295"/>
      <c r="W34" s="295"/>
      <c r="X34" s="295"/>
      <c r="Y34" s="295"/>
      <c r="Z34" s="262">
        <f t="shared" si="0"/>
        <v>0</v>
      </c>
    </row>
    <row r="35" spans="1:26" ht="19.5" customHeight="1" x14ac:dyDescent="0.25">
      <c r="A35" s="110" t="s">
        <v>155</v>
      </c>
      <c r="B35" s="82" t="s">
        <v>135</v>
      </c>
      <c r="C35" s="83" t="s">
        <v>44</v>
      </c>
      <c r="D35" s="104">
        <v>1</v>
      </c>
      <c r="E35" s="292"/>
      <c r="F35" s="292">
        <f t="shared" ref="F35:F37" si="21">ROUND(E35*D35,2)</f>
        <v>0</v>
      </c>
      <c r="G35" s="292">
        <f t="shared" si="16"/>
        <v>0</v>
      </c>
      <c r="H35" s="292"/>
      <c r="I35" s="292"/>
      <c r="J35" s="292"/>
      <c r="K35" s="292">
        <f t="shared" si="17"/>
        <v>0</v>
      </c>
      <c r="L35" s="292">
        <f t="shared" si="17"/>
        <v>0</v>
      </c>
      <c r="M35" s="293"/>
      <c r="Q35" s="265">
        <v>1</v>
      </c>
      <c r="R35" s="295"/>
      <c r="S35" s="295">
        <f t="shared" ref="S35" si="22">ROUND(R35*Q35,2)</f>
        <v>0</v>
      </c>
      <c r="T35" s="295">
        <f t="shared" ref="T35" si="23">ROUND(S35*1.2,2)</f>
        <v>0</v>
      </c>
      <c r="U35" s="295"/>
      <c r="V35" s="295"/>
      <c r="W35" s="295"/>
      <c r="X35" s="295">
        <f t="shared" ref="X35" si="24">S35+V35</f>
        <v>0</v>
      </c>
      <c r="Y35" s="295">
        <f t="shared" ref="Y35" si="25">T35+W35</f>
        <v>0</v>
      </c>
      <c r="Z35" s="262">
        <f t="shared" si="0"/>
        <v>0</v>
      </c>
    </row>
    <row r="36" spans="1:26" ht="19.5" customHeight="1" x14ac:dyDescent="0.25">
      <c r="A36" s="110" t="s">
        <v>156</v>
      </c>
      <c r="B36" s="82" t="s">
        <v>138</v>
      </c>
      <c r="C36" s="83" t="s">
        <v>44</v>
      </c>
      <c r="D36" s="104">
        <v>1</v>
      </c>
      <c r="E36" s="292"/>
      <c r="F36" s="292"/>
      <c r="G36" s="292"/>
      <c r="H36" s="292"/>
      <c r="I36" s="292"/>
      <c r="J36" s="292"/>
      <c r="K36" s="292"/>
      <c r="L36" s="292"/>
      <c r="M36" s="293"/>
      <c r="Q36" s="265">
        <v>1</v>
      </c>
      <c r="R36" s="295"/>
      <c r="S36" s="295"/>
      <c r="T36" s="295"/>
      <c r="U36" s="295"/>
      <c r="V36" s="295"/>
      <c r="W36" s="295"/>
      <c r="X36" s="295"/>
      <c r="Y36" s="295"/>
      <c r="Z36" s="262">
        <f t="shared" si="0"/>
        <v>0</v>
      </c>
    </row>
    <row r="37" spans="1:26" ht="19.5" customHeight="1" x14ac:dyDescent="0.25">
      <c r="A37" s="110" t="s">
        <v>157</v>
      </c>
      <c r="B37" s="82" t="s">
        <v>137</v>
      </c>
      <c r="C37" s="83" t="s">
        <v>44</v>
      </c>
      <c r="D37" s="104">
        <v>1</v>
      </c>
      <c r="E37" s="292"/>
      <c r="F37" s="292">
        <f t="shared" si="21"/>
        <v>0</v>
      </c>
      <c r="G37" s="292">
        <f t="shared" si="16"/>
        <v>0</v>
      </c>
      <c r="H37" s="292"/>
      <c r="I37" s="292"/>
      <c r="J37" s="292"/>
      <c r="K37" s="292">
        <f t="shared" si="17"/>
        <v>0</v>
      </c>
      <c r="L37" s="292">
        <f t="shared" si="17"/>
        <v>0</v>
      </c>
      <c r="M37" s="293"/>
      <c r="Q37" s="265">
        <v>1</v>
      </c>
      <c r="R37" s="295"/>
      <c r="S37" s="295">
        <f t="shared" ref="S37" si="26">ROUND(R37*Q37,2)</f>
        <v>0</v>
      </c>
      <c r="T37" s="295">
        <f t="shared" ref="T37" si="27">ROUND(S37*1.2,2)</f>
        <v>0</v>
      </c>
      <c r="U37" s="295"/>
      <c r="V37" s="295"/>
      <c r="W37" s="295"/>
      <c r="X37" s="295">
        <f t="shared" ref="X37" si="28">S37+V37</f>
        <v>0</v>
      </c>
      <c r="Y37" s="295">
        <f t="shared" ref="Y37" si="29">T37+W37</f>
        <v>0</v>
      </c>
      <c r="Z37" s="262">
        <f t="shared" si="0"/>
        <v>0</v>
      </c>
    </row>
    <row r="38" spans="1:26" ht="20.25" customHeight="1" x14ac:dyDescent="0.25">
      <c r="A38" s="48"/>
      <c r="B38" s="39" t="s">
        <v>72</v>
      </c>
      <c r="C38" s="35"/>
      <c r="D38" s="49"/>
      <c r="E38" s="50"/>
      <c r="F38" s="51"/>
      <c r="G38" s="52"/>
      <c r="H38" s="53"/>
      <c r="I38" s="54"/>
      <c r="J38" s="54"/>
      <c r="K38" s="55"/>
      <c r="L38" s="54"/>
      <c r="M38" s="63"/>
      <c r="Q38" s="49"/>
      <c r="R38" s="50"/>
      <c r="S38" s="51"/>
      <c r="T38" s="52"/>
      <c r="U38" s="53"/>
      <c r="V38" s="54"/>
      <c r="W38" s="54"/>
      <c r="X38" s="55"/>
      <c r="Y38" s="54"/>
      <c r="Z38" s="262">
        <f t="shared" si="0"/>
        <v>0</v>
      </c>
    </row>
    <row r="39" spans="1:26" ht="29.25" customHeight="1" x14ac:dyDescent="0.25">
      <c r="A39" s="88">
        <f>A33+1</f>
        <v>15</v>
      </c>
      <c r="B39" s="89" t="s">
        <v>26</v>
      </c>
      <c r="C39" s="90" t="s">
        <v>30</v>
      </c>
      <c r="D39" s="103">
        <v>0.3</v>
      </c>
      <c r="E39" s="92">
        <v>431.37</v>
      </c>
      <c r="F39" s="93">
        <f>ROUND(E39*D39,2)</f>
        <v>129.41</v>
      </c>
      <c r="G39" s="93">
        <f t="shared" ref="G39" si="30">ROUND(F39*1.2,2)</f>
        <v>155.29</v>
      </c>
      <c r="H39" s="97"/>
      <c r="I39" s="98"/>
      <c r="J39" s="98"/>
      <c r="K39" s="99">
        <f t="shared" ref="K39:L39" si="31">F39+I39</f>
        <v>129.41</v>
      </c>
      <c r="L39" s="92">
        <f t="shared" si="31"/>
        <v>155.29</v>
      </c>
      <c r="M39" s="63" t="s">
        <v>162</v>
      </c>
      <c r="Q39" s="259">
        <f t="shared" ref="Q39" si="32">D39</f>
        <v>0.3</v>
      </c>
      <c r="R39" s="263">
        <v>335</v>
      </c>
      <c r="S39" s="260">
        <f t="shared" ref="S39" si="33">Q39*R39</f>
        <v>100.5</v>
      </c>
      <c r="T39" s="260">
        <f t="shared" ref="T39:T48" si="34">1.2*S39</f>
        <v>120.6</v>
      </c>
      <c r="U39" s="261">
        <f t="shared" ref="U39" si="35">H39</f>
        <v>0</v>
      </c>
      <c r="V39" s="260">
        <f t="shared" ref="V39" si="36">U39*Q39</f>
        <v>0</v>
      </c>
      <c r="W39" s="260">
        <f t="shared" ref="W39:W48" si="37">1.2*V39</f>
        <v>0</v>
      </c>
      <c r="X39" s="261">
        <f t="shared" ref="X39" si="38">S39+V39</f>
        <v>100.5</v>
      </c>
      <c r="Y39" s="260">
        <f t="shared" ref="Y39" si="39">T39+W39</f>
        <v>120.6</v>
      </c>
      <c r="Z39" s="262">
        <f t="shared" si="0"/>
        <v>-34.69</v>
      </c>
    </row>
    <row r="40" spans="1:26" ht="18.75" customHeight="1" x14ac:dyDescent="0.25">
      <c r="A40" s="29"/>
      <c r="B40" s="39" t="s">
        <v>140</v>
      </c>
      <c r="C40" s="35"/>
      <c r="D40" s="49"/>
      <c r="E40" s="33"/>
      <c r="F40" s="38"/>
      <c r="G40" s="38"/>
      <c r="H40" s="33"/>
      <c r="I40" s="38"/>
      <c r="J40" s="38"/>
      <c r="K40" s="56"/>
      <c r="L40" s="38"/>
      <c r="M40" s="63"/>
      <c r="Q40" s="259">
        <f t="shared" ref="Q40:Q48" si="40">D40</f>
        <v>0</v>
      </c>
      <c r="R40" s="260">
        <f t="shared" ref="R40:R48" si="41">E40</f>
        <v>0</v>
      </c>
      <c r="S40" s="260">
        <f t="shared" ref="S40:S48" si="42">Q40*R40</f>
        <v>0</v>
      </c>
      <c r="T40" s="260">
        <f t="shared" si="34"/>
        <v>0</v>
      </c>
      <c r="U40" s="261">
        <f t="shared" ref="U40:U48" si="43">H40</f>
        <v>0</v>
      </c>
      <c r="V40" s="260">
        <f t="shared" ref="V40:V48" si="44">U40*Q40</f>
        <v>0</v>
      </c>
      <c r="W40" s="260">
        <f t="shared" si="37"/>
        <v>0</v>
      </c>
      <c r="X40" s="261">
        <f t="shared" ref="X40:X48" si="45">S40+V40</f>
        <v>0</v>
      </c>
      <c r="Y40" s="260">
        <f t="shared" ref="Y40:Y48" si="46">T40+W40</f>
        <v>0</v>
      </c>
      <c r="Z40" s="262">
        <f t="shared" ref="Z40:Z49" si="47">Y40-L40</f>
        <v>0</v>
      </c>
    </row>
    <row r="41" spans="1:26" ht="31.5" customHeight="1" x14ac:dyDescent="0.25">
      <c r="A41" s="88">
        <f>A39+1</f>
        <v>16</v>
      </c>
      <c r="B41" s="89" t="s">
        <v>67</v>
      </c>
      <c r="C41" s="90" t="s">
        <v>23</v>
      </c>
      <c r="D41" s="91">
        <f>1*0.24+1*0.1</f>
        <v>0.33999999999999997</v>
      </c>
      <c r="E41" s="94">
        <v>17265.68</v>
      </c>
      <c r="F41" s="93">
        <f>ROUND(E41*D41,2)</f>
        <v>5870.33</v>
      </c>
      <c r="G41" s="93">
        <f>ROUND(F41*1.2,2)</f>
        <v>7044.4</v>
      </c>
      <c r="H41" s="101"/>
      <c r="I41" s="93"/>
      <c r="J41" s="93"/>
      <c r="K41" s="99">
        <f t="shared" ref="K41:L44" si="48">F41+I41</f>
        <v>5870.33</v>
      </c>
      <c r="L41" s="92">
        <f t="shared" si="48"/>
        <v>7044.4</v>
      </c>
      <c r="Q41" s="259">
        <f t="shared" si="40"/>
        <v>0.33999999999999997</v>
      </c>
      <c r="R41" s="260">
        <f t="shared" si="41"/>
        <v>17265.68</v>
      </c>
      <c r="S41" s="260">
        <f t="shared" si="42"/>
        <v>5870.3311999999996</v>
      </c>
      <c r="T41" s="260">
        <f t="shared" si="34"/>
        <v>7044.3974399999997</v>
      </c>
      <c r="U41" s="261">
        <f t="shared" si="43"/>
        <v>0</v>
      </c>
      <c r="V41" s="260">
        <f t="shared" si="44"/>
        <v>0</v>
      </c>
      <c r="W41" s="260">
        <f t="shared" si="37"/>
        <v>0</v>
      </c>
      <c r="X41" s="261">
        <f t="shared" si="45"/>
        <v>5870.3311999999996</v>
      </c>
      <c r="Y41" s="260">
        <f t="shared" si="46"/>
        <v>7044.3974399999997</v>
      </c>
      <c r="Z41" s="262">
        <f t="shared" si="47"/>
        <v>-2.5599999999030842E-3</v>
      </c>
    </row>
    <row r="42" spans="1:26" ht="18.75" customHeight="1" x14ac:dyDescent="0.25">
      <c r="A42" s="41" t="s">
        <v>42</v>
      </c>
      <c r="B42" s="65" t="s">
        <v>69</v>
      </c>
      <c r="C42" s="43" t="s">
        <v>44</v>
      </c>
      <c r="D42" s="64">
        <v>1</v>
      </c>
      <c r="E42" s="45"/>
      <c r="F42" s="46"/>
      <c r="G42" s="46"/>
      <c r="H42" s="70">
        <v>2500.4</v>
      </c>
      <c r="I42" s="46">
        <f>ROUND(H42*D42,2)</f>
        <v>2500.4</v>
      </c>
      <c r="J42" s="46">
        <f>ROUND(I42*1.2,2)</f>
        <v>3000.48</v>
      </c>
      <c r="K42" s="47">
        <f t="shared" si="48"/>
        <v>2500.4</v>
      </c>
      <c r="L42" s="46">
        <f t="shared" si="48"/>
        <v>3000.48</v>
      </c>
      <c r="M42" s="61"/>
      <c r="Q42" s="259">
        <f t="shared" si="40"/>
        <v>1</v>
      </c>
      <c r="R42" s="260">
        <f t="shared" si="41"/>
        <v>0</v>
      </c>
      <c r="S42" s="260">
        <f t="shared" si="42"/>
        <v>0</v>
      </c>
      <c r="T42" s="260">
        <f t="shared" si="34"/>
        <v>0</v>
      </c>
      <c r="U42" s="261">
        <f t="shared" si="43"/>
        <v>2500.4</v>
      </c>
      <c r="V42" s="260">
        <f t="shared" si="44"/>
        <v>2500.4</v>
      </c>
      <c r="W42" s="260">
        <f t="shared" si="37"/>
        <v>3000.48</v>
      </c>
      <c r="X42" s="261">
        <f t="shared" si="45"/>
        <v>2500.4</v>
      </c>
      <c r="Y42" s="260">
        <f t="shared" si="46"/>
        <v>3000.48</v>
      </c>
      <c r="Z42" s="262">
        <f t="shared" si="47"/>
        <v>0</v>
      </c>
    </row>
    <row r="43" spans="1:26" ht="18.75" customHeight="1" x14ac:dyDescent="0.25">
      <c r="A43" s="41" t="s">
        <v>158</v>
      </c>
      <c r="B43" s="65" t="s">
        <v>139</v>
      </c>
      <c r="C43" s="43" t="s">
        <v>44</v>
      </c>
      <c r="D43" s="64">
        <v>1</v>
      </c>
      <c r="E43" s="45"/>
      <c r="F43" s="46"/>
      <c r="G43" s="46"/>
      <c r="H43" s="70">
        <v>1427.85</v>
      </c>
      <c r="I43" s="46">
        <f>ROUND(H43*D43,2)</f>
        <v>1427.85</v>
      </c>
      <c r="J43" s="46">
        <f>ROUND(I43*1.2,2)</f>
        <v>1713.42</v>
      </c>
      <c r="K43" s="47">
        <f t="shared" si="48"/>
        <v>1427.85</v>
      </c>
      <c r="L43" s="46">
        <f t="shared" si="48"/>
        <v>1713.42</v>
      </c>
      <c r="M43" s="61"/>
      <c r="Q43" s="259">
        <f t="shared" si="40"/>
        <v>1</v>
      </c>
      <c r="R43" s="260">
        <f t="shared" si="41"/>
        <v>0</v>
      </c>
      <c r="S43" s="260">
        <f t="shared" si="42"/>
        <v>0</v>
      </c>
      <c r="T43" s="260">
        <f t="shared" si="34"/>
        <v>0</v>
      </c>
      <c r="U43" s="261">
        <f t="shared" si="43"/>
        <v>1427.85</v>
      </c>
      <c r="V43" s="260">
        <f t="shared" si="44"/>
        <v>1427.85</v>
      </c>
      <c r="W43" s="260">
        <f t="shared" si="37"/>
        <v>1713.4199999999998</v>
      </c>
      <c r="X43" s="261">
        <f t="shared" si="45"/>
        <v>1427.85</v>
      </c>
      <c r="Y43" s="260">
        <f t="shared" si="46"/>
        <v>1713.4199999999998</v>
      </c>
      <c r="Z43" s="262">
        <f t="shared" si="47"/>
        <v>0</v>
      </c>
    </row>
    <row r="44" spans="1:26" ht="18.75" customHeight="1" x14ac:dyDescent="0.25">
      <c r="A44" s="41" t="s">
        <v>159</v>
      </c>
      <c r="B44" s="42" t="s">
        <v>94</v>
      </c>
      <c r="C44" s="43" t="s">
        <v>44</v>
      </c>
      <c r="D44" s="64">
        <v>1</v>
      </c>
      <c r="E44" s="45"/>
      <c r="F44" s="46"/>
      <c r="G44" s="46"/>
      <c r="H44" s="70">
        <v>14421</v>
      </c>
      <c r="I44" s="46">
        <f>ROUND(H44*D44,2)</f>
        <v>14421</v>
      </c>
      <c r="J44" s="46">
        <f>ROUND(I44*1.2,2)</f>
        <v>17305.2</v>
      </c>
      <c r="K44" s="47">
        <f t="shared" si="48"/>
        <v>14421</v>
      </c>
      <c r="L44" s="46">
        <f t="shared" si="48"/>
        <v>17305.2</v>
      </c>
      <c r="Q44" s="259">
        <f t="shared" si="40"/>
        <v>1</v>
      </c>
      <c r="R44" s="260">
        <f t="shared" si="41"/>
        <v>0</v>
      </c>
      <c r="S44" s="260">
        <f t="shared" si="42"/>
        <v>0</v>
      </c>
      <c r="T44" s="260">
        <f t="shared" si="34"/>
        <v>0</v>
      </c>
      <c r="U44" s="261">
        <f t="shared" si="43"/>
        <v>14421</v>
      </c>
      <c r="V44" s="260">
        <f t="shared" si="44"/>
        <v>14421</v>
      </c>
      <c r="W44" s="260">
        <f t="shared" si="37"/>
        <v>17305.2</v>
      </c>
      <c r="X44" s="261">
        <f t="shared" si="45"/>
        <v>14421</v>
      </c>
      <c r="Y44" s="260">
        <f t="shared" si="46"/>
        <v>17305.2</v>
      </c>
      <c r="Z44" s="262">
        <f t="shared" si="47"/>
        <v>0</v>
      </c>
    </row>
    <row r="45" spans="1:26" ht="27.75" customHeight="1" x14ac:dyDescent="0.25">
      <c r="A45" s="90">
        <f>A41+1</f>
        <v>17</v>
      </c>
      <c r="B45" s="89" t="s">
        <v>79</v>
      </c>
      <c r="C45" s="90" t="s">
        <v>28</v>
      </c>
      <c r="D45" s="103">
        <v>3.82</v>
      </c>
      <c r="E45" s="94">
        <v>144.4</v>
      </c>
      <c r="F45" s="93">
        <f>ROUND(E45*D45,2)</f>
        <v>551.61</v>
      </c>
      <c r="G45" s="93">
        <f t="shared" ref="G45" si="49">ROUND(F45*1.2,2)</f>
        <v>661.93</v>
      </c>
      <c r="H45" s="99"/>
      <c r="I45" s="93"/>
      <c r="J45" s="93"/>
      <c r="K45" s="99">
        <f t="shared" ref="K45:L48" si="50">F45+I45</f>
        <v>551.61</v>
      </c>
      <c r="L45" s="92">
        <f t="shared" si="50"/>
        <v>661.93</v>
      </c>
      <c r="M45" s="63" t="s">
        <v>76</v>
      </c>
      <c r="Q45" s="259">
        <f t="shared" si="40"/>
        <v>3.82</v>
      </c>
      <c r="R45" s="260">
        <f t="shared" si="41"/>
        <v>144.4</v>
      </c>
      <c r="S45" s="260">
        <f t="shared" si="42"/>
        <v>551.60799999999995</v>
      </c>
      <c r="T45" s="260">
        <f t="shared" si="34"/>
        <v>661.92959999999994</v>
      </c>
      <c r="U45" s="261">
        <f t="shared" si="43"/>
        <v>0</v>
      </c>
      <c r="V45" s="260">
        <f t="shared" si="44"/>
        <v>0</v>
      </c>
      <c r="W45" s="260">
        <f t="shared" si="37"/>
        <v>0</v>
      </c>
      <c r="X45" s="261">
        <f t="shared" si="45"/>
        <v>551.60799999999995</v>
      </c>
      <c r="Y45" s="260">
        <f t="shared" si="46"/>
        <v>661.92959999999994</v>
      </c>
      <c r="Z45" s="262">
        <f t="shared" si="47"/>
        <v>-4.0000000001327862E-4</v>
      </c>
    </row>
    <row r="46" spans="1:26" ht="17.25" customHeight="1" x14ac:dyDescent="0.25">
      <c r="A46" s="41" t="s">
        <v>43</v>
      </c>
      <c r="B46" s="65" t="s">
        <v>80</v>
      </c>
      <c r="C46" s="43" t="s">
        <v>71</v>
      </c>
      <c r="D46" s="78">
        <f>D45*0.3*20/16</f>
        <v>1.4324999999999999</v>
      </c>
      <c r="E46" s="45"/>
      <c r="F46" s="46"/>
      <c r="G46" s="46"/>
      <c r="H46" s="70">
        <v>237.5</v>
      </c>
      <c r="I46" s="46">
        <f>ROUND(H46*D46,2)</f>
        <v>340.22</v>
      </c>
      <c r="J46" s="46">
        <f t="shared" ref="J46" si="51">ROUND(I46*1.2,2)</f>
        <v>408.26</v>
      </c>
      <c r="K46" s="47">
        <f t="shared" si="50"/>
        <v>340.22</v>
      </c>
      <c r="L46" s="46">
        <f t="shared" si="50"/>
        <v>408.26</v>
      </c>
      <c r="M46" s="63"/>
      <c r="Q46" s="259">
        <f t="shared" si="40"/>
        <v>1.4324999999999999</v>
      </c>
      <c r="R46" s="260">
        <f t="shared" si="41"/>
        <v>0</v>
      </c>
      <c r="S46" s="260">
        <f t="shared" si="42"/>
        <v>0</v>
      </c>
      <c r="T46" s="260">
        <f t="shared" si="34"/>
        <v>0</v>
      </c>
      <c r="U46" s="261">
        <f t="shared" si="43"/>
        <v>237.5</v>
      </c>
      <c r="V46" s="260">
        <f t="shared" si="44"/>
        <v>340.21875</v>
      </c>
      <c r="W46" s="260">
        <f t="shared" si="37"/>
        <v>408.26249999999999</v>
      </c>
      <c r="X46" s="261">
        <f t="shared" si="45"/>
        <v>340.21875</v>
      </c>
      <c r="Y46" s="260">
        <f t="shared" si="46"/>
        <v>408.26249999999999</v>
      </c>
      <c r="Z46" s="262">
        <f t="shared" si="47"/>
        <v>2.4999999999977263E-3</v>
      </c>
    </row>
    <row r="47" spans="1:26" ht="28.5" customHeight="1" x14ac:dyDescent="0.25">
      <c r="A47" s="90">
        <f>A45+1</f>
        <v>18</v>
      </c>
      <c r="B47" s="89" t="s">
        <v>81</v>
      </c>
      <c r="C47" s="90" t="s">
        <v>28</v>
      </c>
      <c r="D47" s="103">
        <v>3.82</v>
      </c>
      <c r="E47" s="94">
        <v>299.76</v>
      </c>
      <c r="F47" s="93">
        <f>ROUND(E47*D47,2)</f>
        <v>1145.08</v>
      </c>
      <c r="G47" s="93">
        <f t="shared" ref="G47" si="52">ROUND(F47*1.2,2)</f>
        <v>1374.1</v>
      </c>
      <c r="H47" s="99"/>
      <c r="I47" s="93"/>
      <c r="J47" s="93"/>
      <c r="K47" s="99">
        <f t="shared" si="50"/>
        <v>1145.08</v>
      </c>
      <c r="L47" s="92">
        <f t="shared" si="50"/>
        <v>1374.1</v>
      </c>
      <c r="M47" s="63" t="s">
        <v>76</v>
      </c>
      <c r="Q47" s="259">
        <f t="shared" si="40"/>
        <v>3.82</v>
      </c>
      <c r="R47" s="260">
        <f t="shared" si="41"/>
        <v>299.76</v>
      </c>
      <c r="S47" s="260">
        <f t="shared" si="42"/>
        <v>1145.0831999999998</v>
      </c>
      <c r="T47" s="260">
        <f t="shared" si="34"/>
        <v>1374.0998399999996</v>
      </c>
      <c r="U47" s="261">
        <f t="shared" si="43"/>
        <v>0</v>
      </c>
      <c r="V47" s="260">
        <f t="shared" si="44"/>
        <v>0</v>
      </c>
      <c r="W47" s="260">
        <f t="shared" si="37"/>
        <v>0</v>
      </c>
      <c r="X47" s="261">
        <f t="shared" si="45"/>
        <v>1145.0831999999998</v>
      </c>
      <c r="Y47" s="260">
        <f t="shared" si="46"/>
        <v>1374.0998399999996</v>
      </c>
      <c r="Z47" s="262">
        <f t="shared" si="47"/>
        <v>-1.6000000027815986E-4</v>
      </c>
    </row>
    <row r="48" spans="1:26" ht="15.75" x14ac:dyDescent="0.25">
      <c r="A48" s="41" t="s">
        <v>160</v>
      </c>
      <c r="B48" s="65" t="s">
        <v>82</v>
      </c>
      <c r="C48" s="43" t="s">
        <v>56</v>
      </c>
      <c r="D48" s="44">
        <f>D47*2.5*2</f>
        <v>19.099999999999998</v>
      </c>
      <c r="E48" s="45"/>
      <c r="F48" s="46"/>
      <c r="G48" s="46"/>
      <c r="H48" s="70">
        <v>296.39999999999998</v>
      </c>
      <c r="I48" s="46">
        <f t="shared" ref="I48" si="53">ROUND(H48*D48,2)</f>
        <v>5661.24</v>
      </c>
      <c r="J48" s="46">
        <f t="shared" ref="J48" si="54">ROUND(I48*1.2,2)</f>
        <v>6793.49</v>
      </c>
      <c r="K48" s="62">
        <f t="shared" si="50"/>
        <v>5661.24</v>
      </c>
      <c r="L48" s="60">
        <f t="shared" si="50"/>
        <v>6793.49</v>
      </c>
      <c r="M48" s="63"/>
      <c r="Q48" s="259">
        <f t="shared" si="40"/>
        <v>19.099999999999998</v>
      </c>
      <c r="R48" s="260">
        <f t="shared" si="41"/>
        <v>0</v>
      </c>
      <c r="S48" s="260">
        <f t="shared" si="42"/>
        <v>0</v>
      </c>
      <c r="T48" s="260">
        <f t="shared" si="34"/>
        <v>0</v>
      </c>
      <c r="U48" s="261">
        <f t="shared" si="43"/>
        <v>296.39999999999998</v>
      </c>
      <c r="V48" s="260">
        <f t="shared" si="44"/>
        <v>5661.2399999999989</v>
      </c>
      <c r="W48" s="260">
        <f t="shared" si="37"/>
        <v>6793.4879999999985</v>
      </c>
      <c r="X48" s="261">
        <f t="shared" si="45"/>
        <v>5661.2399999999989</v>
      </c>
      <c r="Y48" s="260">
        <f t="shared" si="46"/>
        <v>6793.4879999999985</v>
      </c>
      <c r="Z48" s="262">
        <f t="shared" si="47"/>
        <v>-2.0000000013169483E-3</v>
      </c>
    </row>
    <row r="49" spans="1:26" s="74" customFormat="1" ht="25.5" customHeight="1" x14ac:dyDescent="0.25">
      <c r="A49" s="277" t="s">
        <v>57</v>
      </c>
      <c r="B49" s="278"/>
      <c r="C49" s="278"/>
      <c r="D49" s="278"/>
      <c r="E49" s="279"/>
      <c r="F49" s="71">
        <f>SUM(F7:F48)</f>
        <v>58415.23000000001</v>
      </c>
      <c r="G49" s="66">
        <f>ROUND(F49*1.2,2)</f>
        <v>70098.28</v>
      </c>
      <c r="H49" s="72"/>
      <c r="I49" s="71">
        <f>SUM(I7:I48)</f>
        <v>49690.54</v>
      </c>
      <c r="J49" s="66">
        <f>ROUND(I49*1.2,2)</f>
        <v>59628.65</v>
      </c>
      <c r="K49" s="71">
        <f>SUM(K7:K48)</f>
        <v>108105.77000000002</v>
      </c>
      <c r="L49" s="66">
        <f>ROUND(K49*1.2,2)</f>
        <v>129726.92</v>
      </c>
      <c r="M49" s="73"/>
      <c r="S49" s="71">
        <f>SUM(S7:S48)</f>
        <v>58142.494400000011</v>
      </c>
      <c r="T49" s="71">
        <f t="shared" ref="T49:Y49" si="55">SUM(T7:T48)</f>
        <v>69770.989279999994</v>
      </c>
      <c r="U49" s="71">
        <f t="shared" si="55"/>
        <v>25136.183333333334</v>
      </c>
      <c r="V49" s="71">
        <f t="shared" si="55"/>
        <v>49690.536309999996</v>
      </c>
      <c r="W49" s="71">
        <f t="shared" si="55"/>
        <v>59628.643572000001</v>
      </c>
      <c r="X49" s="71">
        <f t="shared" si="55"/>
        <v>107833.03070999999</v>
      </c>
      <c r="Y49" s="71">
        <f t="shared" si="55"/>
        <v>129399.632852</v>
      </c>
      <c r="Z49" s="262">
        <f t="shared" si="47"/>
        <v>-327.28714800000307</v>
      </c>
    </row>
    <row r="51" spans="1:26" x14ac:dyDescent="0.25">
      <c r="B51" s="111" t="s">
        <v>168</v>
      </c>
    </row>
    <row r="52" spans="1:26" x14ac:dyDescent="0.25">
      <c r="B52" s="112" t="s">
        <v>169</v>
      </c>
    </row>
  </sheetData>
  <mergeCells count="32">
    <mergeCell ref="W33:W37"/>
    <mergeCell ref="X33:X37"/>
    <mergeCell ref="Y33:Y37"/>
    <mergeCell ref="R33:R37"/>
    <mergeCell ref="S33:S37"/>
    <mergeCell ref="T33:T37"/>
    <mergeCell ref="U33:U37"/>
    <mergeCell ref="V33:V37"/>
    <mergeCell ref="Q1:Q4"/>
    <mergeCell ref="R1:Y2"/>
    <mergeCell ref="R3:T3"/>
    <mergeCell ref="U3:W3"/>
    <mergeCell ref="X3:Y3"/>
    <mergeCell ref="M33:M37"/>
    <mergeCell ref="A49:E49"/>
    <mergeCell ref="E33:E37"/>
    <mergeCell ref="F33:F37"/>
    <mergeCell ref="G33:G37"/>
    <mergeCell ref="I33:I37"/>
    <mergeCell ref="H33:H37"/>
    <mergeCell ref="B6:D6"/>
    <mergeCell ref="J33:J37"/>
    <mergeCell ref="K33:K37"/>
    <mergeCell ref="L33:L37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38">
    <cfRule type="cellIs" dxfId="7" priority="3" operator="greaterThan">
      <formula>1</formula>
    </cfRule>
    <cfRule type="cellIs" dxfId="6" priority="4" operator="lessThan">
      <formula>-1</formula>
    </cfRule>
  </conditionalFormatting>
  <conditionalFormatting sqref="Z39:Z49">
    <cfRule type="cellIs" dxfId="5" priority="1" operator="greaterThan">
      <formula>1</formula>
    </cfRule>
    <cfRule type="cellIs" dxfId="4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A1D12-FD23-4A76-83F3-F18FA2CFAA6A}">
  <sheetPr>
    <tabColor theme="9" tint="0.79998168889431442"/>
  </sheetPr>
  <dimension ref="A1:Z34"/>
  <sheetViews>
    <sheetView zoomScale="70" zoomScaleNormal="70" zoomScaleSheetLayoutView="80" workbookViewId="0">
      <selection activeCell="Z29" sqref="Z29:Z3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7" customWidth="1"/>
    <col min="8" max="8" width="16.140625" style="67" customWidth="1"/>
    <col min="9" max="12" width="16.140625" customWidth="1"/>
    <col min="13" max="13" width="55.42578125" style="20" customWidth="1"/>
    <col min="17" max="17" width="11" bestFit="1" customWidth="1"/>
    <col min="18" max="18" width="15.140625" customWidth="1"/>
    <col min="19" max="19" width="16" customWidth="1"/>
    <col min="20" max="20" width="17.140625" style="67" customWidth="1"/>
    <col min="21" max="21" width="16.140625" style="67" customWidth="1"/>
    <col min="22" max="25" width="16.140625" customWidth="1"/>
    <col min="26" max="26" width="20.140625" customWidth="1"/>
  </cols>
  <sheetData>
    <row r="1" spans="1:26" ht="14.45" customHeight="1" x14ac:dyDescent="0.25">
      <c r="A1" s="280" t="s">
        <v>0</v>
      </c>
      <c r="B1" s="283" t="s">
        <v>8</v>
      </c>
      <c r="C1" s="286" t="s">
        <v>9</v>
      </c>
      <c r="D1" s="286" t="s">
        <v>10</v>
      </c>
      <c r="E1" s="287" t="s">
        <v>11</v>
      </c>
      <c r="F1" s="288"/>
      <c r="G1" s="288"/>
      <c r="H1" s="288"/>
      <c r="I1" s="288"/>
      <c r="J1" s="288"/>
      <c r="K1" s="288"/>
      <c r="L1" s="288"/>
      <c r="Q1" s="286" t="s">
        <v>10</v>
      </c>
      <c r="R1" s="287" t="s">
        <v>11</v>
      </c>
      <c r="S1" s="288"/>
      <c r="T1" s="288"/>
      <c r="U1" s="288"/>
      <c r="V1" s="288"/>
      <c r="W1" s="288"/>
      <c r="X1" s="288"/>
      <c r="Y1" s="288"/>
    </row>
    <row r="2" spans="1:26" ht="14.45" customHeight="1" x14ac:dyDescent="0.25">
      <c r="A2" s="281"/>
      <c r="B2" s="284"/>
      <c r="C2" s="286"/>
      <c r="D2" s="286"/>
      <c r="E2" s="289"/>
      <c r="F2" s="290"/>
      <c r="G2" s="290"/>
      <c r="H2" s="290"/>
      <c r="I2" s="290"/>
      <c r="J2" s="290"/>
      <c r="K2" s="290"/>
      <c r="L2" s="290"/>
      <c r="Q2" s="286"/>
      <c r="R2" s="289"/>
      <c r="S2" s="290"/>
      <c r="T2" s="290"/>
      <c r="U2" s="290"/>
      <c r="V2" s="290"/>
      <c r="W2" s="290"/>
      <c r="X2" s="290"/>
      <c r="Y2" s="290"/>
    </row>
    <row r="3" spans="1:26" ht="27.75" customHeight="1" x14ac:dyDescent="0.25">
      <c r="A3" s="281"/>
      <c r="B3" s="284"/>
      <c r="C3" s="286"/>
      <c r="D3" s="286"/>
      <c r="E3" s="286" t="s">
        <v>12</v>
      </c>
      <c r="F3" s="286"/>
      <c r="G3" s="286"/>
      <c r="H3" s="286" t="s">
        <v>13</v>
      </c>
      <c r="I3" s="286"/>
      <c r="J3" s="286"/>
      <c r="K3" s="272" t="s">
        <v>14</v>
      </c>
      <c r="L3" s="272"/>
      <c r="Q3" s="286"/>
      <c r="R3" s="286" t="s">
        <v>12</v>
      </c>
      <c r="S3" s="286"/>
      <c r="T3" s="286"/>
      <c r="U3" s="286" t="s">
        <v>13</v>
      </c>
      <c r="V3" s="286"/>
      <c r="W3" s="286"/>
      <c r="X3" s="272" t="s">
        <v>14</v>
      </c>
      <c r="Y3" s="272"/>
    </row>
    <row r="4" spans="1:26" ht="56.1" customHeight="1" x14ac:dyDescent="0.25">
      <c r="A4" s="282"/>
      <c r="B4" s="285"/>
      <c r="C4" s="286"/>
      <c r="D4" s="286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86"/>
      <c r="R4" s="115" t="s">
        <v>15</v>
      </c>
      <c r="S4" s="115" t="s">
        <v>16</v>
      </c>
      <c r="T4" s="22" t="s">
        <v>17</v>
      </c>
      <c r="U4" s="115" t="s">
        <v>15</v>
      </c>
      <c r="V4" s="115" t="s">
        <v>16</v>
      </c>
      <c r="W4" s="22" t="s">
        <v>17</v>
      </c>
      <c r="X4" s="115" t="s">
        <v>18</v>
      </c>
      <c r="Y4" s="115" t="s">
        <v>3</v>
      </c>
    </row>
    <row r="5" spans="1:26" x14ac:dyDescent="0.25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4">
        <v>5</v>
      </c>
      <c r="S5" s="24">
        <v>6</v>
      </c>
      <c r="T5" s="24">
        <v>7</v>
      </c>
      <c r="U5"/>
    </row>
    <row r="6" spans="1:26" ht="20.25" customHeight="1" x14ac:dyDescent="0.25">
      <c r="A6" s="25"/>
      <c r="B6" s="275" t="s">
        <v>141</v>
      </c>
      <c r="C6" s="276"/>
      <c r="D6" s="276"/>
      <c r="E6" s="26"/>
      <c r="F6" s="27"/>
      <c r="G6" s="28"/>
      <c r="H6" s="28"/>
      <c r="I6" s="28"/>
      <c r="J6" s="28"/>
      <c r="K6" s="28"/>
      <c r="L6" s="28"/>
      <c r="R6" s="26"/>
      <c r="S6" s="27"/>
      <c r="T6" s="28"/>
      <c r="U6" s="28"/>
      <c r="V6" s="28"/>
      <c r="W6" s="28"/>
      <c r="X6" s="28"/>
      <c r="Y6" s="28"/>
    </row>
    <row r="7" spans="1:26" ht="24" customHeight="1" x14ac:dyDescent="0.25">
      <c r="A7" s="29"/>
      <c r="B7" s="30" t="s">
        <v>19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15"/>
      <c r="R7" s="31"/>
      <c r="S7" s="32"/>
      <c r="T7" s="32"/>
      <c r="U7" s="33"/>
      <c r="V7" s="34"/>
      <c r="W7" s="34"/>
      <c r="X7" s="31"/>
      <c r="Y7" s="32"/>
    </row>
    <row r="8" spans="1:26" ht="18.75" customHeight="1" x14ac:dyDescent="0.25">
      <c r="A8" s="81">
        <v>1</v>
      </c>
      <c r="B8" s="82" t="s">
        <v>20</v>
      </c>
      <c r="C8" s="83" t="s">
        <v>21</v>
      </c>
      <c r="D8" s="84">
        <v>36.5</v>
      </c>
      <c r="E8" s="116">
        <v>1800</v>
      </c>
      <c r="F8" s="85">
        <f>ROUND(E8*D8,2)</f>
        <v>65700</v>
      </c>
      <c r="G8" s="85">
        <f>ROUND(F8*1.2,2)</f>
        <v>78840</v>
      </c>
      <c r="H8" s="87"/>
      <c r="I8" s="85"/>
      <c r="J8" s="85"/>
      <c r="K8" s="100">
        <f t="shared" ref="K8:L10" si="0">F8+I8</f>
        <v>65700</v>
      </c>
      <c r="L8" s="85">
        <f t="shared" si="0"/>
        <v>78840</v>
      </c>
      <c r="M8" s="37" t="s">
        <v>170</v>
      </c>
      <c r="Q8" s="259">
        <f>D8</f>
        <v>36.5</v>
      </c>
      <c r="R8" s="260">
        <f>E8</f>
        <v>1800</v>
      </c>
      <c r="S8" s="260">
        <f>Q8*R8</f>
        <v>65700</v>
      </c>
      <c r="T8" s="260">
        <f>1.2*S8</f>
        <v>78840</v>
      </c>
      <c r="U8" s="261">
        <f>H8</f>
        <v>0</v>
      </c>
      <c r="V8" s="260">
        <f>U8*Q8</f>
        <v>0</v>
      </c>
      <c r="W8" s="260">
        <f>1.2*V8</f>
        <v>0</v>
      </c>
      <c r="X8" s="261">
        <f>S8+V8</f>
        <v>65700</v>
      </c>
      <c r="Y8" s="260">
        <f>T8+W8</f>
        <v>78840</v>
      </c>
      <c r="Z8" s="262">
        <f t="shared" ref="Z8:Z30" si="1">Y8-L8</f>
        <v>0</v>
      </c>
    </row>
    <row r="9" spans="1:26" ht="18.75" customHeight="1" x14ac:dyDescent="0.25">
      <c r="A9" s="88">
        <f>A8+1</f>
        <v>2</v>
      </c>
      <c r="B9" s="89" t="s">
        <v>22</v>
      </c>
      <c r="C9" s="90" t="s">
        <v>23</v>
      </c>
      <c r="D9" s="91">
        <v>10.67</v>
      </c>
      <c r="E9" s="92">
        <f>ROUND(65055.24/(297.03*0.05),2)</f>
        <v>4380.38</v>
      </c>
      <c r="F9" s="92">
        <f>ROUND(E9*D9,2)</f>
        <v>46738.65</v>
      </c>
      <c r="G9" s="92">
        <f>ROUND(F9*1.2,2)</f>
        <v>56086.38</v>
      </c>
      <c r="H9" s="94"/>
      <c r="I9" s="92"/>
      <c r="J9" s="92"/>
      <c r="K9" s="99">
        <f t="shared" si="0"/>
        <v>46738.65</v>
      </c>
      <c r="L9" s="92">
        <f t="shared" si="0"/>
        <v>56086.38</v>
      </c>
      <c r="M9" s="20" t="s">
        <v>24</v>
      </c>
      <c r="Q9" s="259">
        <f t="shared" ref="Q9:Q29" si="2">D9</f>
        <v>10.67</v>
      </c>
      <c r="R9" s="260">
        <f t="shared" ref="R9:R29" si="3">E9</f>
        <v>4380.38</v>
      </c>
      <c r="S9" s="260">
        <f t="shared" ref="S9:S29" si="4">Q9*R9</f>
        <v>46738.654600000002</v>
      </c>
      <c r="T9" s="260">
        <f t="shared" ref="T9:T29" si="5">1.2*S9</f>
        <v>56086.385520000003</v>
      </c>
      <c r="U9" s="261">
        <f t="shared" ref="U9:U29" si="6">H9</f>
        <v>0</v>
      </c>
      <c r="V9" s="260">
        <f t="shared" ref="V9:V29" si="7">U9*Q9</f>
        <v>0</v>
      </c>
      <c r="W9" s="260">
        <f t="shared" ref="W9:W29" si="8">1.2*V9</f>
        <v>0</v>
      </c>
      <c r="X9" s="261">
        <f t="shared" ref="X9:X29" si="9">S9+V9</f>
        <v>46738.654600000002</v>
      </c>
      <c r="Y9" s="260">
        <f t="shared" ref="Y9:Y29" si="10">T9+W9</f>
        <v>56086.385520000003</v>
      </c>
      <c r="Z9" s="262">
        <f t="shared" si="1"/>
        <v>5.5200000060722232E-3</v>
      </c>
    </row>
    <row r="10" spans="1:26" ht="18.75" customHeight="1" x14ac:dyDescent="0.25">
      <c r="A10" s="88">
        <f>A9+1</f>
        <v>3</v>
      </c>
      <c r="B10" s="89" t="s">
        <v>25</v>
      </c>
      <c r="C10" s="90" t="s">
        <v>23</v>
      </c>
      <c r="D10" s="91">
        <v>15.6</v>
      </c>
      <c r="E10" s="94">
        <v>304</v>
      </c>
      <c r="F10" s="93">
        <f>ROUND(E10*D10,2)</f>
        <v>4742.3999999999996</v>
      </c>
      <c r="G10" s="93">
        <f>ROUND(F10*1.2,2)</f>
        <v>5690.88</v>
      </c>
      <c r="H10" s="93"/>
      <c r="I10" s="93"/>
      <c r="J10" s="93"/>
      <c r="K10" s="95">
        <f t="shared" si="0"/>
        <v>4742.3999999999996</v>
      </c>
      <c r="L10" s="93">
        <f t="shared" si="0"/>
        <v>5690.88</v>
      </c>
      <c r="M10" s="20" t="s">
        <v>24</v>
      </c>
      <c r="Q10" s="259">
        <f t="shared" si="2"/>
        <v>15.6</v>
      </c>
      <c r="R10" s="260">
        <f t="shared" si="3"/>
        <v>304</v>
      </c>
      <c r="S10" s="260">
        <f t="shared" si="4"/>
        <v>4742.3999999999996</v>
      </c>
      <c r="T10" s="260">
        <f t="shared" si="5"/>
        <v>5690.8799999999992</v>
      </c>
      <c r="U10" s="261">
        <f t="shared" si="6"/>
        <v>0</v>
      </c>
      <c r="V10" s="260">
        <f t="shared" si="7"/>
        <v>0</v>
      </c>
      <c r="W10" s="260">
        <f t="shared" si="8"/>
        <v>0</v>
      </c>
      <c r="X10" s="261">
        <f t="shared" si="9"/>
        <v>4742.3999999999996</v>
      </c>
      <c r="Y10" s="260">
        <f t="shared" si="10"/>
        <v>5690.8799999999992</v>
      </c>
      <c r="Z10" s="262">
        <f t="shared" si="1"/>
        <v>0</v>
      </c>
    </row>
    <row r="11" spans="1:26" ht="18.75" customHeight="1" x14ac:dyDescent="0.25">
      <c r="A11" s="29"/>
      <c r="B11" s="75" t="s">
        <v>72</v>
      </c>
      <c r="C11" s="35"/>
      <c r="D11" s="36"/>
      <c r="E11" s="76"/>
      <c r="F11" s="34"/>
      <c r="G11" s="34"/>
      <c r="H11" s="34"/>
      <c r="I11" s="34"/>
      <c r="J11" s="34"/>
      <c r="K11" s="31"/>
      <c r="L11" s="34"/>
      <c r="M11" s="63"/>
      <c r="Q11" s="259">
        <f t="shared" si="2"/>
        <v>0</v>
      </c>
      <c r="R11" s="260">
        <f t="shared" si="3"/>
        <v>0</v>
      </c>
      <c r="S11" s="260">
        <f t="shared" si="4"/>
        <v>0</v>
      </c>
      <c r="T11" s="260">
        <f t="shared" si="5"/>
        <v>0</v>
      </c>
      <c r="U11" s="261">
        <f t="shared" si="6"/>
        <v>0</v>
      </c>
      <c r="V11" s="260">
        <f t="shared" si="7"/>
        <v>0</v>
      </c>
      <c r="W11" s="260">
        <f t="shared" si="8"/>
        <v>0</v>
      </c>
      <c r="X11" s="261">
        <f t="shared" si="9"/>
        <v>0</v>
      </c>
      <c r="Y11" s="260">
        <f t="shared" si="10"/>
        <v>0</v>
      </c>
      <c r="Z11" s="262">
        <f t="shared" si="1"/>
        <v>0</v>
      </c>
    </row>
    <row r="12" spans="1:26" ht="18.75" customHeight="1" x14ac:dyDescent="0.25">
      <c r="A12" s="88">
        <f>A10+1</f>
        <v>4</v>
      </c>
      <c r="B12" s="96" t="s">
        <v>26</v>
      </c>
      <c r="C12" s="90" t="s">
        <v>30</v>
      </c>
      <c r="D12" s="91">
        <v>41.05</v>
      </c>
      <c r="E12" s="92">
        <v>431.37</v>
      </c>
      <c r="F12" s="93">
        <f>ROUND(E12*D12,2)</f>
        <v>17707.740000000002</v>
      </c>
      <c r="G12" s="93">
        <f>ROUND(F12*1.2,2)</f>
        <v>21249.29</v>
      </c>
      <c r="H12" s="94"/>
      <c r="I12" s="93"/>
      <c r="J12" s="93"/>
      <c r="K12" s="95">
        <f>F12+I12</f>
        <v>17707.740000000002</v>
      </c>
      <c r="L12" s="93">
        <f>G12+J12</f>
        <v>21249.29</v>
      </c>
      <c r="M12" s="63" t="s">
        <v>162</v>
      </c>
      <c r="Q12" s="259">
        <f t="shared" si="2"/>
        <v>41.05</v>
      </c>
      <c r="R12" s="263">
        <v>335</v>
      </c>
      <c r="S12" s="260">
        <f t="shared" si="4"/>
        <v>13751.749999999998</v>
      </c>
      <c r="T12" s="260">
        <f t="shared" si="5"/>
        <v>16502.099999999999</v>
      </c>
      <c r="U12" s="261">
        <f t="shared" si="6"/>
        <v>0</v>
      </c>
      <c r="V12" s="260">
        <f t="shared" si="7"/>
        <v>0</v>
      </c>
      <c r="W12" s="260">
        <f t="shared" si="8"/>
        <v>0</v>
      </c>
      <c r="X12" s="261">
        <f t="shared" si="9"/>
        <v>13751.749999999998</v>
      </c>
      <c r="Y12" s="260">
        <f t="shared" si="10"/>
        <v>16502.099999999999</v>
      </c>
      <c r="Z12" s="262">
        <f t="shared" si="1"/>
        <v>-4747.1900000000023</v>
      </c>
    </row>
    <row r="13" spans="1:26" ht="18.75" customHeight="1" x14ac:dyDescent="0.25">
      <c r="A13" s="48"/>
      <c r="B13" s="39" t="s">
        <v>33</v>
      </c>
      <c r="C13" s="35"/>
      <c r="D13" s="49"/>
      <c r="E13" s="50"/>
      <c r="F13" s="51"/>
      <c r="G13" s="52"/>
      <c r="H13" s="53"/>
      <c r="I13" s="54"/>
      <c r="J13" s="54"/>
      <c r="K13" s="55"/>
      <c r="L13" s="54"/>
      <c r="Q13" s="259">
        <f t="shared" si="2"/>
        <v>0</v>
      </c>
      <c r="R13" s="260">
        <f t="shared" si="3"/>
        <v>0</v>
      </c>
      <c r="S13" s="260">
        <f t="shared" si="4"/>
        <v>0</v>
      </c>
      <c r="T13" s="260">
        <f t="shared" si="5"/>
        <v>0</v>
      </c>
      <c r="U13" s="261">
        <f t="shared" si="6"/>
        <v>0</v>
      </c>
      <c r="V13" s="260">
        <f t="shared" si="7"/>
        <v>0</v>
      </c>
      <c r="W13" s="260">
        <f t="shared" si="8"/>
        <v>0</v>
      </c>
      <c r="X13" s="261">
        <f t="shared" si="9"/>
        <v>0</v>
      </c>
      <c r="Y13" s="260">
        <f t="shared" si="10"/>
        <v>0</v>
      </c>
      <c r="Z13" s="262">
        <f t="shared" si="1"/>
        <v>0</v>
      </c>
    </row>
    <row r="14" spans="1:26" ht="18.75" customHeight="1" x14ac:dyDescent="0.25">
      <c r="A14" s="29"/>
      <c r="B14" s="77" t="s">
        <v>104</v>
      </c>
      <c r="C14" s="68"/>
      <c r="D14" s="69"/>
      <c r="E14" s="33"/>
      <c r="F14" s="32"/>
      <c r="G14" s="32"/>
      <c r="H14" s="33"/>
      <c r="I14" s="38"/>
      <c r="J14" s="38"/>
      <c r="K14" s="56"/>
      <c r="L14" s="38"/>
      <c r="Q14" s="259">
        <f t="shared" si="2"/>
        <v>0</v>
      </c>
      <c r="R14" s="260">
        <f t="shared" si="3"/>
        <v>0</v>
      </c>
      <c r="S14" s="260">
        <f t="shared" si="4"/>
        <v>0</v>
      </c>
      <c r="T14" s="260">
        <f t="shared" si="5"/>
        <v>0</v>
      </c>
      <c r="U14" s="261">
        <f t="shared" si="6"/>
        <v>0</v>
      </c>
      <c r="V14" s="260">
        <f t="shared" si="7"/>
        <v>0</v>
      </c>
      <c r="W14" s="260">
        <f t="shared" si="8"/>
        <v>0</v>
      </c>
      <c r="X14" s="261">
        <f t="shared" si="9"/>
        <v>0</v>
      </c>
      <c r="Y14" s="260">
        <f t="shared" si="10"/>
        <v>0</v>
      </c>
      <c r="Z14" s="262">
        <f t="shared" si="1"/>
        <v>0</v>
      </c>
    </row>
    <row r="15" spans="1:26" ht="18.75" customHeight="1" x14ac:dyDescent="0.25">
      <c r="A15" s="90">
        <f>A12+1</f>
        <v>5</v>
      </c>
      <c r="B15" s="89" t="s">
        <v>103</v>
      </c>
      <c r="C15" s="90" t="s">
        <v>23</v>
      </c>
      <c r="D15" s="91">
        <v>55.8</v>
      </c>
      <c r="E15" s="94">
        <v>355.3</v>
      </c>
      <c r="F15" s="93">
        <f>ROUND(E15*D15,2)</f>
        <v>19825.740000000002</v>
      </c>
      <c r="G15" s="93">
        <f>ROUND(F15*1.2,2)</f>
        <v>23790.89</v>
      </c>
      <c r="H15" s="97"/>
      <c r="I15" s="98"/>
      <c r="J15" s="98"/>
      <c r="K15" s="99">
        <f>F15+I15</f>
        <v>19825.740000000002</v>
      </c>
      <c r="L15" s="92">
        <f>G15+J15</f>
        <v>23790.89</v>
      </c>
      <c r="Q15" s="259">
        <f t="shared" si="2"/>
        <v>55.8</v>
      </c>
      <c r="R15" s="260">
        <f t="shared" si="3"/>
        <v>355.3</v>
      </c>
      <c r="S15" s="260">
        <f t="shared" si="4"/>
        <v>19825.739999999998</v>
      </c>
      <c r="T15" s="260">
        <f t="shared" si="5"/>
        <v>23790.887999999995</v>
      </c>
      <c r="U15" s="261">
        <f t="shared" si="6"/>
        <v>0</v>
      </c>
      <c r="V15" s="260">
        <f t="shared" si="7"/>
        <v>0</v>
      </c>
      <c r="W15" s="260">
        <f t="shared" si="8"/>
        <v>0</v>
      </c>
      <c r="X15" s="261">
        <f t="shared" si="9"/>
        <v>19825.739999999998</v>
      </c>
      <c r="Y15" s="260">
        <f t="shared" si="10"/>
        <v>23790.887999999995</v>
      </c>
      <c r="Z15" s="262">
        <f t="shared" si="1"/>
        <v>-2.0000000040454324E-3</v>
      </c>
    </row>
    <row r="16" spans="1:26" ht="29.25" customHeight="1" x14ac:dyDescent="0.25">
      <c r="A16" s="88">
        <f>A15+1</f>
        <v>6</v>
      </c>
      <c r="B16" s="89" t="s">
        <v>34</v>
      </c>
      <c r="C16" s="90" t="s">
        <v>78</v>
      </c>
      <c r="D16" s="91">
        <v>1.7</v>
      </c>
      <c r="E16" s="94">
        <v>1688.15</v>
      </c>
      <c r="F16" s="93">
        <f t="shared" ref="F16" si="11">ROUND(E16*D16,2)</f>
        <v>2869.86</v>
      </c>
      <c r="G16" s="93">
        <f t="shared" ref="G16" si="12">ROUND(F16*1.2,2)</f>
        <v>3443.83</v>
      </c>
      <c r="H16" s="97"/>
      <c r="I16" s="98"/>
      <c r="J16" s="98"/>
      <c r="K16" s="99">
        <f t="shared" ref="K16:L16" si="13">F16+I16</f>
        <v>2869.86</v>
      </c>
      <c r="L16" s="92">
        <f t="shared" si="13"/>
        <v>3443.83</v>
      </c>
      <c r="Q16" s="259">
        <f t="shared" si="2"/>
        <v>1.7</v>
      </c>
      <c r="R16" s="260">
        <f t="shared" si="3"/>
        <v>1688.15</v>
      </c>
      <c r="S16" s="260">
        <f t="shared" si="4"/>
        <v>2869.855</v>
      </c>
      <c r="T16" s="260">
        <f t="shared" si="5"/>
        <v>3443.826</v>
      </c>
      <c r="U16" s="261">
        <f t="shared" si="6"/>
        <v>0</v>
      </c>
      <c r="V16" s="260">
        <f t="shared" si="7"/>
        <v>0</v>
      </c>
      <c r="W16" s="260">
        <f t="shared" si="8"/>
        <v>0</v>
      </c>
      <c r="X16" s="261">
        <f t="shared" si="9"/>
        <v>2869.855</v>
      </c>
      <c r="Y16" s="260">
        <f t="shared" si="10"/>
        <v>3443.826</v>
      </c>
      <c r="Z16" s="262">
        <f t="shared" si="1"/>
        <v>-3.9999999999054126E-3</v>
      </c>
    </row>
    <row r="17" spans="1:26" ht="18.75" customHeight="1" x14ac:dyDescent="0.25">
      <c r="A17" s="88">
        <f>A16+1</f>
        <v>7</v>
      </c>
      <c r="B17" s="89" t="s">
        <v>35</v>
      </c>
      <c r="C17" s="90" t="s">
        <v>23</v>
      </c>
      <c r="D17" s="91">
        <v>2.29</v>
      </c>
      <c r="E17" s="94">
        <v>1310.05</v>
      </c>
      <c r="F17" s="93">
        <f>ROUND(E17*D17,2)</f>
        <v>3000.01</v>
      </c>
      <c r="G17" s="93">
        <f>ROUND(F17*1.2,2)</f>
        <v>3600.01</v>
      </c>
      <c r="H17" s="97"/>
      <c r="I17" s="98"/>
      <c r="J17" s="98"/>
      <c r="K17" s="99">
        <f t="shared" ref="K17:L22" si="14">F17+I17</f>
        <v>3000.01</v>
      </c>
      <c r="L17" s="92">
        <f t="shared" si="14"/>
        <v>3600.01</v>
      </c>
      <c r="Q17" s="259">
        <f t="shared" si="2"/>
        <v>2.29</v>
      </c>
      <c r="R17" s="260">
        <f t="shared" si="3"/>
        <v>1310.05</v>
      </c>
      <c r="S17" s="260">
        <f t="shared" si="4"/>
        <v>3000.0144999999998</v>
      </c>
      <c r="T17" s="260">
        <f t="shared" si="5"/>
        <v>3600.0173999999997</v>
      </c>
      <c r="U17" s="261">
        <f t="shared" si="6"/>
        <v>0</v>
      </c>
      <c r="V17" s="260">
        <f t="shared" si="7"/>
        <v>0</v>
      </c>
      <c r="W17" s="260">
        <f t="shared" si="8"/>
        <v>0</v>
      </c>
      <c r="X17" s="261">
        <f t="shared" si="9"/>
        <v>3000.0144999999998</v>
      </c>
      <c r="Y17" s="260">
        <f t="shared" si="10"/>
        <v>3600.0173999999997</v>
      </c>
      <c r="Z17" s="262">
        <f t="shared" si="1"/>
        <v>7.3999999995066901E-3</v>
      </c>
    </row>
    <row r="18" spans="1:26" ht="18.75" customHeight="1" x14ac:dyDescent="0.25">
      <c r="A18" s="41" t="s">
        <v>31</v>
      </c>
      <c r="B18" s="42" t="s">
        <v>37</v>
      </c>
      <c r="C18" s="43" t="s">
        <v>23</v>
      </c>
      <c r="D18" s="44">
        <f>D17*1.1</f>
        <v>2.5190000000000001</v>
      </c>
      <c r="E18" s="45"/>
      <c r="F18" s="46"/>
      <c r="G18" s="46"/>
      <c r="H18" s="46">
        <v>1191.3</v>
      </c>
      <c r="I18" s="46">
        <f>ROUND(H18*D18,2)</f>
        <v>3000.88</v>
      </c>
      <c r="J18" s="46">
        <f>ROUND(I18*1.2,2)</f>
        <v>3601.06</v>
      </c>
      <c r="K18" s="47">
        <f t="shared" si="14"/>
        <v>3000.88</v>
      </c>
      <c r="L18" s="46">
        <f t="shared" si="14"/>
        <v>3601.06</v>
      </c>
      <c r="Q18" s="259">
        <f t="shared" si="2"/>
        <v>2.5190000000000001</v>
      </c>
      <c r="R18" s="260">
        <f t="shared" si="3"/>
        <v>0</v>
      </c>
      <c r="S18" s="260">
        <f t="shared" si="4"/>
        <v>0</v>
      </c>
      <c r="T18" s="260">
        <f t="shared" si="5"/>
        <v>0</v>
      </c>
      <c r="U18" s="261">
        <f t="shared" si="6"/>
        <v>1191.3</v>
      </c>
      <c r="V18" s="260">
        <f t="shared" si="7"/>
        <v>3000.8847000000001</v>
      </c>
      <c r="W18" s="260">
        <f t="shared" si="8"/>
        <v>3601.0616399999999</v>
      </c>
      <c r="X18" s="261">
        <f t="shared" si="9"/>
        <v>3000.8847000000001</v>
      </c>
      <c r="Y18" s="260">
        <f t="shared" si="10"/>
        <v>3601.0616399999999</v>
      </c>
      <c r="Z18" s="262">
        <f t="shared" si="1"/>
        <v>1.6399999999521242E-3</v>
      </c>
    </row>
    <row r="19" spans="1:26" ht="18.75" customHeight="1" x14ac:dyDescent="0.25">
      <c r="A19" s="90">
        <f>A17+1</f>
        <v>8</v>
      </c>
      <c r="B19" s="89" t="s">
        <v>108</v>
      </c>
      <c r="C19" s="90" t="s">
        <v>23</v>
      </c>
      <c r="D19" s="91">
        <v>13.47</v>
      </c>
      <c r="E19" s="94">
        <v>1310.05</v>
      </c>
      <c r="F19" s="93">
        <f>ROUND(E19*D19,2)</f>
        <v>17646.37</v>
      </c>
      <c r="G19" s="93">
        <f>ROUND(F19*1.2,2)</f>
        <v>21175.64</v>
      </c>
      <c r="H19" s="93"/>
      <c r="I19" s="93"/>
      <c r="J19" s="93"/>
      <c r="K19" s="95">
        <f t="shared" si="14"/>
        <v>17646.37</v>
      </c>
      <c r="L19" s="93">
        <f t="shared" si="14"/>
        <v>21175.64</v>
      </c>
      <c r="Q19" s="259">
        <f t="shared" si="2"/>
        <v>13.47</v>
      </c>
      <c r="R19" s="260">
        <f t="shared" si="3"/>
        <v>1310.05</v>
      </c>
      <c r="S19" s="260">
        <f t="shared" si="4"/>
        <v>17646.373500000002</v>
      </c>
      <c r="T19" s="260">
        <f t="shared" si="5"/>
        <v>21175.6482</v>
      </c>
      <c r="U19" s="261">
        <f t="shared" si="6"/>
        <v>0</v>
      </c>
      <c r="V19" s="260">
        <f t="shared" si="7"/>
        <v>0</v>
      </c>
      <c r="W19" s="260">
        <f t="shared" si="8"/>
        <v>0</v>
      </c>
      <c r="X19" s="261">
        <f t="shared" si="9"/>
        <v>17646.373500000002</v>
      </c>
      <c r="Y19" s="260">
        <f t="shared" si="10"/>
        <v>21175.6482</v>
      </c>
      <c r="Z19" s="262">
        <f t="shared" si="1"/>
        <v>8.2000000002153683E-3</v>
      </c>
    </row>
    <row r="20" spans="1:26" ht="18.75" customHeight="1" x14ac:dyDescent="0.25">
      <c r="A20" s="41" t="s">
        <v>32</v>
      </c>
      <c r="B20" s="42" t="s">
        <v>37</v>
      </c>
      <c r="C20" s="43" t="s">
        <v>23</v>
      </c>
      <c r="D20" s="44">
        <f>D19*1.1</f>
        <v>14.817000000000002</v>
      </c>
      <c r="E20" s="45"/>
      <c r="F20" s="46"/>
      <c r="G20" s="46"/>
      <c r="H20" s="46">
        <v>1191.3</v>
      </c>
      <c r="I20" s="46">
        <f>ROUND(H20*D20,2)</f>
        <v>17651.490000000002</v>
      </c>
      <c r="J20" s="46">
        <f>ROUND(I20*1.2,2)</f>
        <v>21181.79</v>
      </c>
      <c r="K20" s="47">
        <f t="shared" si="14"/>
        <v>17651.490000000002</v>
      </c>
      <c r="L20" s="46">
        <f t="shared" si="14"/>
        <v>21181.79</v>
      </c>
      <c r="Q20" s="259">
        <f t="shared" si="2"/>
        <v>14.817000000000002</v>
      </c>
      <c r="R20" s="260">
        <f t="shared" si="3"/>
        <v>0</v>
      </c>
      <c r="S20" s="260">
        <f t="shared" si="4"/>
        <v>0</v>
      </c>
      <c r="T20" s="260">
        <f t="shared" si="5"/>
        <v>0</v>
      </c>
      <c r="U20" s="261">
        <f t="shared" si="6"/>
        <v>1191.3</v>
      </c>
      <c r="V20" s="260">
        <f t="shared" si="7"/>
        <v>17651.492100000003</v>
      </c>
      <c r="W20" s="260">
        <f t="shared" si="8"/>
        <v>21181.790520000002</v>
      </c>
      <c r="X20" s="261">
        <f t="shared" si="9"/>
        <v>17651.492100000003</v>
      </c>
      <c r="Y20" s="260">
        <f t="shared" si="10"/>
        <v>21181.790520000002</v>
      </c>
      <c r="Z20" s="262">
        <f t="shared" si="1"/>
        <v>5.2000000141561031E-4</v>
      </c>
    </row>
    <row r="21" spans="1:26" s="58" customFormat="1" ht="18.75" customHeight="1" x14ac:dyDescent="0.25">
      <c r="A21" s="90">
        <f>A19+1</f>
        <v>9</v>
      </c>
      <c r="B21" s="89" t="s">
        <v>58</v>
      </c>
      <c r="C21" s="90" t="s">
        <v>23</v>
      </c>
      <c r="D21" s="91">
        <v>67.510000000000005</v>
      </c>
      <c r="E21" s="94">
        <v>118.75</v>
      </c>
      <c r="F21" s="93">
        <f>ROUND(E21*D21,2)</f>
        <v>8016.81</v>
      </c>
      <c r="G21" s="93">
        <f>ROUND(F21*1.2,2)</f>
        <v>9620.17</v>
      </c>
      <c r="H21" s="97"/>
      <c r="I21" s="98"/>
      <c r="J21" s="98"/>
      <c r="K21" s="99">
        <f t="shared" si="14"/>
        <v>8016.81</v>
      </c>
      <c r="L21" s="92">
        <f t="shared" si="14"/>
        <v>9620.17</v>
      </c>
      <c r="M21" s="57"/>
      <c r="Q21" s="259">
        <f t="shared" si="2"/>
        <v>67.510000000000005</v>
      </c>
      <c r="R21" s="260">
        <f t="shared" si="3"/>
        <v>118.75</v>
      </c>
      <c r="S21" s="260">
        <f t="shared" si="4"/>
        <v>8016.8125000000009</v>
      </c>
      <c r="T21" s="260">
        <f t="shared" si="5"/>
        <v>9620.1750000000011</v>
      </c>
      <c r="U21" s="261">
        <f t="shared" si="6"/>
        <v>0</v>
      </c>
      <c r="V21" s="260">
        <f t="shared" si="7"/>
        <v>0</v>
      </c>
      <c r="W21" s="260">
        <f t="shared" si="8"/>
        <v>0</v>
      </c>
      <c r="X21" s="261">
        <f t="shared" si="9"/>
        <v>8016.8125000000009</v>
      </c>
      <c r="Y21" s="260">
        <f t="shared" si="10"/>
        <v>9620.1750000000011</v>
      </c>
      <c r="Z21" s="262">
        <f t="shared" si="1"/>
        <v>5.0000000010186341E-3</v>
      </c>
    </row>
    <row r="22" spans="1:26" ht="18.75" customHeight="1" x14ac:dyDescent="0.25">
      <c r="A22" s="88">
        <f>A21+1</f>
        <v>10</v>
      </c>
      <c r="B22" s="89" t="s">
        <v>39</v>
      </c>
      <c r="C22" s="90" t="s">
        <v>23</v>
      </c>
      <c r="D22" s="91">
        <v>80.98</v>
      </c>
      <c r="E22" s="94">
        <v>188.1</v>
      </c>
      <c r="F22" s="93">
        <f>ROUND(E22*D22,2)</f>
        <v>15232.34</v>
      </c>
      <c r="G22" s="93">
        <f>ROUND(F22*1.2,2)</f>
        <v>18278.810000000001</v>
      </c>
      <c r="H22" s="99"/>
      <c r="I22" s="93"/>
      <c r="J22" s="93"/>
      <c r="K22" s="99">
        <f t="shared" si="14"/>
        <v>15232.34</v>
      </c>
      <c r="L22" s="92">
        <f t="shared" si="14"/>
        <v>18278.810000000001</v>
      </c>
      <c r="Q22" s="259">
        <f t="shared" si="2"/>
        <v>80.98</v>
      </c>
      <c r="R22" s="260">
        <f t="shared" si="3"/>
        <v>188.1</v>
      </c>
      <c r="S22" s="260">
        <f t="shared" si="4"/>
        <v>15232.338</v>
      </c>
      <c r="T22" s="260">
        <f t="shared" si="5"/>
        <v>18278.8056</v>
      </c>
      <c r="U22" s="261">
        <f t="shared" si="6"/>
        <v>0</v>
      </c>
      <c r="V22" s="260">
        <f t="shared" si="7"/>
        <v>0</v>
      </c>
      <c r="W22" s="260">
        <f t="shared" si="8"/>
        <v>0</v>
      </c>
      <c r="X22" s="261">
        <f t="shared" si="9"/>
        <v>15232.338</v>
      </c>
      <c r="Y22" s="260">
        <f t="shared" si="10"/>
        <v>18278.8056</v>
      </c>
      <c r="Z22" s="262">
        <f t="shared" si="1"/>
        <v>-4.4000000016239937E-3</v>
      </c>
    </row>
    <row r="23" spans="1:26" ht="18.75" customHeight="1" x14ac:dyDescent="0.25">
      <c r="A23" s="29"/>
      <c r="B23" s="75" t="s">
        <v>72</v>
      </c>
      <c r="C23" s="35"/>
      <c r="D23" s="36"/>
      <c r="E23" s="76"/>
      <c r="F23" s="34"/>
      <c r="G23" s="34"/>
      <c r="H23" s="34"/>
      <c r="I23" s="34"/>
      <c r="J23" s="34"/>
      <c r="K23" s="31"/>
      <c r="L23" s="34"/>
      <c r="M23" s="63"/>
      <c r="Q23" s="259">
        <f t="shared" si="2"/>
        <v>0</v>
      </c>
      <c r="R23" s="260">
        <f t="shared" si="3"/>
        <v>0</v>
      </c>
      <c r="S23" s="260">
        <f t="shared" si="4"/>
        <v>0</v>
      </c>
      <c r="T23" s="260">
        <f t="shared" si="5"/>
        <v>0</v>
      </c>
      <c r="U23" s="261">
        <f t="shared" si="6"/>
        <v>0</v>
      </c>
      <c r="V23" s="260">
        <f t="shared" si="7"/>
        <v>0</v>
      </c>
      <c r="W23" s="260">
        <f t="shared" si="8"/>
        <v>0</v>
      </c>
      <c r="X23" s="261">
        <f t="shared" si="9"/>
        <v>0</v>
      </c>
      <c r="Y23" s="260">
        <f t="shared" si="10"/>
        <v>0</v>
      </c>
      <c r="Z23" s="262">
        <f t="shared" si="1"/>
        <v>0</v>
      </c>
    </row>
    <row r="24" spans="1:26" ht="18.75" customHeight="1" x14ac:dyDescent="0.25">
      <c r="A24" s="88">
        <f>A22+1</f>
        <v>11</v>
      </c>
      <c r="B24" s="89" t="s">
        <v>73</v>
      </c>
      <c r="C24" s="90" t="s">
        <v>30</v>
      </c>
      <c r="D24" s="91">
        <v>19.02</v>
      </c>
      <c r="E24" s="94">
        <v>308.75</v>
      </c>
      <c r="F24" s="93">
        <f>ROUND(E24*D24,2)</f>
        <v>5872.43</v>
      </c>
      <c r="G24" s="93">
        <f>ROUND(F24*1.2,2)</f>
        <v>7046.92</v>
      </c>
      <c r="H24" s="94"/>
      <c r="I24" s="92"/>
      <c r="J24" s="92"/>
      <c r="K24" s="99">
        <f>F24+I24</f>
        <v>5872.43</v>
      </c>
      <c r="L24" s="92">
        <f>G24+J24</f>
        <v>7046.92</v>
      </c>
      <c r="Q24" s="259">
        <f t="shared" si="2"/>
        <v>19.02</v>
      </c>
      <c r="R24" s="260">
        <f t="shared" si="3"/>
        <v>308.75</v>
      </c>
      <c r="S24" s="260">
        <f t="shared" si="4"/>
        <v>5872.4250000000002</v>
      </c>
      <c r="T24" s="260">
        <f t="shared" si="5"/>
        <v>7046.91</v>
      </c>
      <c r="U24" s="261">
        <f t="shared" si="6"/>
        <v>0</v>
      </c>
      <c r="V24" s="260">
        <f t="shared" si="7"/>
        <v>0</v>
      </c>
      <c r="W24" s="260">
        <f t="shared" si="8"/>
        <v>0</v>
      </c>
      <c r="X24" s="261">
        <f t="shared" si="9"/>
        <v>5872.4250000000002</v>
      </c>
      <c r="Y24" s="260">
        <f t="shared" si="10"/>
        <v>7046.91</v>
      </c>
      <c r="Z24" s="262">
        <f t="shared" si="1"/>
        <v>-1.0000000000218279E-2</v>
      </c>
    </row>
    <row r="25" spans="1:26" ht="18.75" customHeight="1" x14ac:dyDescent="0.25">
      <c r="A25" s="88">
        <f>A24+1</f>
        <v>12</v>
      </c>
      <c r="B25" s="89" t="s">
        <v>74</v>
      </c>
      <c r="C25" s="90" t="s">
        <v>30</v>
      </c>
      <c r="D25" s="91">
        <v>19.02</v>
      </c>
      <c r="E25" s="94">
        <v>237.5</v>
      </c>
      <c r="F25" s="93">
        <f>ROUND(E25*D25,2)</f>
        <v>4517.25</v>
      </c>
      <c r="G25" s="93">
        <f>ROUND(F25*1.2,2)</f>
        <v>5420.7</v>
      </c>
      <c r="H25" s="94"/>
      <c r="I25" s="92"/>
      <c r="J25" s="92"/>
      <c r="K25" s="99">
        <f>F25+I25</f>
        <v>4517.25</v>
      </c>
      <c r="L25" s="92">
        <f>G25+J25</f>
        <v>5420.7</v>
      </c>
      <c r="M25" s="63" t="s">
        <v>167</v>
      </c>
      <c r="Q25" s="259">
        <f t="shared" si="2"/>
        <v>19.02</v>
      </c>
      <c r="R25" s="260">
        <f t="shared" si="3"/>
        <v>237.5</v>
      </c>
      <c r="S25" s="260">
        <f t="shared" si="4"/>
        <v>4517.25</v>
      </c>
      <c r="T25" s="260">
        <f t="shared" si="5"/>
        <v>5420.7</v>
      </c>
      <c r="U25" s="261">
        <f t="shared" si="6"/>
        <v>0</v>
      </c>
      <c r="V25" s="260">
        <f t="shared" si="7"/>
        <v>0</v>
      </c>
      <c r="W25" s="260">
        <f t="shared" si="8"/>
        <v>0</v>
      </c>
      <c r="X25" s="261">
        <f t="shared" si="9"/>
        <v>4517.25</v>
      </c>
      <c r="Y25" s="260">
        <f t="shared" si="10"/>
        <v>5420.7</v>
      </c>
      <c r="Z25" s="262">
        <f t="shared" si="1"/>
        <v>0</v>
      </c>
    </row>
    <row r="26" spans="1:26" ht="18.75" customHeight="1" x14ac:dyDescent="0.25">
      <c r="A26" s="41"/>
      <c r="B26" s="39" t="s">
        <v>40</v>
      </c>
      <c r="C26" s="35"/>
      <c r="D26" s="49"/>
      <c r="E26" s="50"/>
      <c r="F26" s="51"/>
      <c r="G26" s="52"/>
      <c r="H26" s="59"/>
      <c r="I26" s="34"/>
      <c r="J26" s="34"/>
      <c r="K26" s="31"/>
      <c r="L26" s="34"/>
      <c r="Q26" s="259">
        <f t="shared" si="2"/>
        <v>0</v>
      </c>
      <c r="R26" s="260">
        <f t="shared" si="3"/>
        <v>0</v>
      </c>
      <c r="S26" s="260">
        <f t="shared" si="4"/>
        <v>0</v>
      </c>
      <c r="T26" s="260">
        <f t="shared" si="5"/>
        <v>0</v>
      </c>
      <c r="U26" s="261">
        <f t="shared" si="6"/>
        <v>0</v>
      </c>
      <c r="V26" s="260">
        <f t="shared" si="7"/>
        <v>0</v>
      </c>
      <c r="W26" s="260">
        <f t="shared" si="8"/>
        <v>0</v>
      </c>
      <c r="X26" s="261">
        <f t="shared" si="9"/>
        <v>0</v>
      </c>
      <c r="Y26" s="260">
        <f t="shared" si="10"/>
        <v>0</v>
      </c>
      <c r="Z26" s="262">
        <f t="shared" si="1"/>
        <v>0</v>
      </c>
    </row>
    <row r="27" spans="1:26" ht="18.75" customHeight="1" x14ac:dyDescent="0.25">
      <c r="A27" s="83">
        <f>A25+1</f>
        <v>13</v>
      </c>
      <c r="B27" s="82" t="s">
        <v>142</v>
      </c>
      <c r="C27" s="83" t="s">
        <v>44</v>
      </c>
      <c r="D27" s="104">
        <v>2</v>
      </c>
      <c r="E27" s="108">
        <v>2314.11</v>
      </c>
      <c r="F27" s="85">
        <f>ROUND(E27*D27,2)</f>
        <v>4628.22</v>
      </c>
      <c r="G27" s="85">
        <f>ROUND(F27*1.2,2)</f>
        <v>5553.86</v>
      </c>
      <c r="H27" s="87"/>
      <c r="I27" s="85"/>
      <c r="J27" s="85"/>
      <c r="K27" s="100">
        <f t="shared" ref="K27:L29" si="15">F27+I27</f>
        <v>4628.22</v>
      </c>
      <c r="L27" s="85">
        <f t="shared" si="15"/>
        <v>5553.86</v>
      </c>
      <c r="M27" s="63"/>
      <c r="Q27" s="259">
        <f t="shared" si="2"/>
        <v>2</v>
      </c>
      <c r="R27" s="260">
        <f t="shared" si="3"/>
        <v>2314.11</v>
      </c>
      <c r="S27" s="260">
        <f t="shared" si="4"/>
        <v>4628.22</v>
      </c>
      <c r="T27" s="260">
        <f t="shared" si="5"/>
        <v>5553.8640000000005</v>
      </c>
      <c r="U27" s="261">
        <f t="shared" si="6"/>
        <v>0</v>
      </c>
      <c r="V27" s="260">
        <f t="shared" si="7"/>
        <v>0</v>
      </c>
      <c r="W27" s="260">
        <f t="shared" si="8"/>
        <v>0</v>
      </c>
      <c r="X27" s="261">
        <f t="shared" si="9"/>
        <v>4628.22</v>
      </c>
      <c r="Y27" s="260">
        <f t="shared" si="10"/>
        <v>5553.8640000000005</v>
      </c>
      <c r="Z27" s="262">
        <f t="shared" si="1"/>
        <v>4.0000000008149073E-3</v>
      </c>
    </row>
    <row r="28" spans="1:26" ht="23.25" customHeight="1" x14ac:dyDescent="0.25">
      <c r="A28" s="81">
        <f>A27+1</f>
        <v>14</v>
      </c>
      <c r="B28" s="82" t="s">
        <v>143</v>
      </c>
      <c r="C28" s="83" t="s">
        <v>21</v>
      </c>
      <c r="D28" s="84">
        <v>18.59</v>
      </c>
      <c r="E28" s="87">
        <v>801.45</v>
      </c>
      <c r="F28" s="85">
        <f>ROUND(E28*D28,2)</f>
        <v>14898.96</v>
      </c>
      <c r="G28" s="85">
        <f>ROUND(F28*1.2,2)</f>
        <v>17878.75</v>
      </c>
      <c r="H28" s="113"/>
      <c r="I28" s="85"/>
      <c r="J28" s="85"/>
      <c r="K28" s="100">
        <f t="shared" si="15"/>
        <v>14898.96</v>
      </c>
      <c r="L28" s="85">
        <f t="shared" si="15"/>
        <v>17878.75</v>
      </c>
      <c r="M28" s="20" t="s">
        <v>161</v>
      </c>
      <c r="Q28" s="259">
        <f t="shared" si="2"/>
        <v>18.59</v>
      </c>
      <c r="R28" s="260">
        <f t="shared" si="3"/>
        <v>801.45</v>
      </c>
      <c r="S28" s="260">
        <f t="shared" si="4"/>
        <v>14898.9555</v>
      </c>
      <c r="T28" s="260">
        <f t="shared" si="5"/>
        <v>17878.746599999999</v>
      </c>
      <c r="U28" s="261">
        <f t="shared" si="6"/>
        <v>0</v>
      </c>
      <c r="V28" s="260">
        <f t="shared" si="7"/>
        <v>0</v>
      </c>
      <c r="W28" s="260">
        <f t="shared" si="8"/>
        <v>0</v>
      </c>
      <c r="X28" s="261">
        <f t="shared" si="9"/>
        <v>14898.9555</v>
      </c>
      <c r="Y28" s="260">
        <f t="shared" si="10"/>
        <v>17878.746599999999</v>
      </c>
      <c r="Z28" s="262">
        <f t="shared" si="1"/>
        <v>-3.4000000014202669E-3</v>
      </c>
    </row>
    <row r="29" spans="1:26" ht="24.75" customHeight="1" x14ac:dyDescent="0.25">
      <c r="A29" s="41" t="s">
        <v>88</v>
      </c>
      <c r="B29" s="42" t="s">
        <v>144</v>
      </c>
      <c r="C29" s="43" t="s">
        <v>21</v>
      </c>
      <c r="D29" s="44">
        <f>1.02*D28</f>
        <v>18.9618</v>
      </c>
      <c r="E29" s="45"/>
      <c r="F29" s="60"/>
      <c r="G29" s="60"/>
      <c r="H29" s="60">
        <f>817.46</f>
        <v>817.46</v>
      </c>
      <c r="I29" s="60">
        <f>ROUND(H29*D29,2)</f>
        <v>15500.51</v>
      </c>
      <c r="J29" s="60">
        <f>ROUND(I29*1.2,2)</f>
        <v>18600.61</v>
      </c>
      <c r="K29" s="62">
        <f t="shared" si="15"/>
        <v>15500.51</v>
      </c>
      <c r="L29" s="60">
        <f t="shared" si="15"/>
        <v>18600.61</v>
      </c>
      <c r="M29" s="63" t="s">
        <v>164</v>
      </c>
      <c r="Q29" s="259">
        <f t="shared" si="2"/>
        <v>18.9618</v>
      </c>
      <c r="R29" s="260">
        <f t="shared" si="3"/>
        <v>0</v>
      </c>
      <c r="S29" s="260">
        <f t="shared" si="4"/>
        <v>0</v>
      </c>
      <c r="T29" s="260">
        <f t="shared" si="5"/>
        <v>0</v>
      </c>
      <c r="U29" s="261">
        <f t="shared" si="6"/>
        <v>817.46</v>
      </c>
      <c r="V29" s="260">
        <f t="shared" si="7"/>
        <v>15500.513028000001</v>
      </c>
      <c r="W29" s="260">
        <f t="shared" si="8"/>
        <v>18600.615633600002</v>
      </c>
      <c r="X29" s="261">
        <f t="shared" si="9"/>
        <v>15500.513028000001</v>
      </c>
      <c r="Y29" s="260">
        <f t="shared" si="10"/>
        <v>18600.615633600002</v>
      </c>
      <c r="Z29" s="262">
        <f t="shared" si="1"/>
        <v>5.6336000016017351E-3</v>
      </c>
    </row>
    <row r="30" spans="1:26" s="74" customFormat="1" ht="25.5" customHeight="1" x14ac:dyDescent="0.25">
      <c r="A30" s="277" t="s">
        <v>57</v>
      </c>
      <c r="B30" s="278"/>
      <c r="C30" s="278"/>
      <c r="D30" s="278"/>
      <c r="E30" s="279"/>
      <c r="F30" s="71">
        <f>SUM(F7:F29)</f>
        <v>231396.77999999994</v>
      </c>
      <c r="G30" s="66">
        <f>ROUND(F30*1.2,2)</f>
        <v>277676.14</v>
      </c>
      <c r="H30" s="72"/>
      <c r="I30" s="71">
        <f>SUM(I7:I29)</f>
        <v>36152.880000000005</v>
      </c>
      <c r="J30" s="66">
        <f>ROUND(I30*1.2,2)</f>
        <v>43383.46</v>
      </c>
      <c r="K30" s="71">
        <f>SUM(K7:K29)</f>
        <v>267549.65999999992</v>
      </c>
      <c r="L30" s="66">
        <f>ROUND(K30*1.2,2)</f>
        <v>321059.59000000003</v>
      </c>
      <c r="M30" s="73"/>
      <c r="S30" s="71">
        <f>SUM(S7:S29)</f>
        <v>227440.78859999997</v>
      </c>
      <c r="T30" s="71">
        <f t="shared" ref="T30:Y30" si="16">SUM(T7:T29)</f>
        <v>272928.94632000005</v>
      </c>
      <c r="U30" s="71">
        <f t="shared" si="16"/>
        <v>3200.06</v>
      </c>
      <c r="V30" s="71">
        <f t="shared" si="16"/>
        <v>36152.889827999999</v>
      </c>
      <c r="W30" s="71">
        <f t="shared" si="16"/>
        <v>43383.467793600008</v>
      </c>
      <c r="X30" s="71">
        <f t="shared" si="16"/>
        <v>263593.67842799996</v>
      </c>
      <c r="Y30" s="71">
        <f t="shared" si="16"/>
        <v>316312.41411360004</v>
      </c>
      <c r="Z30" s="262">
        <f t="shared" si="1"/>
        <v>-4747.1758863999858</v>
      </c>
    </row>
    <row r="33" spans="2:2" x14ac:dyDescent="0.25">
      <c r="B33" s="111" t="s">
        <v>168</v>
      </c>
    </row>
    <row r="34" spans="2:2" x14ac:dyDescent="0.25">
      <c r="B34" s="112" t="s">
        <v>169</v>
      </c>
    </row>
  </sheetData>
  <mergeCells count="15">
    <mergeCell ref="Q1:Q4"/>
    <mergeCell ref="R1:Y2"/>
    <mergeCell ref="R3:T3"/>
    <mergeCell ref="U3:W3"/>
    <mergeCell ref="X3:Y3"/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30">
    <cfRule type="cellIs" dxfId="3" priority="1" operator="greaterThan">
      <formula>1</formula>
    </cfRule>
    <cfRule type="cellIs" dxfId="2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79C2-DA2E-44BA-A2C0-1D68FE4F8A3E}">
  <sheetPr>
    <tabColor theme="8" tint="0.59999389629810485"/>
  </sheetPr>
  <dimension ref="A1:BA41"/>
  <sheetViews>
    <sheetView zoomScale="70" zoomScaleNormal="70" zoomScaleSheetLayoutView="80" workbookViewId="0">
      <selection activeCell="Y41" sqref="Y41"/>
    </sheetView>
  </sheetViews>
  <sheetFormatPr defaultColWidth="8.85546875" defaultRowHeight="15" outlineLevelCol="1" x14ac:dyDescent="0.25"/>
  <cols>
    <col min="1" max="1" width="8.85546875" style="142"/>
    <col min="2" max="2" width="65.140625" style="142" customWidth="1"/>
    <col min="3" max="3" width="9.28515625" style="142" customWidth="1"/>
    <col min="4" max="4" width="11" style="142" bestFit="1" customWidth="1"/>
    <col min="5" max="5" width="15.140625" style="142" customWidth="1"/>
    <col min="6" max="6" width="16" style="142" customWidth="1"/>
    <col min="7" max="7" width="17.140625" style="257" customWidth="1"/>
    <col min="8" max="8" width="16.140625" style="257" customWidth="1"/>
    <col min="9" max="12" width="16.140625" style="142" customWidth="1"/>
    <col min="13" max="13" width="55.42578125" style="141" customWidth="1" outlineLevel="1"/>
    <col min="14" max="16" width="8.85546875" style="142" outlineLevel="1"/>
    <col min="17" max="17" width="11" style="141" bestFit="1" customWidth="1"/>
    <col min="18" max="18" width="15.140625" style="141" customWidth="1"/>
    <col min="19" max="19" width="16" style="141" customWidth="1"/>
    <col min="20" max="20" width="17.140625" style="258" customWidth="1"/>
    <col min="21" max="21" width="16.140625" style="258" customWidth="1"/>
    <col min="22" max="25" width="16.140625" style="141" customWidth="1"/>
    <col min="26" max="26" width="27.85546875" style="141" customWidth="1"/>
    <col min="27" max="27" width="72.5703125" style="141" customWidth="1"/>
    <col min="28" max="16384" width="8.85546875" style="142"/>
  </cols>
  <sheetData>
    <row r="1" spans="1:27" s="123" customFormat="1" ht="14.45" customHeight="1" x14ac:dyDescent="0.25">
      <c r="A1" s="117" t="s">
        <v>0</v>
      </c>
      <c r="B1" s="118" t="s">
        <v>8</v>
      </c>
      <c r="C1" s="119" t="s">
        <v>9</v>
      </c>
      <c r="D1" s="119" t="s">
        <v>10</v>
      </c>
      <c r="E1" s="120" t="s">
        <v>11</v>
      </c>
      <c r="F1" s="121"/>
      <c r="G1" s="121"/>
      <c r="H1" s="121"/>
      <c r="I1" s="121"/>
      <c r="J1" s="121"/>
      <c r="K1" s="121"/>
      <c r="L1" s="121"/>
      <c r="M1" s="122"/>
      <c r="Q1" s="119" t="s">
        <v>10</v>
      </c>
      <c r="R1" s="120" t="s">
        <v>171</v>
      </c>
      <c r="S1" s="121"/>
      <c r="T1" s="121"/>
      <c r="U1" s="121"/>
      <c r="V1" s="121"/>
      <c r="W1" s="121"/>
      <c r="X1" s="121"/>
      <c r="Y1" s="121"/>
      <c r="Z1" s="122"/>
      <c r="AA1" s="122"/>
    </row>
    <row r="2" spans="1:27" s="123" customFormat="1" ht="14.45" customHeight="1" x14ac:dyDescent="0.25">
      <c r="A2" s="124"/>
      <c r="B2" s="125"/>
      <c r="C2" s="119"/>
      <c r="D2" s="119"/>
      <c r="E2" s="126"/>
      <c r="F2" s="127"/>
      <c r="G2" s="127"/>
      <c r="H2" s="127"/>
      <c r="I2" s="127"/>
      <c r="J2" s="127"/>
      <c r="K2" s="127"/>
      <c r="L2" s="127"/>
      <c r="M2" s="122"/>
      <c r="Q2" s="119"/>
      <c r="R2" s="126"/>
      <c r="S2" s="127"/>
      <c r="T2" s="127"/>
      <c r="U2" s="127"/>
      <c r="V2" s="127"/>
      <c r="W2" s="127"/>
      <c r="X2" s="127"/>
      <c r="Y2" s="127"/>
      <c r="Z2" s="122"/>
      <c r="AA2" s="122"/>
    </row>
    <row r="3" spans="1:27" s="123" customFormat="1" ht="27.75" customHeight="1" x14ac:dyDescent="0.25">
      <c r="A3" s="124"/>
      <c r="B3" s="125"/>
      <c r="C3" s="119"/>
      <c r="D3" s="119"/>
      <c r="E3" s="119" t="s">
        <v>12</v>
      </c>
      <c r="F3" s="119"/>
      <c r="G3" s="119"/>
      <c r="H3" s="119" t="s">
        <v>13</v>
      </c>
      <c r="I3" s="119"/>
      <c r="J3" s="119"/>
      <c r="K3" s="128" t="s">
        <v>14</v>
      </c>
      <c r="L3" s="128"/>
      <c r="M3" s="122"/>
      <c r="Q3" s="119"/>
      <c r="R3" s="119" t="s">
        <v>12</v>
      </c>
      <c r="S3" s="119"/>
      <c r="T3" s="119"/>
      <c r="U3" s="119" t="s">
        <v>13</v>
      </c>
      <c r="V3" s="119"/>
      <c r="W3" s="119"/>
      <c r="X3" s="129" t="s">
        <v>14</v>
      </c>
      <c r="Y3" s="129"/>
      <c r="Z3" s="122"/>
      <c r="AA3" s="122"/>
    </row>
    <row r="4" spans="1:27" s="123" customFormat="1" ht="56.1" customHeight="1" x14ac:dyDescent="0.25">
      <c r="A4" s="130"/>
      <c r="B4" s="131"/>
      <c r="C4" s="119"/>
      <c r="D4" s="119"/>
      <c r="E4" s="119" t="s">
        <v>15</v>
      </c>
      <c r="F4" s="119" t="s">
        <v>16</v>
      </c>
      <c r="G4" s="132" t="s">
        <v>17</v>
      </c>
      <c r="H4" s="119" t="s">
        <v>15</v>
      </c>
      <c r="I4" s="119" t="s">
        <v>16</v>
      </c>
      <c r="J4" s="132" t="s">
        <v>17</v>
      </c>
      <c r="K4" s="119" t="s">
        <v>18</v>
      </c>
      <c r="L4" s="119" t="s">
        <v>3</v>
      </c>
      <c r="M4" s="122"/>
      <c r="Q4" s="119"/>
      <c r="R4" s="119" t="s">
        <v>15</v>
      </c>
      <c r="S4" s="119" t="s">
        <v>16</v>
      </c>
      <c r="T4" s="133" t="s">
        <v>17</v>
      </c>
      <c r="U4" s="119" t="s">
        <v>15</v>
      </c>
      <c r="V4" s="119" t="s">
        <v>16</v>
      </c>
      <c r="W4" s="133" t="s">
        <v>17</v>
      </c>
      <c r="X4" s="119" t="s">
        <v>18</v>
      </c>
      <c r="Y4" s="119" t="s">
        <v>3</v>
      </c>
      <c r="Z4" s="122"/>
      <c r="AA4" s="122"/>
    </row>
    <row r="5" spans="1:27" s="123" customFormat="1" x14ac:dyDescent="0.25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M5" s="122"/>
      <c r="Q5" s="24">
        <v>4</v>
      </c>
      <c r="R5" s="24">
        <v>5</v>
      </c>
      <c r="S5" s="24">
        <v>6</v>
      </c>
      <c r="T5" s="24">
        <v>7</v>
      </c>
      <c r="U5" s="134"/>
      <c r="V5" s="134"/>
      <c r="W5" s="134"/>
      <c r="X5" s="134"/>
      <c r="Y5" s="134"/>
      <c r="Z5" s="122"/>
      <c r="AA5" s="122"/>
    </row>
    <row r="6" spans="1:27" ht="20.25" customHeight="1" x14ac:dyDescent="0.25">
      <c r="A6" s="135"/>
      <c r="B6" s="136" t="s">
        <v>172</v>
      </c>
      <c r="C6" s="137"/>
      <c r="D6" s="137"/>
      <c r="E6" s="138"/>
      <c r="F6" s="139"/>
      <c r="G6" s="140"/>
      <c r="H6" s="140"/>
      <c r="I6" s="140"/>
      <c r="J6" s="140"/>
      <c r="K6" s="140"/>
      <c r="L6" s="140"/>
      <c r="Q6" s="143"/>
      <c r="R6" s="144"/>
      <c r="S6" s="145"/>
      <c r="T6" s="146"/>
      <c r="U6" s="146"/>
      <c r="V6" s="146"/>
      <c r="W6" s="146"/>
      <c r="X6" s="146"/>
      <c r="Y6" s="146"/>
    </row>
    <row r="7" spans="1:27" ht="18.75" customHeight="1" x14ac:dyDescent="0.25">
      <c r="A7" s="147"/>
      <c r="B7" s="148" t="s">
        <v>83</v>
      </c>
      <c r="C7" s="149"/>
      <c r="D7" s="150"/>
      <c r="E7" s="151"/>
      <c r="F7" s="152"/>
      <c r="G7" s="152"/>
      <c r="H7" s="153"/>
      <c r="I7" s="154"/>
      <c r="J7" s="154"/>
      <c r="K7" s="155"/>
      <c r="L7" s="154"/>
      <c r="M7" s="156"/>
      <c r="Q7" s="157"/>
      <c r="R7" s="158"/>
      <c r="S7" s="158"/>
      <c r="T7" s="158"/>
      <c r="U7" s="159"/>
      <c r="V7" s="158"/>
      <c r="W7" s="158"/>
      <c r="X7" s="160"/>
      <c r="Y7" s="158"/>
    </row>
    <row r="8" spans="1:27" ht="19.5" customHeight="1" x14ac:dyDescent="0.25">
      <c r="A8" s="161">
        <v>1</v>
      </c>
      <c r="B8" s="162" t="s">
        <v>173</v>
      </c>
      <c r="C8" s="163" t="s">
        <v>21</v>
      </c>
      <c r="D8" s="164">
        <v>31</v>
      </c>
      <c r="E8" s="165">
        <v>1248.3599999999999</v>
      </c>
      <c r="F8" s="166">
        <f t="shared" ref="F8" si="0">ROUND(E8*D8,2)</f>
        <v>38699.160000000003</v>
      </c>
      <c r="G8" s="166">
        <f t="shared" ref="G8" si="1">ROUND(F8*1.2,2)</f>
        <v>46438.99</v>
      </c>
      <c r="H8" s="167"/>
      <c r="I8" s="168"/>
      <c r="J8" s="168"/>
      <c r="K8" s="169">
        <f t="shared" ref="K8:L8" si="2">F8+I8</f>
        <v>38699.160000000003</v>
      </c>
      <c r="L8" s="170">
        <f t="shared" si="2"/>
        <v>46438.99</v>
      </c>
      <c r="M8" s="171" t="s">
        <v>174</v>
      </c>
      <c r="P8" s="271"/>
      <c r="Q8" s="172">
        <f>31*0</f>
        <v>0</v>
      </c>
      <c r="R8" s="173">
        <v>1248.3599999999999</v>
      </c>
      <c r="S8" s="174">
        <f>Q8*R8</f>
        <v>0</v>
      </c>
      <c r="T8" s="174">
        <f>1.2*S8</f>
        <v>0</v>
      </c>
      <c r="U8" s="175"/>
      <c r="V8" s="174">
        <f>U8*Q8</f>
        <v>0</v>
      </c>
      <c r="W8" s="174">
        <f>V8*1.2</f>
        <v>0</v>
      </c>
      <c r="X8" s="176">
        <f>S8+V8</f>
        <v>0</v>
      </c>
      <c r="Y8" s="174">
        <f>T8+W8</f>
        <v>0</v>
      </c>
      <c r="Z8" s="177">
        <f t="shared" ref="Z8:Z41" si="3">Y8-L8</f>
        <v>-46438.99</v>
      </c>
      <c r="AA8" s="296" t="s">
        <v>198</v>
      </c>
    </row>
    <row r="9" spans="1:27" ht="18.75" customHeight="1" x14ac:dyDescent="0.25">
      <c r="A9" s="147"/>
      <c r="B9" s="178" t="s">
        <v>72</v>
      </c>
      <c r="C9" s="179"/>
      <c r="D9" s="150"/>
      <c r="E9" s="180"/>
      <c r="F9" s="154"/>
      <c r="G9" s="154"/>
      <c r="H9" s="154"/>
      <c r="I9" s="154"/>
      <c r="J9" s="154"/>
      <c r="K9" s="155"/>
      <c r="L9" s="154"/>
      <c r="M9" s="156"/>
      <c r="Q9" s="181"/>
      <c r="R9" s="173"/>
      <c r="S9" s="174">
        <f t="shared" ref="S9:S40" si="4">Q9*R9</f>
        <v>0</v>
      </c>
      <c r="T9" s="174">
        <f t="shared" ref="T9:T40" si="5">1.2*S9</f>
        <v>0</v>
      </c>
      <c r="U9" s="174"/>
      <c r="V9" s="174">
        <f t="shared" ref="V9:V40" si="6">U9*Q9</f>
        <v>0</v>
      </c>
      <c r="W9" s="174">
        <f t="shared" ref="W9:W40" si="7">V9*1.2</f>
        <v>0</v>
      </c>
      <c r="X9" s="176">
        <f t="shared" ref="X9:Y40" si="8">S9+V9</f>
        <v>0</v>
      </c>
      <c r="Y9" s="174">
        <f t="shared" si="8"/>
        <v>0</v>
      </c>
      <c r="Z9" s="177">
        <f t="shared" si="3"/>
        <v>0</v>
      </c>
    </row>
    <row r="10" spans="1:27" ht="18.75" customHeight="1" x14ac:dyDescent="0.25">
      <c r="A10" s="182">
        <f>A8+1</f>
        <v>2</v>
      </c>
      <c r="B10" s="183" t="s">
        <v>26</v>
      </c>
      <c r="C10" s="184" t="s">
        <v>30</v>
      </c>
      <c r="D10" s="185">
        <f>24*31/1000</f>
        <v>0.74399999999999999</v>
      </c>
      <c r="E10" s="186">
        <v>431.37</v>
      </c>
      <c r="F10" s="187">
        <f>ROUND(E10*D10,2)</f>
        <v>320.94</v>
      </c>
      <c r="G10" s="187">
        <f>ROUND(F10*1.2,2)</f>
        <v>385.13</v>
      </c>
      <c r="H10" s="188"/>
      <c r="I10" s="187"/>
      <c r="J10" s="187"/>
      <c r="K10" s="189">
        <f>F10+I10</f>
        <v>320.94</v>
      </c>
      <c r="L10" s="187">
        <f>G10+J10</f>
        <v>385.13</v>
      </c>
      <c r="M10" s="156" t="s">
        <v>162</v>
      </c>
      <c r="Q10" s="181">
        <f>24*31/1000</f>
        <v>0.74399999999999999</v>
      </c>
      <c r="R10" s="267">
        <v>335</v>
      </c>
      <c r="S10" s="174">
        <f t="shared" si="4"/>
        <v>249.24</v>
      </c>
      <c r="T10" s="174">
        <f t="shared" si="5"/>
        <v>299.08800000000002</v>
      </c>
      <c r="U10" s="173"/>
      <c r="V10" s="174">
        <f t="shared" si="6"/>
        <v>0</v>
      </c>
      <c r="W10" s="174">
        <f t="shared" si="7"/>
        <v>0</v>
      </c>
      <c r="X10" s="176">
        <f t="shared" si="8"/>
        <v>249.24</v>
      </c>
      <c r="Y10" s="174">
        <f t="shared" si="8"/>
        <v>299.08800000000002</v>
      </c>
      <c r="Z10" s="177">
        <f>Y10-L10</f>
        <v>-86.041999999999973</v>
      </c>
    </row>
    <row r="11" spans="1:27" ht="18.75" customHeight="1" x14ac:dyDescent="0.25">
      <c r="A11" s="190"/>
      <c r="B11" s="191" t="s">
        <v>33</v>
      </c>
      <c r="C11" s="179"/>
      <c r="D11" s="192"/>
      <c r="E11" s="193"/>
      <c r="F11" s="194"/>
      <c r="G11" s="195"/>
      <c r="H11" s="196"/>
      <c r="I11" s="197"/>
      <c r="J11" s="197"/>
      <c r="K11" s="198"/>
      <c r="L11" s="197"/>
      <c r="Q11" s="181"/>
      <c r="R11" s="199"/>
      <c r="S11" s="174">
        <f t="shared" si="4"/>
        <v>0</v>
      </c>
      <c r="T11" s="174">
        <f t="shared" si="5"/>
        <v>0</v>
      </c>
      <c r="U11" s="175"/>
      <c r="V11" s="174">
        <f t="shared" si="6"/>
        <v>0</v>
      </c>
      <c r="W11" s="174">
        <f t="shared" si="7"/>
        <v>0</v>
      </c>
      <c r="X11" s="176">
        <f t="shared" si="8"/>
        <v>0</v>
      </c>
      <c r="Y11" s="174">
        <f t="shared" si="8"/>
        <v>0</v>
      </c>
      <c r="Z11" s="177">
        <f t="shared" si="3"/>
        <v>0</v>
      </c>
    </row>
    <row r="12" spans="1:27" ht="18.75" customHeight="1" x14ac:dyDescent="0.25">
      <c r="A12" s="147"/>
      <c r="B12" s="200" t="s">
        <v>104</v>
      </c>
      <c r="C12" s="149"/>
      <c r="D12" s="157"/>
      <c r="E12" s="153"/>
      <c r="F12" s="152"/>
      <c r="G12" s="152"/>
      <c r="H12" s="153"/>
      <c r="I12" s="151"/>
      <c r="J12" s="151"/>
      <c r="K12" s="201"/>
      <c r="L12" s="151"/>
      <c r="Q12" s="181"/>
      <c r="R12" s="173"/>
      <c r="S12" s="174">
        <f t="shared" si="4"/>
        <v>0</v>
      </c>
      <c r="T12" s="174">
        <f t="shared" si="5"/>
        <v>0</v>
      </c>
      <c r="U12" s="173"/>
      <c r="V12" s="174">
        <f t="shared" si="6"/>
        <v>0</v>
      </c>
      <c r="W12" s="174">
        <f t="shared" si="7"/>
        <v>0</v>
      </c>
      <c r="X12" s="176">
        <f t="shared" si="8"/>
        <v>0</v>
      </c>
      <c r="Y12" s="174">
        <f t="shared" si="8"/>
        <v>0</v>
      </c>
      <c r="Z12" s="177">
        <f t="shared" si="3"/>
        <v>0</v>
      </c>
    </row>
    <row r="13" spans="1:27" ht="18.75" customHeight="1" x14ac:dyDescent="0.25">
      <c r="A13" s="184">
        <f>A10+1</f>
        <v>3</v>
      </c>
      <c r="B13" s="202" t="s">
        <v>103</v>
      </c>
      <c r="C13" s="184" t="s">
        <v>23</v>
      </c>
      <c r="D13" s="185">
        <v>100</v>
      </c>
      <c r="E13" s="188">
        <v>355.3</v>
      </c>
      <c r="F13" s="187">
        <f>ROUND(E13*D13,2)</f>
        <v>35530</v>
      </c>
      <c r="G13" s="187">
        <f>ROUND(F13*1.2,2)</f>
        <v>42636</v>
      </c>
      <c r="H13" s="203"/>
      <c r="I13" s="204"/>
      <c r="J13" s="204"/>
      <c r="K13" s="205">
        <f>F13+I13</f>
        <v>35530</v>
      </c>
      <c r="L13" s="186">
        <f>G13+J13</f>
        <v>42636</v>
      </c>
      <c r="Q13" s="181">
        <v>100</v>
      </c>
      <c r="R13" s="206">
        <v>355.3</v>
      </c>
      <c r="S13" s="174">
        <f t="shared" si="4"/>
        <v>35530</v>
      </c>
      <c r="T13" s="174">
        <f t="shared" si="5"/>
        <v>42636</v>
      </c>
      <c r="U13" s="175"/>
      <c r="V13" s="174">
        <f t="shared" si="6"/>
        <v>0</v>
      </c>
      <c r="W13" s="174">
        <f t="shared" si="7"/>
        <v>0</v>
      </c>
      <c r="X13" s="176">
        <f t="shared" si="8"/>
        <v>35530</v>
      </c>
      <c r="Y13" s="174">
        <f t="shared" si="8"/>
        <v>42636</v>
      </c>
      <c r="Z13" s="177">
        <f t="shared" si="3"/>
        <v>0</v>
      </c>
    </row>
    <row r="14" spans="1:27" ht="29.25" customHeight="1" x14ac:dyDescent="0.25">
      <c r="A14" s="182">
        <f>A13+1</f>
        <v>4</v>
      </c>
      <c r="B14" s="202" t="s">
        <v>34</v>
      </c>
      <c r="C14" s="184" t="s">
        <v>78</v>
      </c>
      <c r="D14" s="185">
        <v>3.1</v>
      </c>
      <c r="E14" s="188">
        <v>1688.15</v>
      </c>
      <c r="F14" s="187">
        <f t="shared" ref="F14" si="9">ROUND(E14*D14,2)</f>
        <v>5233.2700000000004</v>
      </c>
      <c r="G14" s="187">
        <f t="shared" ref="G14" si="10">ROUND(F14*1.2,2)</f>
        <v>6279.92</v>
      </c>
      <c r="H14" s="203"/>
      <c r="I14" s="204"/>
      <c r="J14" s="204"/>
      <c r="K14" s="205">
        <f t="shared" ref="K14:L20" si="11">F14+I14</f>
        <v>5233.2700000000004</v>
      </c>
      <c r="L14" s="186">
        <f t="shared" si="11"/>
        <v>6279.92</v>
      </c>
      <c r="Q14" s="181">
        <v>3.1</v>
      </c>
      <c r="R14" s="173">
        <v>1688.15</v>
      </c>
      <c r="S14" s="174">
        <f t="shared" si="4"/>
        <v>5233.2650000000003</v>
      </c>
      <c r="T14" s="174">
        <f t="shared" si="5"/>
        <v>6279.9180000000006</v>
      </c>
      <c r="U14" s="175"/>
      <c r="V14" s="174">
        <f t="shared" si="6"/>
        <v>0</v>
      </c>
      <c r="W14" s="174">
        <f t="shared" si="7"/>
        <v>0</v>
      </c>
      <c r="X14" s="176">
        <f t="shared" si="8"/>
        <v>5233.2650000000003</v>
      </c>
      <c r="Y14" s="174">
        <f t="shared" si="8"/>
        <v>6279.9180000000006</v>
      </c>
      <c r="Z14" s="177">
        <f t="shared" si="3"/>
        <v>-1.9999999994979589E-3</v>
      </c>
    </row>
    <row r="15" spans="1:27" ht="18.75" customHeight="1" x14ac:dyDescent="0.25">
      <c r="A15" s="182">
        <f>A14+1</f>
        <v>5</v>
      </c>
      <c r="B15" s="202" t="s">
        <v>175</v>
      </c>
      <c r="C15" s="184" t="s">
        <v>23</v>
      </c>
      <c r="D15" s="185">
        <v>2.8</v>
      </c>
      <c r="E15" s="188">
        <v>1310.05</v>
      </c>
      <c r="F15" s="187">
        <f>ROUND(E15*D15,2)</f>
        <v>3668.14</v>
      </c>
      <c r="G15" s="187">
        <f>ROUND(F15*1.2,2)</f>
        <v>4401.7700000000004</v>
      </c>
      <c r="H15" s="203"/>
      <c r="I15" s="204"/>
      <c r="J15" s="204"/>
      <c r="K15" s="205">
        <f t="shared" si="11"/>
        <v>3668.14</v>
      </c>
      <c r="L15" s="186">
        <f t="shared" si="11"/>
        <v>4401.7700000000004</v>
      </c>
      <c r="Q15" s="181">
        <v>2.8</v>
      </c>
      <c r="R15" s="173">
        <v>1310.05</v>
      </c>
      <c r="S15" s="174">
        <f t="shared" si="4"/>
        <v>3668.1399999999994</v>
      </c>
      <c r="T15" s="174">
        <f t="shared" si="5"/>
        <v>4401.7679999999991</v>
      </c>
      <c r="U15" s="175"/>
      <c r="V15" s="174">
        <f t="shared" si="6"/>
        <v>0</v>
      </c>
      <c r="W15" s="174">
        <f t="shared" si="7"/>
        <v>0</v>
      </c>
      <c r="X15" s="176">
        <f t="shared" si="8"/>
        <v>3668.1399999999994</v>
      </c>
      <c r="Y15" s="174">
        <f t="shared" si="8"/>
        <v>4401.7679999999991</v>
      </c>
      <c r="Z15" s="177">
        <f t="shared" si="3"/>
        <v>-2.0000000013169483E-3</v>
      </c>
    </row>
    <row r="16" spans="1:27" ht="18.75" customHeight="1" x14ac:dyDescent="0.25">
      <c r="A16" s="207" t="s">
        <v>27</v>
      </c>
      <c r="B16" s="208" t="s">
        <v>37</v>
      </c>
      <c r="C16" s="209" t="s">
        <v>23</v>
      </c>
      <c r="D16" s="210">
        <f>D15*1.1</f>
        <v>3.08</v>
      </c>
      <c r="E16" s="211"/>
      <c r="F16" s="212"/>
      <c r="G16" s="212"/>
      <c r="H16" s="212">
        <v>1191.3</v>
      </c>
      <c r="I16" s="212">
        <f>ROUND(H16*D16,2)</f>
        <v>3669.2</v>
      </c>
      <c r="J16" s="212">
        <f>ROUND(I16*1.2,2)</f>
        <v>4403.04</v>
      </c>
      <c r="K16" s="213">
        <f t="shared" si="11"/>
        <v>3669.2</v>
      </c>
      <c r="L16" s="212">
        <f t="shared" si="11"/>
        <v>4403.04</v>
      </c>
      <c r="Q16" s="181">
        <f>Q15*1.1</f>
        <v>3.08</v>
      </c>
      <c r="R16" s="173"/>
      <c r="S16" s="174">
        <f t="shared" si="4"/>
        <v>0</v>
      </c>
      <c r="T16" s="174">
        <f t="shared" si="5"/>
        <v>0</v>
      </c>
      <c r="U16" s="174">
        <v>1191.3</v>
      </c>
      <c r="V16" s="174">
        <f t="shared" si="6"/>
        <v>3669.2039999999997</v>
      </c>
      <c r="W16" s="174">
        <f t="shared" si="7"/>
        <v>4403.0447999999997</v>
      </c>
      <c r="X16" s="176">
        <f t="shared" si="8"/>
        <v>3669.2039999999997</v>
      </c>
      <c r="Y16" s="174">
        <f t="shared" si="8"/>
        <v>4403.0447999999997</v>
      </c>
      <c r="Z16" s="177">
        <f t="shared" si="3"/>
        <v>4.7999999997045961E-3</v>
      </c>
    </row>
    <row r="17" spans="1:53" ht="18.75" customHeight="1" x14ac:dyDescent="0.25">
      <c r="A17" s="184">
        <f>A15+1</f>
        <v>6</v>
      </c>
      <c r="B17" s="202" t="s">
        <v>176</v>
      </c>
      <c r="C17" s="184" t="s">
        <v>23</v>
      </c>
      <c r="D17" s="185">
        <v>20.3</v>
      </c>
      <c r="E17" s="188">
        <v>1310.05</v>
      </c>
      <c r="F17" s="187">
        <f>ROUND(E17*D17,2)</f>
        <v>26594.02</v>
      </c>
      <c r="G17" s="187">
        <f>ROUND(F17*1.2,2)</f>
        <v>31912.82</v>
      </c>
      <c r="H17" s="187"/>
      <c r="I17" s="187"/>
      <c r="J17" s="187"/>
      <c r="K17" s="189">
        <f t="shared" si="11"/>
        <v>26594.02</v>
      </c>
      <c r="L17" s="187">
        <f t="shared" si="11"/>
        <v>31912.82</v>
      </c>
      <c r="Q17" s="181">
        <v>20.3</v>
      </c>
      <c r="R17" s="173">
        <v>1310.05</v>
      </c>
      <c r="S17" s="174">
        <f t="shared" si="4"/>
        <v>26594.014999999999</v>
      </c>
      <c r="T17" s="174">
        <f t="shared" si="5"/>
        <v>31912.817999999999</v>
      </c>
      <c r="U17" s="174"/>
      <c r="V17" s="174">
        <f t="shared" si="6"/>
        <v>0</v>
      </c>
      <c r="W17" s="174">
        <f t="shared" si="7"/>
        <v>0</v>
      </c>
      <c r="X17" s="176">
        <f t="shared" si="8"/>
        <v>26594.014999999999</v>
      </c>
      <c r="Y17" s="174">
        <f t="shared" si="8"/>
        <v>31912.817999999999</v>
      </c>
      <c r="Z17" s="177">
        <f t="shared" si="3"/>
        <v>-2.0000000004074536E-3</v>
      </c>
    </row>
    <row r="18" spans="1:53" ht="18.75" customHeight="1" x14ac:dyDescent="0.25">
      <c r="A18" s="207" t="s">
        <v>29</v>
      </c>
      <c r="B18" s="208" t="s">
        <v>37</v>
      </c>
      <c r="C18" s="209" t="s">
        <v>23</v>
      </c>
      <c r="D18" s="210">
        <f>D17*1.1</f>
        <v>22.330000000000002</v>
      </c>
      <c r="E18" s="211"/>
      <c r="F18" s="212"/>
      <c r="G18" s="212"/>
      <c r="H18" s="212">
        <v>1191.3</v>
      </c>
      <c r="I18" s="212">
        <f>ROUND(H18*D18,2)</f>
        <v>26601.73</v>
      </c>
      <c r="J18" s="212">
        <f>ROUND(I18*1.2,2)</f>
        <v>31922.080000000002</v>
      </c>
      <c r="K18" s="213">
        <f t="shared" si="11"/>
        <v>26601.73</v>
      </c>
      <c r="L18" s="212">
        <f t="shared" si="11"/>
        <v>31922.080000000002</v>
      </c>
      <c r="Q18" s="181">
        <f>Q17*1.1</f>
        <v>22.330000000000002</v>
      </c>
      <c r="R18" s="173"/>
      <c r="S18" s="174">
        <f t="shared" si="4"/>
        <v>0</v>
      </c>
      <c r="T18" s="174">
        <f t="shared" si="5"/>
        <v>0</v>
      </c>
      <c r="U18" s="174">
        <v>1191.3</v>
      </c>
      <c r="V18" s="174">
        <f t="shared" si="6"/>
        <v>26601.729000000003</v>
      </c>
      <c r="W18" s="174">
        <f t="shared" si="7"/>
        <v>31922.074800000002</v>
      </c>
      <c r="X18" s="176">
        <f t="shared" si="8"/>
        <v>26601.729000000003</v>
      </c>
      <c r="Y18" s="174">
        <f t="shared" si="8"/>
        <v>31922.074800000002</v>
      </c>
      <c r="Z18" s="177">
        <f t="shared" si="3"/>
        <v>-5.1999999996041879E-3</v>
      </c>
    </row>
    <row r="19" spans="1:53" s="215" customFormat="1" ht="18.75" customHeight="1" x14ac:dyDescent="0.25">
      <c r="A19" s="184">
        <f>A17+1</f>
        <v>7</v>
      </c>
      <c r="B19" s="202" t="s">
        <v>58</v>
      </c>
      <c r="C19" s="184" t="s">
        <v>23</v>
      </c>
      <c r="D19" s="185">
        <v>74</v>
      </c>
      <c r="E19" s="188">
        <v>118.75</v>
      </c>
      <c r="F19" s="187">
        <f>ROUND(E19*D19,2)</f>
        <v>8787.5</v>
      </c>
      <c r="G19" s="187">
        <f>ROUND(F19*1.2,2)</f>
        <v>10545</v>
      </c>
      <c r="H19" s="203"/>
      <c r="I19" s="204"/>
      <c r="J19" s="204"/>
      <c r="K19" s="205">
        <f t="shared" si="11"/>
        <v>8787.5</v>
      </c>
      <c r="L19" s="186">
        <f t="shared" si="11"/>
        <v>10545</v>
      </c>
      <c r="M19" s="214"/>
      <c r="Q19" s="181">
        <v>74</v>
      </c>
      <c r="R19" s="173">
        <v>118.75</v>
      </c>
      <c r="S19" s="174">
        <f t="shared" si="4"/>
        <v>8787.5</v>
      </c>
      <c r="T19" s="174">
        <f t="shared" si="5"/>
        <v>10545</v>
      </c>
      <c r="U19" s="175"/>
      <c r="V19" s="174">
        <f t="shared" si="6"/>
        <v>0</v>
      </c>
      <c r="W19" s="174">
        <f t="shared" si="7"/>
        <v>0</v>
      </c>
      <c r="X19" s="176">
        <f t="shared" si="8"/>
        <v>8787.5</v>
      </c>
      <c r="Y19" s="174">
        <f t="shared" si="8"/>
        <v>10545</v>
      </c>
      <c r="Z19" s="177">
        <f t="shared" si="3"/>
        <v>0</v>
      </c>
      <c r="AA19" s="141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</row>
    <row r="20" spans="1:53" ht="18.75" customHeight="1" x14ac:dyDescent="0.25">
      <c r="A20" s="182">
        <f>A19+1</f>
        <v>8</v>
      </c>
      <c r="B20" s="202" t="s">
        <v>39</v>
      </c>
      <c r="C20" s="184" t="s">
        <v>23</v>
      </c>
      <c r="D20" s="185">
        <v>74</v>
      </c>
      <c r="E20" s="188">
        <v>188.1</v>
      </c>
      <c r="F20" s="187">
        <f>ROUND(E20*D20,2)</f>
        <v>13919.4</v>
      </c>
      <c r="G20" s="187">
        <f>ROUND(F20*1.2,2)</f>
        <v>16703.28</v>
      </c>
      <c r="H20" s="205"/>
      <c r="I20" s="187"/>
      <c r="J20" s="187"/>
      <c r="K20" s="205">
        <f t="shared" si="11"/>
        <v>13919.4</v>
      </c>
      <c r="L20" s="186">
        <f t="shared" si="11"/>
        <v>16703.28</v>
      </c>
      <c r="Q20" s="181">
        <v>74</v>
      </c>
      <c r="R20" s="173">
        <v>188.1</v>
      </c>
      <c r="S20" s="174">
        <f t="shared" si="4"/>
        <v>13919.4</v>
      </c>
      <c r="T20" s="174">
        <f t="shared" si="5"/>
        <v>16703.28</v>
      </c>
      <c r="U20" s="176"/>
      <c r="V20" s="174">
        <f t="shared" si="6"/>
        <v>0</v>
      </c>
      <c r="W20" s="174">
        <f t="shared" si="7"/>
        <v>0</v>
      </c>
      <c r="X20" s="176">
        <f t="shared" si="8"/>
        <v>13919.4</v>
      </c>
      <c r="Y20" s="174">
        <f t="shared" si="8"/>
        <v>16703.28</v>
      </c>
      <c r="Z20" s="177">
        <f t="shared" si="3"/>
        <v>0</v>
      </c>
    </row>
    <row r="21" spans="1:53" ht="18.75" customHeight="1" x14ac:dyDescent="0.25">
      <c r="A21" s="147"/>
      <c r="B21" s="178" t="s">
        <v>72</v>
      </c>
      <c r="C21" s="179"/>
      <c r="D21" s="150"/>
      <c r="E21" s="180"/>
      <c r="F21" s="154"/>
      <c r="G21" s="154"/>
      <c r="H21" s="154"/>
      <c r="I21" s="154"/>
      <c r="J21" s="154"/>
      <c r="K21" s="155"/>
      <c r="L21" s="154"/>
      <c r="M21" s="156"/>
      <c r="Q21" s="181"/>
      <c r="R21" s="173"/>
      <c r="S21" s="174">
        <f t="shared" si="4"/>
        <v>0</v>
      </c>
      <c r="T21" s="174">
        <f t="shared" si="5"/>
        <v>0</v>
      </c>
      <c r="U21" s="174"/>
      <c r="V21" s="174">
        <f t="shared" si="6"/>
        <v>0</v>
      </c>
      <c r="W21" s="174">
        <f t="shared" si="7"/>
        <v>0</v>
      </c>
      <c r="X21" s="176">
        <f t="shared" si="8"/>
        <v>0</v>
      </c>
      <c r="Y21" s="174">
        <f t="shared" si="8"/>
        <v>0</v>
      </c>
      <c r="Z21" s="177">
        <f t="shared" si="3"/>
        <v>0</v>
      </c>
    </row>
    <row r="22" spans="1:53" ht="18.75" customHeight="1" x14ac:dyDescent="0.25">
      <c r="A22" s="182">
        <f>A20+1</f>
        <v>9</v>
      </c>
      <c r="B22" s="202" t="s">
        <v>73</v>
      </c>
      <c r="C22" s="184" t="s">
        <v>30</v>
      </c>
      <c r="D22" s="185">
        <f>29.24*1.9</f>
        <v>55.555999999999997</v>
      </c>
      <c r="E22" s="188">
        <v>308.75</v>
      </c>
      <c r="F22" s="187">
        <f>ROUND(E22*D22,2)</f>
        <v>17152.919999999998</v>
      </c>
      <c r="G22" s="187">
        <f>ROUND(F22*1.2,2)</f>
        <v>20583.5</v>
      </c>
      <c r="H22" s="188"/>
      <c r="I22" s="186"/>
      <c r="J22" s="186"/>
      <c r="K22" s="205">
        <f>F22+I22</f>
        <v>17152.919999999998</v>
      </c>
      <c r="L22" s="186">
        <f>G22+J22</f>
        <v>20583.5</v>
      </c>
      <c r="Q22" s="181">
        <f>29.24*1.9</f>
        <v>55.555999999999997</v>
      </c>
      <c r="R22" s="173">
        <v>308.75</v>
      </c>
      <c r="S22" s="174">
        <f t="shared" si="4"/>
        <v>17152.915000000001</v>
      </c>
      <c r="T22" s="174">
        <f t="shared" si="5"/>
        <v>20583.498</v>
      </c>
      <c r="U22" s="173"/>
      <c r="V22" s="174">
        <f t="shared" si="6"/>
        <v>0</v>
      </c>
      <c r="W22" s="174">
        <f t="shared" si="7"/>
        <v>0</v>
      </c>
      <c r="X22" s="176">
        <f t="shared" si="8"/>
        <v>17152.915000000001</v>
      </c>
      <c r="Y22" s="174">
        <f t="shared" si="8"/>
        <v>20583.498</v>
      </c>
      <c r="Z22" s="177">
        <f t="shared" si="3"/>
        <v>-2.0000000004074536E-3</v>
      </c>
    </row>
    <row r="23" spans="1:53" ht="18.75" customHeight="1" x14ac:dyDescent="0.25">
      <c r="A23" s="207"/>
      <c r="B23" s="191" t="s">
        <v>40</v>
      </c>
      <c r="C23" s="179"/>
      <c r="D23" s="192"/>
      <c r="E23" s="193"/>
      <c r="F23" s="194"/>
      <c r="G23" s="195"/>
      <c r="H23" s="216"/>
      <c r="I23" s="154"/>
      <c r="J23" s="154"/>
      <c r="K23" s="155"/>
      <c r="L23" s="154"/>
      <c r="Q23" s="181"/>
      <c r="R23" s="199"/>
      <c r="S23" s="174">
        <f t="shared" si="4"/>
        <v>0</v>
      </c>
      <c r="T23" s="174">
        <f t="shared" si="5"/>
        <v>0</v>
      </c>
      <c r="U23" s="175"/>
      <c r="V23" s="174">
        <f t="shared" si="6"/>
        <v>0</v>
      </c>
      <c r="W23" s="174">
        <f t="shared" si="7"/>
        <v>0</v>
      </c>
      <c r="X23" s="176">
        <f t="shared" si="8"/>
        <v>0</v>
      </c>
      <c r="Y23" s="174">
        <f t="shared" si="8"/>
        <v>0</v>
      </c>
      <c r="Z23" s="177">
        <f t="shared" si="3"/>
        <v>0</v>
      </c>
    </row>
    <row r="24" spans="1:53" ht="26.25" customHeight="1" x14ac:dyDescent="0.25">
      <c r="A24" s="182">
        <f>A22+1</f>
        <v>10</v>
      </c>
      <c r="B24" s="202" t="s">
        <v>177</v>
      </c>
      <c r="C24" s="184" t="s">
        <v>21</v>
      </c>
      <c r="D24" s="217">
        <v>31</v>
      </c>
      <c r="E24" s="188">
        <v>966.15</v>
      </c>
      <c r="F24" s="187">
        <f>ROUND(E24*D24,2)</f>
        <v>29950.65</v>
      </c>
      <c r="G24" s="187">
        <f>ROUND(F24*1.2,2)</f>
        <v>35940.78</v>
      </c>
      <c r="H24" s="218"/>
      <c r="I24" s="187"/>
      <c r="J24" s="187"/>
      <c r="K24" s="205">
        <f t="shared" ref="K24:L40" si="12">F24+I24</f>
        <v>29950.65</v>
      </c>
      <c r="L24" s="186">
        <f t="shared" si="12"/>
        <v>35940.78</v>
      </c>
      <c r="M24" s="219" t="s">
        <v>178</v>
      </c>
      <c r="Q24" s="269">
        <v>0</v>
      </c>
      <c r="R24" s="173">
        <v>966.15</v>
      </c>
      <c r="S24" s="174">
        <f t="shared" si="4"/>
        <v>0</v>
      </c>
      <c r="T24" s="174">
        <f t="shared" si="5"/>
        <v>0</v>
      </c>
      <c r="U24" s="175"/>
      <c r="V24" s="174">
        <f t="shared" si="6"/>
        <v>0</v>
      </c>
      <c r="W24" s="174">
        <f t="shared" si="7"/>
        <v>0</v>
      </c>
      <c r="X24" s="176">
        <f t="shared" si="8"/>
        <v>0</v>
      </c>
      <c r="Y24" s="174">
        <f t="shared" si="8"/>
        <v>0</v>
      </c>
      <c r="Z24" s="177">
        <f t="shared" si="3"/>
        <v>-35940.78</v>
      </c>
      <c r="AA24" s="270" t="s">
        <v>197</v>
      </c>
    </row>
    <row r="25" spans="1:53" ht="18.75" customHeight="1" x14ac:dyDescent="0.25">
      <c r="A25" s="207" t="s">
        <v>179</v>
      </c>
      <c r="B25" s="208" t="s">
        <v>180</v>
      </c>
      <c r="C25" s="209" t="s">
        <v>21</v>
      </c>
      <c r="D25" s="210">
        <f>1.02*D24</f>
        <v>31.62</v>
      </c>
      <c r="E25" s="211"/>
      <c r="F25" s="212"/>
      <c r="G25" s="212"/>
      <c r="H25" s="220">
        <v>1003.2</v>
      </c>
      <c r="I25" s="212">
        <f>ROUND(H25*D25,2)</f>
        <v>31721.18</v>
      </c>
      <c r="J25" s="212">
        <f>ROUND(I25*1.2,2)</f>
        <v>38065.42</v>
      </c>
      <c r="K25" s="213">
        <f t="shared" si="12"/>
        <v>31721.18</v>
      </c>
      <c r="L25" s="212">
        <f t="shared" si="12"/>
        <v>38065.42</v>
      </c>
      <c r="M25" s="221"/>
      <c r="Q25" s="269">
        <v>0</v>
      </c>
      <c r="R25" s="173"/>
      <c r="S25" s="174">
        <f t="shared" si="4"/>
        <v>0</v>
      </c>
      <c r="T25" s="174">
        <f t="shared" si="5"/>
        <v>0</v>
      </c>
      <c r="U25" s="174">
        <v>1003.2</v>
      </c>
      <c r="V25" s="174">
        <f t="shared" si="6"/>
        <v>0</v>
      </c>
      <c r="W25" s="174">
        <f t="shared" si="7"/>
        <v>0</v>
      </c>
      <c r="X25" s="176">
        <f t="shared" si="8"/>
        <v>0</v>
      </c>
      <c r="Y25" s="174">
        <f t="shared" si="8"/>
        <v>0</v>
      </c>
      <c r="Z25" s="177">
        <f t="shared" si="3"/>
        <v>-38065.42</v>
      </c>
    </row>
    <row r="26" spans="1:53" ht="21.75" customHeight="1" x14ac:dyDescent="0.25">
      <c r="A26" s="182"/>
      <c r="B26" s="222" t="s">
        <v>181</v>
      </c>
      <c r="C26" s="223" t="s">
        <v>21</v>
      </c>
      <c r="D26" s="224">
        <v>31</v>
      </c>
      <c r="E26" s="225">
        <v>0</v>
      </c>
      <c r="F26" s="226">
        <f>ROUND(E26*D26,2)</f>
        <v>0</v>
      </c>
      <c r="G26" s="226">
        <f>ROUND(F26*1.2,2)</f>
        <v>0</v>
      </c>
      <c r="H26" s="227"/>
      <c r="I26" s="226"/>
      <c r="J26" s="226"/>
      <c r="K26" s="228">
        <f t="shared" si="12"/>
        <v>0</v>
      </c>
      <c r="L26" s="226">
        <f t="shared" si="12"/>
        <v>0</v>
      </c>
      <c r="M26" s="221"/>
      <c r="Q26" s="268">
        <v>31</v>
      </c>
      <c r="R26" s="173">
        <v>966.15</v>
      </c>
      <c r="S26" s="174">
        <f t="shared" si="4"/>
        <v>29950.649999999998</v>
      </c>
      <c r="T26" s="174">
        <f t="shared" si="5"/>
        <v>35940.78</v>
      </c>
      <c r="U26" s="175"/>
      <c r="V26" s="174">
        <f t="shared" si="6"/>
        <v>0</v>
      </c>
      <c r="W26" s="174">
        <f t="shared" si="7"/>
        <v>0</v>
      </c>
      <c r="X26" s="176">
        <f t="shared" si="8"/>
        <v>29950.649999999998</v>
      </c>
      <c r="Y26" s="174">
        <f t="shared" si="8"/>
        <v>35940.78</v>
      </c>
      <c r="Z26" s="177">
        <f t="shared" si="3"/>
        <v>35940.78</v>
      </c>
    </row>
    <row r="27" spans="1:53" ht="18.75" customHeight="1" x14ac:dyDescent="0.25">
      <c r="A27" s="207"/>
      <c r="B27" s="229" t="s">
        <v>182</v>
      </c>
      <c r="C27" s="230" t="s">
        <v>21</v>
      </c>
      <c r="D27" s="231">
        <f>1.02*D26</f>
        <v>31.62</v>
      </c>
      <c r="E27" s="225"/>
      <c r="F27" s="226"/>
      <c r="G27" s="226"/>
      <c r="H27" s="232">
        <v>0</v>
      </c>
      <c r="I27" s="226">
        <f>ROUND(H27*D27,2)</f>
        <v>0</v>
      </c>
      <c r="J27" s="226">
        <f>ROUND(I27*1.2,2)</f>
        <v>0</v>
      </c>
      <c r="K27" s="228">
        <f t="shared" si="12"/>
        <v>0</v>
      </c>
      <c r="L27" s="226">
        <f t="shared" si="12"/>
        <v>0</v>
      </c>
      <c r="M27" s="233" t="s">
        <v>183</v>
      </c>
      <c r="Q27" s="268">
        <v>31.62</v>
      </c>
      <c r="R27" s="173"/>
      <c r="S27" s="174">
        <f t="shared" si="4"/>
        <v>0</v>
      </c>
      <c r="T27" s="174">
        <f t="shared" si="5"/>
        <v>0</v>
      </c>
      <c r="U27" s="174">
        <v>376.2</v>
      </c>
      <c r="V27" s="174">
        <f t="shared" si="6"/>
        <v>11895.444</v>
      </c>
      <c r="W27" s="174">
        <f t="shared" si="7"/>
        <v>14274.532799999999</v>
      </c>
      <c r="X27" s="176">
        <f t="shared" si="8"/>
        <v>11895.444</v>
      </c>
      <c r="Y27" s="174">
        <f t="shared" si="8"/>
        <v>14274.532799999999</v>
      </c>
      <c r="Z27" s="177">
        <f t="shared" si="3"/>
        <v>14274.532799999999</v>
      </c>
    </row>
    <row r="28" spans="1:53" ht="24" customHeight="1" x14ac:dyDescent="0.25">
      <c r="A28" s="182">
        <f>A24+1</f>
        <v>11</v>
      </c>
      <c r="B28" s="202" t="s">
        <v>184</v>
      </c>
      <c r="C28" s="184" t="s">
        <v>21</v>
      </c>
      <c r="D28" s="185">
        <v>8.3000000000000007</v>
      </c>
      <c r="E28" s="188">
        <v>4603.7</v>
      </c>
      <c r="F28" s="187">
        <f>ROUND(E28*D28,2)</f>
        <v>38210.71</v>
      </c>
      <c r="G28" s="187">
        <f>ROUND(F28*1.2,2)</f>
        <v>45852.85</v>
      </c>
      <c r="H28" s="218"/>
      <c r="I28" s="187"/>
      <c r="J28" s="187"/>
      <c r="K28" s="205">
        <f t="shared" si="12"/>
        <v>38210.71</v>
      </c>
      <c r="L28" s="186">
        <f t="shared" si="12"/>
        <v>45852.85</v>
      </c>
      <c r="Q28" s="181">
        <v>8.3000000000000007</v>
      </c>
      <c r="R28" s="173">
        <v>4603.7</v>
      </c>
      <c r="S28" s="174">
        <f t="shared" si="4"/>
        <v>38210.71</v>
      </c>
      <c r="T28" s="174">
        <f t="shared" si="5"/>
        <v>45852.851999999999</v>
      </c>
      <c r="U28" s="175"/>
      <c r="V28" s="174">
        <f t="shared" si="6"/>
        <v>0</v>
      </c>
      <c r="W28" s="174">
        <f t="shared" si="7"/>
        <v>0</v>
      </c>
      <c r="X28" s="176">
        <f t="shared" si="8"/>
        <v>38210.71</v>
      </c>
      <c r="Y28" s="174">
        <f t="shared" si="8"/>
        <v>45852.851999999999</v>
      </c>
      <c r="Z28" s="177">
        <f t="shared" si="3"/>
        <v>2.0000000004074536E-3</v>
      </c>
    </row>
    <row r="29" spans="1:53" ht="24" customHeight="1" x14ac:dyDescent="0.25">
      <c r="A29" s="207" t="s">
        <v>36</v>
      </c>
      <c r="B29" s="208" t="s">
        <v>185</v>
      </c>
      <c r="C29" s="209" t="s">
        <v>21</v>
      </c>
      <c r="D29" s="210">
        <f>1.02*D28</f>
        <v>8.4660000000000011</v>
      </c>
      <c r="E29" s="211"/>
      <c r="F29" s="234"/>
      <c r="G29" s="234"/>
      <c r="H29" s="234">
        <v>5747.5</v>
      </c>
      <c r="I29" s="234">
        <f>ROUND(H29*D29,2)</f>
        <v>48658.34</v>
      </c>
      <c r="J29" s="234">
        <f>ROUND(I29*1.2,2)</f>
        <v>58390.01</v>
      </c>
      <c r="K29" s="235">
        <f t="shared" si="12"/>
        <v>48658.34</v>
      </c>
      <c r="L29" s="234">
        <f t="shared" si="12"/>
        <v>58390.01</v>
      </c>
      <c r="Q29" s="181">
        <f>1.02*Q28</f>
        <v>8.4660000000000011</v>
      </c>
      <c r="R29" s="173"/>
      <c r="S29" s="174">
        <f t="shared" si="4"/>
        <v>0</v>
      </c>
      <c r="T29" s="174">
        <f t="shared" si="5"/>
        <v>0</v>
      </c>
      <c r="U29" s="174">
        <v>5747.5</v>
      </c>
      <c r="V29" s="174">
        <f t="shared" si="6"/>
        <v>48658.335000000006</v>
      </c>
      <c r="W29" s="174">
        <f t="shared" si="7"/>
        <v>58390.002000000008</v>
      </c>
      <c r="X29" s="176">
        <f t="shared" si="8"/>
        <v>48658.335000000006</v>
      </c>
      <c r="Y29" s="174">
        <f t="shared" si="8"/>
        <v>58390.002000000008</v>
      </c>
      <c r="Z29" s="177">
        <f t="shared" si="3"/>
        <v>-7.9999999943538569E-3</v>
      </c>
    </row>
    <row r="30" spans="1:53" ht="48" customHeight="1" x14ac:dyDescent="0.25">
      <c r="A30" s="236"/>
      <c r="B30" s="237" t="s">
        <v>186</v>
      </c>
      <c r="C30" s="163" t="s">
        <v>21</v>
      </c>
      <c r="D30" s="164">
        <v>8</v>
      </c>
      <c r="E30" s="238">
        <v>273.48</v>
      </c>
      <c r="F30" s="170">
        <f>ROUND(E30*D30,2)</f>
        <v>2187.84</v>
      </c>
      <c r="G30" s="170">
        <f>ROUND(F30*1.2,2)</f>
        <v>2625.41</v>
      </c>
      <c r="H30" s="239"/>
      <c r="I30" s="170"/>
      <c r="J30" s="170"/>
      <c r="K30" s="169">
        <f t="shared" si="12"/>
        <v>2187.84</v>
      </c>
      <c r="L30" s="170">
        <f t="shared" si="12"/>
        <v>2625.41</v>
      </c>
      <c r="M30" s="233" t="s">
        <v>187</v>
      </c>
      <c r="Q30" s="172">
        <f>D30</f>
        <v>8</v>
      </c>
      <c r="R30" s="173">
        <v>273.48</v>
      </c>
      <c r="S30" s="174">
        <f t="shared" si="4"/>
        <v>2187.84</v>
      </c>
      <c r="T30" s="174">
        <f t="shared" si="5"/>
        <v>2625.4079999999999</v>
      </c>
      <c r="U30" s="175"/>
      <c r="V30" s="174">
        <f t="shared" si="6"/>
        <v>0</v>
      </c>
      <c r="W30" s="174">
        <f t="shared" si="7"/>
        <v>0</v>
      </c>
      <c r="X30" s="176">
        <f t="shared" si="8"/>
        <v>2187.84</v>
      </c>
      <c r="Y30" s="174">
        <f t="shared" si="8"/>
        <v>2625.4079999999999</v>
      </c>
      <c r="Z30" s="177">
        <f t="shared" si="3"/>
        <v>-1.9999999999527063E-3</v>
      </c>
    </row>
    <row r="31" spans="1:53" ht="45" x14ac:dyDescent="0.25">
      <c r="A31" s="236"/>
      <c r="B31" s="237" t="s">
        <v>188</v>
      </c>
      <c r="C31" s="163" t="s">
        <v>21</v>
      </c>
      <c r="D31" s="164">
        <v>8</v>
      </c>
      <c r="E31" s="238">
        <v>233.1</v>
      </c>
      <c r="F31" s="170">
        <f>ROUND(E31*D31,2)</f>
        <v>1864.8</v>
      </c>
      <c r="G31" s="170">
        <f>ROUND(F31*1.2,2)</f>
        <v>2237.7600000000002</v>
      </c>
      <c r="H31" s="239"/>
      <c r="I31" s="170"/>
      <c r="J31" s="170"/>
      <c r="K31" s="169">
        <f t="shared" si="12"/>
        <v>1864.8</v>
      </c>
      <c r="L31" s="170">
        <f t="shared" si="12"/>
        <v>2237.7600000000002</v>
      </c>
      <c r="M31" s="233" t="s">
        <v>187</v>
      </c>
      <c r="Q31" s="172">
        <f t="shared" ref="Q31:Q33" si="13">D31</f>
        <v>8</v>
      </c>
      <c r="R31" s="173">
        <v>233.1</v>
      </c>
      <c r="S31" s="174">
        <f t="shared" si="4"/>
        <v>1864.8</v>
      </c>
      <c r="T31" s="174">
        <f t="shared" si="5"/>
        <v>2237.7599999999998</v>
      </c>
      <c r="U31" s="175"/>
      <c r="V31" s="174">
        <f t="shared" si="6"/>
        <v>0</v>
      </c>
      <c r="W31" s="174">
        <f t="shared" si="7"/>
        <v>0</v>
      </c>
      <c r="X31" s="176">
        <f t="shared" si="8"/>
        <v>1864.8</v>
      </c>
      <c r="Y31" s="174">
        <f t="shared" si="8"/>
        <v>2237.7599999999998</v>
      </c>
      <c r="Z31" s="177">
        <f t="shared" si="3"/>
        <v>0</v>
      </c>
    </row>
    <row r="32" spans="1:53" ht="15.75" x14ac:dyDescent="0.25">
      <c r="A32" s="207"/>
      <c r="B32" s="229" t="s">
        <v>189</v>
      </c>
      <c r="C32" s="209" t="s">
        <v>30</v>
      </c>
      <c r="D32" s="240">
        <v>9.7999999999999997E-3</v>
      </c>
      <c r="E32" s="211"/>
      <c r="F32" s="234"/>
      <c r="G32" s="234"/>
      <c r="H32" s="241">
        <v>392323.01</v>
      </c>
      <c r="I32" s="234">
        <f>ROUND(H32*D32,2)</f>
        <v>3844.77</v>
      </c>
      <c r="J32" s="234">
        <f>ROUND(I32*1.2,2)</f>
        <v>4613.72</v>
      </c>
      <c r="K32" s="235">
        <f t="shared" si="12"/>
        <v>3844.77</v>
      </c>
      <c r="L32" s="234">
        <f t="shared" si="12"/>
        <v>4613.72</v>
      </c>
      <c r="M32" s="233" t="s">
        <v>174</v>
      </c>
      <c r="Q32" s="172">
        <f t="shared" si="13"/>
        <v>9.7999999999999997E-3</v>
      </c>
      <c r="R32" s="173"/>
      <c r="S32" s="174">
        <f t="shared" si="4"/>
        <v>0</v>
      </c>
      <c r="T32" s="174">
        <f t="shared" si="5"/>
        <v>0</v>
      </c>
      <c r="U32" s="174">
        <v>392323.01</v>
      </c>
      <c r="V32" s="174">
        <f t="shared" si="6"/>
        <v>3844.7654979999998</v>
      </c>
      <c r="W32" s="174">
        <f t="shared" si="7"/>
        <v>4613.7185975999992</v>
      </c>
      <c r="X32" s="176">
        <f t="shared" si="8"/>
        <v>3844.7654979999998</v>
      </c>
      <c r="Y32" s="174">
        <f t="shared" si="8"/>
        <v>4613.7185975999992</v>
      </c>
      <c r="Z32" s="177">
        <f t="shared" si="3"/>
        <v>-1.4024000010977034E-3</v>
      </c>
    </row>
    <row r="33" spans="1:27" ht="31.5" customHeight="1" x14ac:dyDescent="0.25">
      <c r="A33" s="207"/>
      <c r="B33" s="229" t="s">
        <v>190</v>
      </c>
      <c r="C33" s="209" t="s">
        <v>28</v>
      </c>
      <c r="D33" s="242">
        <v>0.78400000000000003</v>
      </c>
      <c r="E33" s="211"/>
      <c r="F33" s="234"/>
      <c r="G33" s="234"/>
      <c r="H33" s="241">
        <v>110.34</v>
      </c>
      <c r="I33" s="234">
        <f>ROUND(H33*D33,2)</f>
        <v>86.51</v>
      </c>
      <c r="J33" s="234">
        <f>ROUND(I33*1.2,2)</f>
        <v>103.81</v>
      </c>
      <c r="K33" s="235">
        <f t="shared" si="12"/>
        <v>86.51</v>
      </c>
      <c r="L33" s="234">
        <f t="shared" si="12"/>
        <v>103.81</v>
      </c>
      <c r="M33" s="243" t="s">
        <v>174</v>
      </c>
      <c r="Q33" s="172">
        <f t="shared" si="13"/>
        <v>0.78400000000000003</v>
      </c>
      <c r="R33" s="173"/>
      <c r="S33" s="174">
        <f t="shared" si="4"/>
        <v>0</v>
      </c>
      <c r="T33" s="174">
        <f t="shared" si="5"/>
        <v>0</v>
      </c>
      <c r="U33" s="174">
        <v>110.34</v>
      </c>
      <c r="V33" s="174">
        <f t="shared" si="6"/>
        <v>86.506560000000007</v>
      </c>
      <c r="W33" s="174">
        <f t="shared" si="7"/>
        <v>103.807872</v>
      </c>
      <c r="X33" s="176">
        <f t="shared" si="8"/>
        <v>86.506560000000007</v>
      </c>
      <c r="Y33" s="174">
        <f t="shared" si="8"/>
        <v>103.807872</v>
      </c>
      <c r="Z33" s="177">
        <f t="shared" si="3"/>
        <v>-2.1279999999990196E-3</v>
      </c>
    </row>
    <row r="34" spans="1:27" ht="38.25" customHeight="1" x14ac:dyDescent="0.25">
      <c r="A34" s="161">
        <f>A28+1</f>
        <v>12</v>
      </c>
      <c r="B34" s="237" t="s">
        <v>191</v>
      </c>
      <c r="C34" s="163" t="s">
        <v>21</v>
      </c>
      <c r="D34" s="164">
        <v>8.3000000000000007</v>
      </c>
      <c r="E34" s="238">
        <v>2509.9899999999998</v>
      </c>
      <c r="F34" s="166">
        <f>ROUND(E34*D34,2)</f>
        <v>20832.919999999998</v>
      </c>
      <c r="G34" s="166">
        <f>ROUND(F34*1.2,2)</f>
        <v>24999.5</v>
      </c>
      <c r="H34" s="244"/>
      <c r="I34" s="166"/>
      <c r="J34" s="166"/>
      <c r="K34" s="169">
        <f t="shared" si="12"/>
        <v>20832.919999999998</v>
      </c>
      <c r="L34" s="170">
        <f t="shared" si="12"/>
        <v>24999.5</v>
      </c>
      <c r="M34" s="156"/>
      <c r="Q34" s="181">
        <v>8.3000000000000007</v>
      </c>
      <c r="R34" s="173">
        <v>2509.9899999999998</v>
      </c>
      <c r="S34" s="174">
        <f t="shared" si="4"/>
        <v>20832.917000000001</v>
      </c>
      <c r="T34" s="174">
        <f t="shared" si="5"/>
        <v>24999.500400000001</v>
      </c>
      <c r="U34" s="175"/>
      <c r="V34" s="174">
        <f t="shared" si="6"/>
        <v>0</v>
      </c>
      <c r="W34" s="174">
        <f t="shared" si="7"/>
        <v>0</v>
      </c>
      <c r="X34" s="176">
        <f t="shared" si="8"/>
        <v>20832.917000000001</v>
      </c>
      <c r="Y34" s="174">
        <f t="shared" si="8"/>
        <v>24999.500400000001</v>
      </c>
      <c r="Z34" s="177">
        <f t="shared" si="3"/>
        <v>4.0000000080908649E-4</v>
      </c>
    </row>
    <row r="35" spans="1:27" ht="18.75" customHeight="1" x14ac:dyDescent="0.25">
      <c r="A35" s="207" t="s">
        <v>38</v>
      </c>
      <c r="B35" s="208" t="s">
        <v>180</v>
      </c>
      <c r="C35" s="209" t="s">
        <v>21</v>
      </c>
      <c r="D35" s="210">
        <f>1.02*D34</f>
        <v>8.4660000000000011</v>
      </c>
      <c r="E35" s="211"/>
      <c r="F35" s="212"/>
      <c r="G35" s="212"/>
      <c r="H35" s="220">
        <v>1003.2</v>
      </c>
      <c r="I35" s="212">
        <f>ROUND(H35*D35,2)</f>
        <v>8493.09</v>
      </c>
      <c r="J35" s="212">
        <f>ROUND(I35*1.2,2)</f>
        <v>10191.709999999999</v>
      </c>
      <c r="K35" s="213">
        <f t="shared" si="12"/>
        <v>8493.09</v>
      </c>
      <c r="L35" s="212">
        <f t="shared" si="12"/>
        <v>10191.709999999999</v>
      </c>
      <c r="M35" s="245"/>
      <c r="Q35" s="181">
        <f>1.02*Q34</f>
        <v>8.4660000000000011</v>
      </c>
      <c r="R35" s="173"/>
      <c r="S35" s="174">
        <f t="shared" si="4"/>
        <v>0</v>
      </c>
      <c r="T35" s="174">
        <f t="shared" si="5"/>
        <v>0</v>
      </c>
      <c r="U35" s="174">
        <v>1003.2</v>
      </c>
      <c r="V35" s="174">
        <f t="shared" si="6"/>
        <v>8493.0912000000008</v>
      </c>
      <c r="W35" s="174">
        <f t="shared" si="7"/>
        <v>10191.709440000001</v>
      </c>
      <c r="X35" s="176">
        <f t="shared" si="8"/>
        <v>8493.0912000000008</v>
      </c>
      <c r="Y35" s="174">
        <f t="shared" si="8"/>
        <v>10191.709440000001</v>
      </c>
      <c r="Z35" s="177">
        <f t="shared" si="3"/>
        <v>-5.5999999858613592E-4</v>
      </c>
    </row>
    <row r="36" spans="1:27" ht="18.75" customHeight="1" x14ac:dyDescent="0.25">
      <c r="A36" s="207" t="s">
        <v>192</v>
      </c>
      <c r="B36" s="208" t="s">
        <v>193</v>
      </c>
      <c r="C36" s="209" t="s">
        <v>44</v>
      </c>
      <c r="D36" s="246">
        <v>3</v>
      </c>
      <c r="E36" s="211"/>
      <c r="F36" s="212"/>
      <c r="G36" s="212"/>
      <c r="H36" s="212">
        <v>919.6</v>
      </c>
      <c r="I36" s="212">
        <f>ROUND(H36*D36,2)</f>
        <v>2758.8</v>
      </c>
      <c r="J36" s="212">
        <f>ROUND(I36*1.2,2)</f>
        <v>3310.56</v>
      </c>
      <c r="K36" s="213">
        <f t="shared" si="12"/>
        <v>2758.8</v>
      </c>
      <c r="L36" s="212">
        <f t="shared" si="12"/>
        <v>3310.56</v>
      </c>
      <c r="Q36" s="181">
        <v>3</v>
      </c>
      <c r="R36" s="173"/>
      <c r="S36" s="174">
        <f t="shared" si="4"/>
        <v>0</v>
      </c>
      <c r="T36" s="174">
        <f t="shared" si="5"/>
        <v>0</v>
      </c>
      <c r="U36" s="174">
        <v>919.6</v>
      </c>
      <c r="V36" s="174">
        <f t="shared" si="6"/>
        <v>2758.8</v>
      </c>
      <c r="W36" s="174">
        <f t="shared" si="7"/>
        <v>3310.56</v>
      </c>
      <c r="X36" s="176">
        <f t="shared" si="8"/>
        <v>2758.8</v>
      </c>
      <c r="Y36" s="174">
        <f t="shared" si="8"/>
        <v>3310.56</v>
      </c>
      <c r="Z36" s="177">
        <f t="shared" si="3"/>
        <v>0</v>
      </c>
    </row>
    <row r="37" spans="1:27" ht="30.75" customHeight="1" x14ac:dyDescent="0.25">
      <c r="A37" s="182">
        <f>A34+1</f>
        <v>13</v>
      </c>
      <c r="B37" s="202" t="s">
        <v>96</v>
      </c>
      <c r="C37" s="184" t="s">
        <v>23</v>
      </c>
      <c r="D37" s="185">
        <v>0.72</v>
      </c>
      <c r="E37" s="188">
        <v>8327.42</v>
      </c>
      <c r="F37" s="187">
        <f>ROUND(E37*D37,2)</f>
        <v>5995.74</v>
      </c>
      <c r="G37" s="187">
        <f>ROUND(F37*1.2,2)</f>
        <v>7194.89</v>
      </c>
      <c r="H37" s="218"/>
      <c r="I37" s="187"/>
      <c r="J37" s="187"/>
      <c r="K37" s="205">
        <f t="shared" si="12"/>
        <v>5995.74</v>
      </c>
      <c r="L37" s="186">
        <f t="shared" si="12"/>
        <v>7194.89</v>
      </c>
      <c r="Q37" s="181">
        <v>0.72</v>
      </c>
      <c r="R37" s="173">
        <v>8327.42</v>
      </c>
      <c r="S37" s="174">
        <f t="shared" si="4"/>
        <v>5995.7424000000001</v>
      </c>
      <c r="T37" s="174">
        <f t="shared" si="5"/>
        <v>7194.8908799999999</v>
      </c>
      <c r="U37" s="175"/>
      <c r="V37" s="174">
        <f t="shared" si="6"/>
        <v>0</v>
      </c>
      <c r="W37" s="174">
        <f t="shared" si="7"/>
        <v>0</v>
      </c>
      <c r="X37" s="176">
        <f t="shared" si="8"/>
        <v>5995.7424000000001</v>
      </c>
      <c r="Y37" s="174">
        <f t="shared" si="8"/>
        <v>7194.8908799999999</v>
      </c>
      <c r="Z37" s="177">
        <f t="shared" si="3"/>
        <v>8.7999999959720299E-4</v>
      </c>
    </row>
    <row r="38" spans="1:27" ht="18.75" customHeight="1" x14ac:dyDescent="0.25">
      <c r="A38" s="207" t="s">
        <v>61</v>
      </c>
      <c r="B38" s="208" t="s">
        <v>45</v>
      </c>
      <c r="C38" s="209" t="s">
        <v>23</v>
      </c>
      <c r="D38" s="242">
        <f>D37*1.02</f>
        <v>0.73439999999999994</v>
      </c>
      <c r="E38" s="211"/>
      <c r="F38" s="212"/>
      <c r="G38" s="212"/>
      <c r="H38" s="212">
        <v>3657.5</v>
      </c>
      <c r="I38" s="212">
        <f>ROUND(H38*D38,2)</f>
        <v>2686.07</v>
      </c>
      <c r="J38" s="212">
        <f>ROUND(I38*1.2,2)</f>
        <v>3223.28</v>
      </c>
      <c r="K38" s="213">
        <f t="shared" si="12"/>
        <v>2686.07</v>
      </c>
      <c r="L38" s="212">
        <f t="shared" si="12"/>
        <v>3223.28</v>
      </c>
      <c r="M38" s="245"/>
      <c r="Q38" s="181">
        <f>Q37*1.02</f>
        <v>0.73439999999999994</v>
      </c>
      <c r="R38" s="173"/>
      <c r="S38" s="174">
        <f t="shared" si="4"/>
        <v>0</v>
      </c>
      <c r="T38" s="174">
        <f t="shared" si="5"/>
        <v>0</v>
      </c>
      <c r="U38" s="174">
        <v>3657.5</v>
      </c>
      <c r="V38" s="174">
        <f t="shared" si="6"/>
        <v>2686.0679999999998</v>
      </c>
      <c r="W38" s="174">
        <f t="shared" si="7"/>
        <v>3223.2815999999998</v>
      </c>
      <c r="X38" s="176">
        <f t="shared" si="8"/>
        <v>2686.0679999999998</v>
      </c>
      <c r="Y38" s="174">
        <f t="shared" si="8"/>
        <v>3223.2815999999998</v>
      </c>
      <c r="Z38" s="177">
        <f t="shared" si="3"/>
        <v>1.5999999995983671E-3</v>
      </c>
    </row>
    <row r="39" spans="1:27" ht="36.75" customHeight="1" x14ac:dyDescent="0.25">
      <c r="A39" s="182">
        <f>A37+1</f>
        <v>14</v>
      </c>
      <c r="B39" s="202" t="s">
        <v>194</v>
      </c>
      <c r="C39" s="184" t="s">
        <v>44</v>
      </c>
      <c r="D39" s="185">
        <v>2</v>
      </c>
      <c r="E39" s="188">
        <v>3082.04</v>
      </c>
      <c r="F39" s="187">
        <f>ROUND(E39*D39,2)</f>
        <v>6164.08</v>
      </c>
      <c r="G39" s="187">
        <f>ROUND(F39*1.2,2)</f>
        <v>7396.9</v>
      </c>
      <c r="H39" s="218"/>
      <c r="I39" s="187"/>
      <c r="J39" s="187"/>
      <c r="K39" s="205">
        <f t="shared" si="12"/>
        <v>6164.08</v>
      </c>
      <c r="L39" s="186">
        <f t="shared" si="12"/>
        <v>7396.9</v>
      </c>
      <c r="M39" s="245"/>
      <c r="Q39" s="181">
        <v>2</v>
      </c>
      <c r="R39" s="173">
        <v>3082.04</v>
      </c>
      <c r="S39" s="174">
        <f t="shared" si="4"/>
        <v>6164.08</v>
      </c>
      <c r="T39" s="174">
        <f t="shared" si="5"/>
        <v>7396.8959999999997</v>
      </c>
      <c r="U39" s="175"/>
      <c r="V39" s="174">
        <f t="shared" si="6"/>
        <v>0</v>
      </c>
      <c r="W39" s="174">
        <f t="shared" si="7"/>
        <v>0</v>
      </c>
      <c r="X39" s="176">
        <f t="shared" si="8"/>
        <v>6164.08</v>
      </c>
      <c r="Y39" s="174">
        <f t="shared" si="8"/>
        <v>7396.8959999999997</v>
      </c>
      <c r="Z39" s="177">
        <f t="shared" si="3"/>
        <v>-3.9999999999054126E-3</v>
      </c>
    </row>
    <row r="40" spans="1:27" ht="30" x14ac:dyDescent="0.25">
      <c r="A40" s="207" t="s">
        <v>88</v>
      </c>
      <c r="B40" s="208" t="s">
        <v>195</v>
      </c>
      <c r="C40" s="209" t="s">
        <v>44</v>
      </c>
      <c r="D40" s="210">
        <v>2</v>
      </c>
      <c r="E40" s="211"/>
      <c r="F40" s="212"/>
      <c r="G40" s="212"/>
      <c r="H40" s="212">
        <v>731.5</v>
      </c>
      <c r="I40" s="212">
        <f>ROUND(H40*D40,2)</f>
        <v>1463</v>
      </c>
      <c r="J40" s="212">
        <f>ROUND(I40*1.2,2)</f>
        <v>1755.6</v>
      </c>
      <c r="K40" s="213">
        <f t="shared" si="12"/>
        <v>1463</v>
      </c>
      <c r="L40" s="212">
        <f t="shared" si="12"/>
        <v>1755.6</v>
      </c>
      <c r="M40" s="245"/>
      <c r="Q40" s="181">
        <v>2</v>
      </c>
      <c r="R40" s="173"/>
      <c r="S40" s="174">
        <f t="shared" si="4"/>
        <v>0</v>
      </c>
      <c r="T40" s="174">
        <f t="shared" si="5"/>
        <v>0</v>
      </c>
      <c r="U40" s="174">
        <v>731.5</v>
      </c>
      <c r="V40" s="174">
        <f t="shared" si="6"/>
        <v>1463</v>
      </c>
      <c r="W40" s="174">
        <f t="shared" si="7"/>
        <v>1755.6</v>
      </c>
      <c r="X40" s="176">
        <f t="shared" si="8"/>
        <v>1463</v>
      </c>
      <c r="Y40" s="174">
        <f t="shared" si="8"/>
        <v>1755.6</v>
      </c>
      <c r="Z40" s="177">
        <f t="shared" si="3"/>
        <v>0</v>
      </c>
    </row>
    <row r="41" spans="1:27" s="254" customFormat="1" ht="25.5" customHeight="1" x14ac:dyDescent="0.25">
      <c r="A41" s="247" t="s">
        <v>57</v>
      </c>
      <c r="B41" s="248"/>
      <c r="C41" s="248"/>
      <c r="D41" s="248"/>
      <c r="E41" s="249"/>
      <c r="F41" s="250">
        <f>SUM(F7:F40)</f>
        <v>255112.09</v>
      </c>
      <c r="G41" s="251">
        <f>ROUND(F41*1.2,2)</f>
        <v>306134.51</v>
      </c>
      <c r="H41" s="252"/>
      <c r="I41" s="250">
        <f>SUM(I7:I40)</f>
        <v>129982.69</v>
      </c>
      <c r="J41" s="251">
        <f>ROUND(I41*1.2,2)</f>
        <v>155979.23000000001</v>
      </c>
      <c r="K41" s="250">
        <f>SUM(K7:K40)</f>
        <v>385094.78000000009</v>
      </c>
      <c r="L41" s="251">
        <f>SUM(L8:L40)</f>
        <v>462113.73</v>
      </c>
      <c r="M41" s="253"/>
      <c r="Q41" s="255"/>
      <c r="R41" s="255"/>
      <c r="S41" s="256">
        <f>SUM(S7:S40)</f>
        <v>216341.21439999997</v>
      </c>
      <c r="T41" s="256">
        <f t="shared" ref="T41:Y41" si="14">SUM(T7:T40)</f>
        <v>259609.45727999997</v>
      </c>
      <c r="U41" s="256">
        <f t="shared" si="14"/>
        <v>408254.65</v>
      </c>
      <c r="V41" s="256">
        <f t="shared" si="14"/>
        <v>110156.943258</v>
      </c>
      <c r="W41" s="256">
        <f t="shared" si="14"/>
        <v>132188.33190960003</v>
      </c>
      <c r="X41" s="256">
        <f t="shared" si="14"/>
        <v>326498.15765800007</v>
      </c>
      <c r="Y41" s="256">
        <f t="shared" si="14"/>
        <v>391797.78918959998</v>
      </c>
      <c r="Z41" s="177">
        <f t="shared" si="3"/>
        <v>-70315.940810400003</v>
      </c>
      <c r="AA41" s="253"/>
    </row>
  </sheetData>
  <conditionalFormatting sqref="Z8:Z41">
    <cfRule type="cellIs" dxfId="1" priority="1" operator="greaterThan">
      <formula>1</formula>
    </cfRule>
    <cfRule type="cellIs" dxfId="0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Свод НВК4</vt:lpstr>
      <vt:lpstr>К11А-К11Б</vt:lpstr>
      <vt:lpstr>цех 121-К11Б</vt:lpstr>
      <vt:lpstr>Ксущ-К11А</vt:lpstr>
      <vt:lpstr>К10-К10А VS</vt:lpstr>
      <vt:lpstr>'К10-К10А VS'!Область_печати</vt:lpstr>
      <vt:lpstr>'К11А-К11Б'!Область_печати</vt:lpstr>
      <vt:lpstr>'Ксущ-К11А'!Область_печати</vt:lpstr>
      <vt:lpstr>'Свод НВК4'!Область_печати</vt:lpstr>
      <vt:lpstr>'цех 121-К11Б'!Область_печати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2024-12-16T15:06:02Z</dcterms:modified>
</cp:coreProperties>
</file>