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оммерция\ВДЦ\06.11.2024-Анализ ВДЦ Мытищи\Корректировки резки\"/>
    </mc:Choice>
  </mc:AlternateContent>
  <xr:revisionPtr revIDLastSave="0" documentId="13_ncr:1_{69BD71C4-F43B-4F91-9833-44D43C6ED6EA}" xr6:coauthVersionLast="47" xr6:coauthVersionMax="47" xr10:uidLastSave="{00000000-0000-0000-0000-000000000000}"/>
  <bookViews>
    <workbookView xWindow="-120" yWindow="-120" windowWidth="51840" windowHeight="21240" tabRatio="811" firstSheet="1" activeTab="1" xr2:uid="{9F1C44D9-A069-494D-98F1-C0A40214D511}"/>
  </bookViews>
  <sheets>
    <sheet name="Свод НВК3" sheetId="1" state="hidden" r:id="rId1"/>
    <sheet name="В1-4-до В1-4А" sheetId="13" r:id="rId2"/>
  </sheets>
  <definedNames>
    <definedName name="_xlnm.Print_Area" localSheetId="1">'В1-4-до В1-4А'!$A$1:$L$55</definedName>
    <definedName name="_xlnm.Print_Area" localSheetId="0">'Свод НВК3'!$A$1:$H$14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1" i="13" l="1"/>
  <c r="V51" i="13"/>
  <c r="W51" i="13"/>
  <c r="Q9" i="13"/>
  <c r="S9" i="13" s="1"/>
  <c r="U9" i="13"/>
  <c r="V9" i="13" s="1"/>
  <c r="W9" i="13" s="1"/>
  <c r="Q10" i="13"/>
  <c r="R10" i="13"/>
  <c r="S10" i="13"/>
  <c r="X10" i="13" s="1"/>
  <c r="T10" i="13"/>
  <c r="U10" i="13"/>
  <c r="V10" i="13"/>
  <c r="W10" i="13" s="1"/>
  <c r="Q11" i="13"/>
  <c r="S11" i="13" s="1"/>
  <c r="R11" i="13"/>
  <c r="U11" i="13"/>
  <c r="V11" i="13"/>
  <c r="W11" i="13"/>
  <c r="Q12" i="13"/>
  <c r="S12" i="13" s="1"/>
  <c r="R12" i="13"/>
  <c r="U12" i="13"/>
  <c r="Q13" i="13"/>
  <c r="R13" i="13"/>
  <c r="S13" i="13"/>
  <c r="T13" i="13"/>
  <c r="Y13" i="13" s="1"/>
  <c r="Z13" i="13" s="1"/>
  <c r="U13" i="13"/>
  <c r="V13" i="13"/>
  <c r="W13" i="13"/>
  <c r="X13" i="13"/>
  <c r="Q14" i="13"/>
  <c r="R14" i="13"/>
  <c r="S14" i="13" s="1"/>
  <c r="U14" i="13"/>
  <c r="V14" i="13" s="1"/>
  <c r="W14" i="13" s="1"/>
  <c r="Q15" i="13"/>
  <c r="S15" i="13"/>
  <c r="X15" i="13" s="1"/>
  <c r="U15" i="13"/>
  <c r="V15" i="13" s="1"/>
  <c r="W15" i="13" s="1"/>
  <c r="Q16" i="13"/>
  <c r="R16" i="13"/>
  <c r="S16" i="13"/>
  <c r="T16" i="13"/>
  <c r="U16" i="13"/>
  <c r="V16" i="13"/>
  <c r="W16" i="13"/>
  <c r="X16" i="13"/>
  <c r="Y16" i="13"/>
  <c r="Z16" i="13"/>
  <c r="Q17" i="13"/>
  <c r="S17" i="13" s="1"/>
  <c r="R17" i="13"/>
  <c r="U17" i="13"/>
  <c r="V17" i="13" s="1"/>
  <c r="W17" i="13" s="1"/>
  <c r="Q18" i="13"/>
  <c r="R18" i="13"/>
  <c r="S18" i="13"/>
  <c r="X18" i="13" s="1"/>
  <c r="T18" i="13"/>
  <c r="U18" i="13"/>
  <c r="V18" i="13"/>
  <c r="W18" i="13" s="1"/>
  <c r="Q19" i="13"/>
  <c r="S19" i="13" s="1"/>
  <c r="R19" i="13"/>
  <c r="U19" i="13"/>
  <c r="V19" i="13"/>
  <c r="W19" i="13"/>
  <c r="Q20" i="13"/>
  <c r="S20" i="13" s="1"/>
  <c r="R20" i="13"/>
  <c r="U20" i="13"/>
  <c r="Q21" i="13"/>
  <c r="R21" i="13"/>
  <c r="S21" i="13"/>
  <c r="T21" i="13"/>
  <c r="Y21" i="13" s="1"/>
  <c r="Z21" i="13" s="1"/>
  <c r="U21" i="13"/>
  <c r="V21" i="13"/>
  <c r="W21" i="13"/>
  <c r="X21" i="13"/>
  <c r="Q22" i="13"/>
  <c r="R22" i="13"/>
  <c r="S22" i="13" s="1"/>
  <c r="U22" i="13"/>
  <c r="V22" i="13" s="1"/>
  <c r="W22" i="13" s="1"/>
  <c r="Q23" i="13"/>
  <c r="R23" i="13"/>
  <c r="S23" i="13"/>
  <c r="T23" i="13"/>
  <c r="U23" i="13"/>
  <c r="V23" i="13" s="1"/>
  <c r="W23" i="13" s="1"/>
  <c r="Q24" i="13"/>
  <c r="R24" i="13"/>
  <c r="S24" i="13"/>
  <c r="T24" i="13"/>
  <c r="U24" i="13"/>
  <c r="V24" i="13"/>
  <c r="W24" i="13"/>
  <c r="X24" i="13"/>
  <c r="Y24" i="13"/>
  <c r="Z24" i="13"/>
  <c r="Q25" i="13"/>
  <c r="S25" i="13" s="1"/>
  <c r="R25" i="13"/>
  <c r="U25" i="13"/>
  <c r="V25" i="13" s="1"/>
  <c r="W25" i="13" s="1"/>
  <c r="Q26" i="13"/>
  <c r="R26" i="13"/>
  <c r="S26" i="13"/>
  <c r="X26" i="13" s="1"/>
  <c r="T26" i="13"/>
  <c r="U26" i="13"/>
  <c r="V26" i="13"/>
  <c r="W26" i="13" s="1"/>
  <c r="Q27" i="13"/>
  <c r="S27" i="13" s="1"/>
  <c r="R27" i="13"/>
  <c r="U27" i="13"/>
  <c r="V27" i="13"/>
  <c r="W27" i="13"/>
  <c r="Q28" i="13"/>
  <c r="S28" i="13" s="1"/>
  <c r="R28" i="13"/>
  <c r="U28" i="13"/>
  <c r="Q29" i="13"/>
  <c r="R29" i="13"/>
  <c r="S29" i="13"/>
  <c r="T29" i="13"/>
  <c r="Y29" i="13" s="1"/>
  <c r="Z29" i="13" s="1"/>
  <c r="U29" i="13"/>
  <c r="V29" i="13"/>
  <c r="W29" i="13"/>
  <c r="X29" i="13"/>
  <c r="Q30" i="13"/>
  <c r="R30" i="13"/>
  <c r="S30" i="13"/>
  <c r="T30" i="13" s="1"/>
  <c r="U30" i="13"/>
  <c r="V30" i="13" s="1"/>
  <c r="Q31" i="13"/>
  <c r="R31" i="13"/>
  <c r="S31" i="13"/>
  <c r="T31" i="13"/>
  <c r="U31" i="13"/>
  <c r="V31" i="13" s="1"/>
  <c r="W31" i="13" s="1"/>
  <c r="Q32" i="13"/>
  <c r="R32" i="13"/>
  <c r="S32" i="13"/>
  <c r="T32" i="13"/>
  <c r="U32" i="13"/>
  <c r="V32" i="13"/>
  <c r="W32" i="13"/>
  <c r="X32" i="13"/>
  <c r="Y32" i="13"/>
  <c r="Z32" i="13"/>
  <c r="Q33" i="13"/>
  <c r="S33" i="13" s="1"/>
  <c r="R33" i="13"/>
  <c r="U33" i="13"/>
  <c r="V33" i="13" s="1"/>
  <c r="W33" i="13" s="1"/>
  <c r="Q34" i="13"/>
  <c r="R34" i="13"/>
  <c r="S34" i="13"/>
  <c r="X34" i="13" s="1"/>
  <c r="T34" i="13"/>
  <c r="U34" i="13"/>
  <c r="V34" i="13"/>
  <c r="W34" i="13" s="1"/>
  <c r="Q35" i="13"/>
  <c r="S35" i="13" s="1"/>
  <c r="R35" i="13"/>
  <c r="U35" i="13"/>
  <c r="V35" i="13"/>
  <c r="W35" i="13"/>
  <c r="Q36" i="13"/>
  <c r="S36" i="13" s="1"/>
  <c r="R36" i="13"/>
  <c r="U36" i="13"/>
  <c r="Q37" i="13"/>
  <c r="R37" i="13"/>
  <c r="S37" i="13"/>
  <c r="T37" i="13"/>
  <c r="Y37" i="13" s="1"/>
  <c r="Z37" i="13" s="1"/>
  <c r="U37" i="13"/>
  <c r="V37" i="13"/>
  <c r="W37" i="13"/>
  <c r="X37" i="13"/>
  <c r="Q38" i="13"/>
  <c r="R38" i="13"/>
  <c r="S38" i="13"/>
  <c r="T38" i="13" s="1"/>
  <c r="U38" i="13"/>
  <c r="V38" i="13" s="1"/>
  <c r="Q39" i="13"/>
  <c r="R39" i="13"/>
  <c r="S39" i="13"/>
  <c r="T39" i="13"/>
  <c r="U39" i="13"/>
  <c r="V39" i="13" s="1"/>
  <c r="W39" i="13" s="1"/>
  <c r="Q40" i="13"/>
  <c r="R40" i="13"/>
  <c r="S40" i="13"/>
  <c r="T40" i="13"/>
  <c r="U40" i="13"/>
  <c r="V40" i="13"/>
  <c r="W40" i="13"/>
  <c r="X40" i="13"/>
  <c r="Y40" i="13"/>
  <c r="Z40" i="13"/>
  <c r="Q41" i="13"/>
  <c r="S41" i="13" s="1"/>
  <c r="R41" i="13"/>
  <c r="U41" i="13"/>
  <c r="V41" i="13" s="1"/>
  <c r="W41" i="13" s="1"/>
  <c r="Q42" i="13"/>
  <c r="R42" i="13"/>
  <c r="S42" i="13"/>
  <c r="X42" i="13" s="1"/>
  <c r="T42" i="13"/>
  <c r="U42" i="13"/>
  <c r="V42" i="13"/>
  <c r="W42" i="13" s="1"/>
  <c r="Q43" i="13"/>
  <c r="S43" i="13" s="1"/>
  <c r="R43" i="13"/>
  <c r="U43" i="13"/>
  <c r="V43" i="13"/>
  <c r="W43" i="13"/>
  <c r="Q44" i="13"/>
  <c r="S44" i="13" s="1"/>
  <c r="R44" i="13"/>
  <c r="U44" i="13"/>
  <c r="Q45" i="13"/>
  <c r="R45" i="13"/>
  <c r="S45" i="13"/>
  <c r="T45" i="13"/>
  <c r="Y45" i="13" s="1"/>
  <c r="Z45" i="13" s="1"/>
  <c r="U45" i="13"/>
  <c r="V45" i="13"/>
  <c r="W45" i="13"/>
  <c r="X45" i="13"/>
  <c r="Q46" i="13"/>
  <c r="R46" i="13"/>
  <c r="S46" i="13"/>
  <c r="T46" i="13" s="1"/>
  <c r="U46" i="13"/>
  <c r="V46" i="13" s="1"/>
  <c r="Q47" i="13"/>
  <c r="R47" i="13"/>
  <c r="S47" i="13"/>
  <c r="T47" i="13"/>
  <c r="U47" i="13"/>
  <c r="V47" i="13" s="1"/>
  <c r="W47" i="13" s="1"/>
  <c r="Q48" i="13"/>
  <c r="R48" i="13"/>
  <c r="S48" i="13"/>
  <c r="T48" i="13"/>
  <c r="U48" i="13"/>
  <c r="V48" i="13"/>
  <c r="W48" i="13"/>
  <c r="X48" i="13"/>
  <c r="Y48" i="13"/>
  <c r="Z48" i="13"/>
  <c r="Q49" i="13"/>
  <c r="S49" i="13" s="1"/>
  <c r="R49" i="13"/>
  <c r="U49" i="13"/>
  <c r="V49" i="13" s="1"/>
  <c r="W49" i="13" s="1"/>
  <c r="Q50" i="13"/>
  <c r="R50" i="13"/>
  <c r="S50" i="13"/>
  <c r="X50" i="13" s="1"/>
  <c r="T50" i="13"/>
  <c r="U50" i="13"/>
  <c r="V50" i="13"/>
  <c r="W50" i="13" s="1"/>
  <c r="U8" i="13"/>
  <c r="R8" i="13"/>
  <c r="Q8" i="13"/>
  <c r="V8" i="13" s="1"/>
  <c r="W8" i="13" s="1"/>
  <c r="T15" i="13" l="1"/>
  <c r="Y15" i="13" s="1"/>
  <c r="Z15" i="13" s="1"/>
  <c r="T41" i="13"/>
  <c r="Y41" i="13" s="1"/>
  <c r="Z41" i="13" s="1"/>
  <c r="X41" i="13"/>
  <c r="X47" i="13"/>
  <c r="T44" i="13"/>
  <c r="T20" i="13"/>
  <c r="Y34" i="13"/>
  <c r="Z34" i="13" s="1"/>
  <c r="X43" i="13"/>
  <c r="T43" i="13"/>
  <c r="Y43" i="13" s="1"/>
  <c r="Z43" i="13" s="1"/>
  <c r="Y47" i="13"/>
  <c r="Z47" i="13" s="1"/>
  <c r="Y31" i="13"/>
  <c r="Z31" i="13" s="1"/>
  <c r="T25" i="13"/>
  <c r="Y25" i="13" s="1"/>
  <c r="Z25" i="13" s="1"/>
  <c r="X25" i="13"/>
  <c r="Y10" i="13"/>
  <c r="Z10" i="13" s="1"/>
  <c r="T14" i="13"/>
  <c r="Y14" i="13" s="1"/>
  <c r="Z14" i="13" s="1"/>
  <c r="X14" i="13"/>
  <c r="X31" i="13"/>
  <c r="T22" i="13"/>
  <c r="Y22" i="13" s="1"/>
  <c r="Z22" i="13" s="1"/>
  <c r="X22" i="13"/>
  <c r="T12" i="13"/>
  <c r="X35" i="13"/>
  <c r="T35" i="13"/>
  <c r="Y35" i="13" s="1"/>
  <c r="Z35" i="13" s="1"/>
  <c r="T49" i="13"/>
  <c r="Y49" i="13" s="1"/>
  <c r="Z49" i="13" s="1"/>
  <c r="X49" i="13"/>
  <c r="Y42" i="13"/>
  <c r="Z42" i="13" s="1"/>
  <c r="T28" i="13"/>
  <c r="X19" i="13"/>
  <c r="T19" i="13"/>
  <c r="Y19" i="13" s="1"/>
  <c r="Z19" i="13" s="1"/>
  <c r="X27" i="13"/>
  <c r="T27" i="13"/>
  <c r="Y27" i="13" s="1"/>
  <c r="Z27" i="13" s="1"/>
  <c r="Y23" i="13"/>
  <c r="Z23" i="13" s="1"/>
  <c r="T17" i="13"/>
  <c r="Y17" i="13" s="1"/>
  <c r="Z17" i="13" s="1"/>
  <c r="X17" i="13"/>
  <c r="Y39" i="13"/>
  <c r="Z39" i="13" s="1"/>
  <c r="T33" i="13"/>
  <c r="Y33" i="13" s="1"/>
  <c r="Z33" i="13" s="1"/>
  <c r="X33" i="13"/>
  <c r="X30" i="13"/>
  <c r="W30" i="13"/>
  <c r="Y26" i="13"/>
  <c r="Z26" i="13" s="1"/>
  <c r="W46" i="13"/>
  <c r="Y46" i="13" s="1"/>
  <c r="Z46" i="13" s="1"/>
  <c r="X46" i="13"/>
  <c r="X23" i="13"/>
  <c r="X39" i="13"/>
  <c r="Y30" i="13"/>
  <c r="Z30" i="13" s="1"/>
  <c r="Y18" i="13"/>
  <c r="Z18" i="13" s="1"/>
  <c r="X38" i="13"/>
  <c r="W38" i="13"/>
  <c r="Y38" i="13" s="1"/>
  <c r="Z38" i="13" s="1"/>
  <c r="X11" i="13"/>
  <c r="T11" i="13"/>
  <c r="Y11" i="13" s="1"/>
  <c r="Z11" i="13" s="1"/>
  <c r="Y50" i="13"/>
  <c r="Z50" i="13" s="1"/>
  <c r="T36" i="13"/>
  <c r="T9" i="13"/>
  <c r="X9" i="13"/>
  <c r="X51" i="13" s="1"/>
  <c r="V44" i="13"/>
  <c r="W44" i="13" s="1"/>
  <c r="V36" i="13"/>
  <c r="W36" i="13" s="1"/>
  <c r="V28" i="13"/>
  <c r="W28" i="13" s="1"/>
  <c r="V20" i="13"/>
  <c r="W20" i="13" s="1"/>
  <c r="V12" i="13"/>
  <c r="W12" i="13" s="1"/>
  <c r="S8" i="13"/>
  <c r="Y9" i="13" l="1"/>
  <c r="T51" i="13"/>
  <c r="Y28" i="13"/>
  <c r="Z28" i="13" s="1"/>
  <c r="Y36" i="13"/>
  <c r="Z36" i="13" s="1"/>
  <c r="X20" i="13"/>
  <c r="X36" i="13"/>
  <c r="X12" i="13"/>
  <c r="Y20" i="13"/>
  <c r="Z20" i="13" s="1"/>
  <c r="Y12" i="13"/>
  <c r="Z12" i="13" s="1"/>
  <c r="X44" i="13"/>
  <c r="Y44" i="13"/>
  <c r="Z44" i="13" s="1"/>
  <c r="X28" i="13"/>
  <c r="X8" i="13"/>
  <c r="T8" i="13"/>
  <c r="Y8" i="13" s="1"/>
  <c r="Z8" i="13" s="1"/>
  <c r="Z9" i="13" l="1"/>
  <c r="Y51" i="13"/>
  <c r="S51" i="13" l="1"/>
  <c r="F14" i="1"/>
  <c r="G14" i="1"/>
  <c r="F30" i="13"/>
  <c r="K30" i="13" s="1"/>
  <c r="I50" i="13"/>
  <c r="J50" i="13" s="1"/>
  <c r="L50" i="13" s="1"/>
  <c r="F49" i="13"/>
  <c r="K49" i="13" s="1"/>
  <c r="I48" i="13"/>
  <c r="K48" i="13" s="1"/>
  <c r="F47" i="13"/>
  <c r="G47" i="13" s="1"/>
  <c r="L47" i="13" s="1"/>
  <c r="H46" i="13"/>
  <c r="I46" i="13" s="1"/>
  <c r="E45" i="13"/>
  <c r="F45" i="13" s="1"/>
  <c r="I44" i="13"/>
  <c r="K44" i="13" s="1"/>
  <c r="F43" i="13"/>
  <c r="G43" i="13" s="1"/>
  <c r="L43" i="13" s="1"/>
  <c r="D42" i="13"/>
  <c r="I42" i="13" s="1"/>
  <c r="F41" i="13"/>
  <c r="K41" i="13" s="1"/>
  <c r="I40" i="13"/>
  <c r="K40" i="13" s="1"/>
  <c r="F39" i="13"/>
  <c r="G39" i="13" s="1"/>
  <c r="L39" i="13" s="1"/>
  <c r="D38" i="13"/>
  <c r="I38" i="13" s="1"/>
  <c r="F37" i="13"/>
  <c r="K37" i="13" s="1"/>
  <c r="D35" i="13"/>
  <c r="I35" i="13" s="1"/>
  <c r="J35" i="13" s="1"/>
  <c r="L35" i="13" s="1"/>
  <c r="I36" i="13"/>
  <c r="K36" i="13" s="1"/>
  <c r="F34" i="13"/>
  <c r="G34" i="13" s="1"/>
  <c r="L34" i="13" s="1"/>
  <c r="D33" i="13"/>
  <c r="I33" i="13" s="1"/>
  <c r="F32" i="13"/>
  <c r="K32" i="13" s="1"/>
  <c r="D26" i="13"/>
  <c r="I26" i="13" s="1"/>
  <c r="F25" i="13"/>
  <c r="K25" i="13" s="1"/>
  <c r="D24" i="13"/>
  <c r="I24" i="13" s="1"/>
  <c r="F23" i="13"/>
  <c r="K23" i="13" s="1"/>
  <c r="F22" i="13"/>
  <c r="K22" i="13" s="1"/>
  <c r="F21" i="13"/>
  <c r="K21" i="13" s="1"/>
  <c r="F20" i="13"/>
  <c r="K20" i="13" s="1"/>
  <c r="F17" i="13"/>
  <c r="K17" i="13" s="1"/>
  <c r="F28" i="13"/>
  <c r="K28" i="13" s="1"/>
  <c r="F27" i="13"/>
  <c r="G27" i="13" s="1"/>
  <c r="L27" i="13" s="1"/>
  <c r="F19" i="13"/>
  <c r="G19" i="13" s="1"/>
  <c r="L19" i="13" s="1"/>
  <c r="F18" i="13"/>
  <c r="K18" i="13" s="1"/>
  <c r="F15" i="13"/>
  <c r="G15" i="13" s="1"/>
  <c r="L15" i="13" s="1"/>
  <c r="F13" i="13"/>
  <c r="K13" i="13" s="1"/>
  <c r="F11" i="13"/>
  <c r="K11" i="13" s="1"/>
  <c r="E10" i="13"/>
  <c r="F10" i="13" s="1"/>
  <c r="F9" i="13"/>
  <c r="K9" i="13" s="1"/>
  <c r="A9" i="13"/>
  <c r="A10" i="13" s="1"/>
  <c r="A11" i="13" s="1"/>
  <c r="A13" i="13" s="1"/>
  <c r="A15" i="13" s="1"/>
  <c r="A17" i="13" s="1"/>
  <c r="F8" i="13"/>
  <c r="G8" i="13" s="1"/>
  <c r="L8" i="13" s="1"/>
  <c r="I51" i="13" l="1"/>
  <c r="F51" i="13"/>
  <c r="G51" i="13" s="1"/>
  <c r="G30" i="13"/>
  <c r="L30" i="13" s="1"/>
  <c r="A18" i="13"/>
  <c r="A19" i="13" s="1"/>
  <c r="K50" i="13"/>
  <c r="G49" i="13"/>
  <c r="L49" i="13" s="1"/>
  <c r="K47" i="13"/>
  <c r="J48" i="13"/>
  <c r="L48" i="13" s="1"/>
  <c r="K45" i="13"/>
  <c r="G45" i="13"/>
  <c r="L45" i="13" s="1"/>
  <c r="K46" i="13"/>
  <c r="J46" i="13"/>
  <c r="L46" i="13" s="1"/>
  <c r="K43" i="13"/>
  <c r="J44" i="13"/>
  <c r="L44" i="13" s="1"/>
  <c r="K42" i="13"/>
  <c r="J42" i="13"/>
  <c r="L42" i="13" s="1"/>
  <c r="G41" i="13"/>
  <c r="L41" i="13" s="1"/>
  <c r="K39" i="13"/>
  <c r="J40" i="13"/>
  <c r="L40" i="13" s="1"/>
  <c r="K38" i="13"/>
  <c r="J38" i="13"/>
  <c r="L38" i="13" s="1"/>
  <c r="G37" i="13"/>
  <c r="L37" i="13" s="1"/>
  <c r="K35" i="13"/>
  <c r="K34" i="13"/>
  <c r="J36" i="13"/>
  <c r="L36" i="13" s="1"/>
  <c r="K33" i="13"/>
  <c r="J33" i="13"/>
  <c r="L33" i="13" s="1"/>
  <c r="G32" i="13"/>
  <c r="L32" i="13" s="1"/>
  <c r="K26" i="13"/>
  <c r="J26" i="13"/>
  <c r="L26" i="13" s="1"/>
  <c r="G25" i="13"/>
  <c r="L25" i="13" s="1"/>
  <c r="K24" i="13"/>
  <c r="J24" i="13"/>
  <c r="L24" i="13" s="1"/>
  <c r="G23" i="13"/>
  <c r="L23" i="13" s="1"/>
  <c r="G22" i="13"/>
  <c r="L22" i="13" s="1"/>
  <c r="G21" i="13"/>
  <c r="L21" i="13" s="1"/>
  <c r="G20" i="13"/>
  <c r="L20" i="13" s="1"/>
  <c r="K19" i="13"/>
  <c r="G17" i="13"/>
  <c r="L17" i="13" s="1"/>
  <c r="K8" i="13"/>
  <c r="G18" i="13"/>
  <c r="L18" i="13" s="1"/>
  <c r="G9" i="13"/>
  <c r="L9" i="13" s="1"/>
  <c r="G10" i="13"/>
  <c r="L10" i="13" s="1"/>
  <c r="K10" i="13"/>
  <c r="J51" i="13"/>
  <c r="G28" i="13"/>
  <c r="L28" i="13" s="1"/>
  <c r="G13" i="13"/>
  <c r="L13" i="13" s="1"/>
  <c r="K27" i="13"/>
  <c r="G11" i="13"/>
  <c r="L11" i="13" s="1"/>
  <c r="K15" i="13"/>
  <c r="A4" i="1"/>
  <c r="A5" i="1" s="1"/>
  <c r="A6" i="1" s="1"/>
  <c r="A7" i="1" s="1"/>
  <c r="K51" i="13" l="1"/>
  <c r="L51" i="13" s="1"/>
  <c r="E10" i="1"/>
  <c r="E9" i="1"/>
  <c r="A20" i="13"/>
  <c r="A21" i="13" s="1"/>
  <c r="A22" i="13" s="1"/>
  <c r="A23" i="13" s="1"/>
  <c r="A25" i="13" s="1"/>
  <c r="A27" i="13" s="1"/>
  <c r="H9" i="1"/>
  <c r="H10" i="1"/>
  <c r="A28" i="13" l="1"/>
  <c r="A30" i="13" s="1"/>
  <c r="A32" i="13" s="1"/>
  <c r="A34" i="13" s="1"/>
  <c r="A37" i="13" s="1"/>
  <c r="A39" i="13" s="1"/>
  <c r="A41" i="13" s="1"/>
  <c r="A43" i="13" s="1"/>
  <c r="A45" i="13" s="1"/>
  <c r="A47" i="13" s="1"/>
  <c r="A49" i="13" s="1"/>
  <c r="H11" i="1"/>
  <c r="E11" i="1"/>
  <c r="H6" i="1"/>
  <c r="E6" i="1"/>
  <c r="E12" i="1" l="1"/>
  <c r="H12" i="1"/>
  <c r="E4" i="1" l="1"/>
  <c r="H4" i="1"/>
  <c r="A8" i="1" l="1"/>
  <c r="A9" i="1" s="1"/>
  <c r="A10" i="1" l="1"/>
  <c r="A11" i="1" s="1"/>
  <c r="A12" i="1" s="1"/>
  <c r="A13" i="1" s="1"/>
  <c r="H13" i="1" l="1"/>
  <c r="H5" i="1"/>
  <c r="E5" i="1"/>
  <c r="E13" i="1" l="1"/>
  <c r="E7" i="1"/>
  <c r="H7" i="1"/>
  <c r="D14" i="1"/>
  <c r="H3" i="1" l="1"/>
  <c r="E3" i="1"/>
  <c r="C14" i="1"/>
  <c r="H8" i="1"/>
  <c r="H14" i="1" l="1"/>
  <c r="E8" i="1"/>
  <c r="E14" i="1" s="1"/>
</calcChain>
</file>

<file path=xl/sharedStrings.xml><?xml version="1.0" encoding="utf-8"?>
<sst xmlns="http://schemas.openxmlformats.org/spreadsheetml/2006/main" count="156" uniqueCount="94">
  <si>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</si>
  <si>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</si>
  <si>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</si>
  <si>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</si>
  <si>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</si>
  <si>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</si>
  <si>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</si>
  <si>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</si>
  <si>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</si>
  <si>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</si>
  <si>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</si>
  <si>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</si>
  <si>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</si>
  <si>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</si>
  <si>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</si>
  <si>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</si>
  <si>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</si>
  <si>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</si>
  <si>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</si>
  <si>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Разборка дорожных покрытий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</si>
  <si>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</si>
  <si>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</si>
  <si>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</si>
  <si>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</si>
  <si>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стоимость из ГП</t>
  </si>
  <si>
    <t xml:space="preserve">Разборка оснований щебеночных мех. способом </t>
  </si>
  <si>
    <t>т</t>
  </si>
  <si>
    <t>Земляные работы</t>
  </si>
  <si>
    <t xml:space="preserve">Разработка сухого грунта механизированным способом </t>
  </si>
  <si>
    <t>Доработка грунта в траншее вручную</t>
  </si>
  <si>
    <t>Песок природный  средний</t>
  </si>
  <si>
    <t>Прокладка трубопровода</t>
  </si>
  <si>
    <t>Прокладка труб полиэтиленовых напорных ПЭ100  SDR17  ø110х6,6 «питьевая»</t>
  </si>
  <si>
    <t xml:space="preserve">Труба ПЭ100 SDR17 PN 10 110х6.6 </t>
  </si>
  <si>
    <t>Протаскивание в футляр полиэтиленовых труб  с установкой колец опорно-направляющего ОНК-110</t>
  </si>
  <si>
    <t>Опорно-направляющие кольца ОНК-110 для трубы Дн=110 мм</t>
  </si>
  <si>
    <t>шт.</t>
  </si>
  <si>
    <t>Установка муфты защитной полиэтиленовой L=150,0 мм D=140 мм для прохода труб сквозь бетонную стену колодца (для труб D=110 мм)</t>
  </si>
  <si>
    <t>Заполнение межтрубного пространства в футляре (кожухе) цементно-песчаным раствором М100</t>
  </si>
  <si>
    <t>19.1</t>
  </si>
  <si>
    <t>Цементно-песчаный раствор М100</t>
  </si>
  <si>
    <t>20.1</t>
  </si>
  <si>
    <t>21.1</t>
  </si>
  <si>
    <t xml:space="preserve">Цена по счету </t>
  </si>
  <si>
    <t>22.1</t>
  </si>
  <si>
    <t>23.1</t>
  </si>
  <si>
    <t>24.1</t>
  </si>
  <si>
    <t>25.1</t>
  </si>
  <si>
    <t>26.1</t>
  </si>
  <si>
    <t>Втулка под фланец d=100 мм SDR 17</t>
  </si>
  <si>
    <t xml:space="preserve">Итого </t>
  </si>
  <si>
    <t xml:space="preserve">Обратная засыпка грунта бульдозером </t>
  </si>
  <si>
    <t>стоимость из НВК5</t>
  </si>
  <si>
    <t>Прочие работы</t>
  </si>
  <si>
    <t>Погрузка  грунта в автосамосвалы</t>
  </si>
  <si>
    <t>Муфта защитная полиэтиленовоя L=150,0 мм D=140 мм  (для труб D=110 мм)</t>
  </si>
  <si>
    <t>м³</t>
  </si>
  <si>
    <t xml:space="preserve">Обсыпка из песка труб в траншее </t>
  </si>
  <si>
    <t>Демонтаж дорожного бордюра БР 100.30.15</t>
  </si>
  <si>
    <t>Демонтажные работы</t>
  </si>
  <si>
    <t>Уг1 до Уг.2</t>
  </si>
  <si>
    <t>В1-4 до Уг.1</t>
  </si>
  <si>
    <t>В1-1 – В1-1А +Подвал+Гараж</t>
  </si>
  <si>
    <t>14.1</t>
  </si>
  <si>
    <t>Уг.2 до В1нов</t>
  </si>
  <si>
    <t xml:space="preserve">Устройство песчаного основания </t>
  </si>
  <si>
    <t>В1-30 – В1-31 +Камера</t>
  </si>
  <si>
    <t xml:space="preserve">В1-3А и В1-4 </t>
  </si>
  <si>
    <t>В1-2 – В1-2А</t>
  </si>
  <si>
    <t>В1-нов.1 и В1-5</t>
  </si>
  <si>
    <t>В1-нов.1- цех №121/18</t>
  </si>
  <si>
    <t>Разработка грунта в траншее вручную</t>
  </si>
  <si>
    <t>В1-нов.1 до В1-7</t>
  </si>
  <si>
    <t>В1-7 до В1-8 (Защита сущ. трубы)</t>
  </si>
  <si>
    <t>131-23-НВК2. Переустройство хозпитьевого водопровода (В1) на участке В1-4 до В1-4А</t>
  </si>
  <si>
    <t>Демонтаж трубы стальной Ду 114*4мм</t>
  </si>
  <si>
    <t xml:space="preserve">Прокладка труб стальных с полиэтиленовым защитным покрытием ВУС 325х 7мм (футляр) </t>
  </si>
  <si>
    <t>Труба стальная с полиэтиленовым защитным покрытием ВУС 325х7мм</t>
  </si>
  <si>
    <t>Отвод стальной приварной 90°</t>
  </si>
  <si>
    <t>Монтаж отвода стального приварного 90°</t>
  </si>
  <si>
    <t>Монтаж муфты редукционной диам. 110*80мм GF</t>
  </si>
  <si>
    <t>Муфта редукционная диам. 110*80мм GF</t>
  </si>
  <si>
    <t>Установка втулки под фланец d=100 мм SDR 17 в колодце</t>
  </si>
  <si>
    <t>Фланцы стальные плоские приварные Д=100 мм</t>
  </si>
  <si>
    <t xml:space="preserve">Установка фланцев стальных плоских приварных Д=100 мм </t>
  </si>
  <si>
    <t>Уплотнение  пневматическими трамбовками</t>
  </si>
  <si>
    <t>КП с дисконтом</t>
  </si>
  <si>
    <t>новые работы</t>
  </si>
  <si>
    <t>стоимость из ГСН за демонтаж трубы ф159</t>
  </si>
  <si>
    <t>13.1</t>
  </si>
  <si>
    <t>18.1</t>
  </si>
  <si>
    <t>19.2</t>
  </si>
  <si>
    <t>Погрузка строительного мусора в автосамосвалы</t>
  </si>
  <si>
    <t xml:space="preserve">стоимость из ВДЦ 8-го цеха (НВК)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</si>
</sst>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#,##0.00_ ;\-#,##0.00\ 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1"/>
      <color rgb="FFC0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  <xf numFmtId="0" fontId="1" fillId="0" borderId="0"/>
    <xf numFmtId="43" fontId="1" fillId="0" borderId="0" applyFont="0" applyFill="0" applyBorder="0" applyAlignment="0" applyProtection="0"/>
  </cellStyleXfs>
  <cellXfs count="14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165" fontId="3" fillId="0" borderId="1" xfId="1" applyNumberFormat="1" applyFont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43" fontId="5" fillId="5" borderId="1" xfId="1" applyFont="1" applyFill="1" applyBorder="1" applyAlignment="1">
      <alignment vertical="center"/>
    </xf>
    <xf numFmtId="43" fontId="4" fillId="5" borderId="1" xfId="1" applyNumberFormat="1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vertical="center"/>
    </xf>
    <xf numFmtId="43" fontId="10" fillId="5" borderId="1" xfId="1" applyNumberFormat="1" applyFont="1" applyFill="1" applyBorder="1" applyAlignment="1">
      <alignment horizontal="center"/>
    </xf>
    <xf numFmtId="43" fontId="10" fillId="5" borderId="1" xfId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4" fillId="6" borderId="1" xfId="1" applyNumberFormat="1" applyFont="1" applyFill="1" applyBorder="1" applyAlignment="1">
      <alignment vertical="center"/>
    </xf>
    <xf numFmtId="0" fontId="7" fillId="5" borderId="0" xfId="0" applyFont="1" applyFill="1"/>
    <xf numFmtId="0" fontId="0" fillId="5" borderId="0" xfId="0" applyFill="1"/>
    <xf numFmtId="43" fontId="4" fillId="5" borderId="1" xfId="1" applyNumberFormat="1" applyFont="1" applyFill="1" applyBorder="1" applyAlignment="1">
      <alignment horizontal="center"/>
    </xf>
    <xf numFmtId="43" fontId="5" fillId="6" borderId="1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5" fillId="6" borderId="1" xfId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" fontId="5" fillId="6" borderId="1" xfId="0" applyNumberFormat="1" applyFont="1" applyFill="1" applyBorder="1" applyAlignment="1">
      <alignment vertical="center" wrapText="1"/>
    </xf>
    <xf numFmtId="0" fontId="5" fillId="6" borderId="12" xfId="3" applyFont="1" applyFill="1" applyBorder="1" applyAlignment="1">
      <alignment horizontal="left" vertical="center" wrapText="1"/>
    </xf>
    <xf numFmtId="165" fontId="4" fillId="6" borderId="1" xfId="1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vertical="center" wrapText="1"/>
    </xf>
    <xf numFmtId="165" fontId="5" fillId="6" borderId="1" xfId="1" applyNumberFormat="1" applyFont="1" applyFill="1" applyBorder="1" applyAlignment="1">
      <alignment vertical="center" wrapText="1"/>
    </xf>
    <xf numFmtId="0" fontId="15" fillId="0" borderId="0" xfId="0" applyFont="1"/>
    <xf numFmtId="0" fontId="14" fillId="0" borderId="0" xfId="0" applyFont="1"/>
    <xf numFmtId="43" fontId="0" fillId="0" borderId="0" xfId="1" applyFont="1"/>
    <xf numFmtId="165" fontId="0" fillId="0" borderId="0" xfId="1" applyNumberFormat="1" applyFont="1"/>
    <xf numFmtId="0" fontId="5" fillId="0" borderId="1" xfId="0" applyFont="1" applyBorder="1" applyAlignment="1">
      <alignment horizontal="center" vertical="center" wrapText="1"/>
    </xf>
    <xf numFmtId="0" fontId="11" fillId="5" borderId="12" xfId="3" applyFont="1" applyFill="1" applyBorder="1" applyAlignment="1">
      <alignment horizontal="left" vertical="center" wrapText="1"/>
    </xf>
    <xf numFmtId="43" fontId="16" fillId="5" borderId="1" xfId="1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43" fontId="13" fillId="0" borderId="1" xfId="1" applyFont="1" applyBorder="1" applyAlignment="1">
      <alignment vertical="center"/>
    </xf>
    <xf numFmtId="0" fontId="17" fillId="0" borderId="0" xfId="0" applyFont="1"/>
    <xf numFmtId="165" fontId="14" fillId="0" borderId="0" xfId="1" applyNumberFormat="1" applyFont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3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9" fillId="7" borderId="1" xfId="1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vertical="center"/>
    </xf>
    <xf numFmtId="43" fontId="10" fillId="7" borderId="1" xfId="1" applyNumberFormat="1" applyFont="1" applyFill="1" applyBorder="1" applyAlignment="1">
      <alignment horizontal="center"/>
    </xf>
    <xf numFmtId="43" fontId="10" fillId="7" borderId="1" xfId="1" applyFont="1" applyFill="1" applyBorder="1" applyAlignment="1">
      <alignment vertical="center"/>
    </xf>
    <xf numFmtId="43" fontId="5" fillId="7" borderId="1" xfId="1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vertical="center"/>
    </xf>
    <xf numFmtId="0" fontId="7" fillId="7" borderId="0" xfId="0" applyFont="1" applyFill="1"/>
    <xf numFmtId="0" fontId="7" fillId="8" borderId="0" xfId="0" applyFont="1" applyFill="1"/>
    <xf numFmtId="0" fontId="5" fillId="7" borderId="12" xfId="3" applyFont="1" applyFill="1" applyBorder="1" applyAlignment="1">
      <alignment horizontal="left" vertical="center" wrapText="1"/>
    </xf>
    <xf numFmtId="43" fontId="4" fillId="7" borderId="1" xfId="1" applyNumberFormat="1" applyFont="1" applyFill="1" applyBorder="1" applyAlignment="1">
      <alignment vertical="center"/>
    </xf>
    <xf numFmtId="43" fontId="4" fillId="7" borderId="1" xfId="1" applyFont="1" applyFill="1" applyBorder="1" applyAlignment="1">
      <alignment horizontal="center" vertical="center" wrapText="1"/>
    </xf>
    <xf numFmtId="0" fontId="5" fillId="7" borderId="1" xfId="0" applyNumberFormat="1" applyFont="1" applyFill="1" applyBorder="1" applyAlignment="1">
      <alignment horizontal="center" vertical="center" wrapText="1"/>
    </xf>
    <xf numFmtId="43" fontId="4" fillId="7" borderId="1" xfId="1" applyNumberFormat="1" applyFont="1" applyFill="1" applyBorder="1" applyAlignment="1">
      <alignment horizontal="center"/>
    </xf>
    <xf numFmtId="1" fontId="5" fillId="7" borderId="1" xfId="0" applyNumberFormat="1" applyFont="1" applyFill="1" applyBorder="1" applyAlignment="1">
      <alignment vertical="center" wrapText="1"/>
    </xf>
    <xf numFmtId="0" fontId="5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165" fontId="4" fillId="8" borderId="1" xfId="1" applyNumberFormat="1" applyFont="1" applyFill="1" applyBorder="1" applyAlignment="1">
      <alignment vertical="center"/>
    </xf>
    <xf numFmtId="43" fontId="9" fillId="8" borderId="1" xfId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vertical="center"/>
    </xf>
    <xf numFmtId="43" fontId="5" fillId="8" borderId="1" xfId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vertical="center"/>
    </xf>
    <xf numFmtId="165" fontId="4" fillId="7" borderId="1" xfId="1" applyNumberFormat="1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5" fillId="8" borderId="1" xfId="3" applyFont="1" applyFill="1" applyBorder="1" applyAlignment="1">
      <alignment horizontal="left" vertical="center" wrapText="1"/>
    </xf>
    <xf numFmtId="2" fontId="5" fillId="8" borderId="1" xfId="0" applyNumberFormat="1" applyFont="1" applyFill="1" applyBorder="1" applyAlignment="1">
      <alignment vertical="center" wrapText="1"/>
    </xf>
    <xf numFmtId="43" fontId="4" fillId="8" borderId="1" xfId="1" applyFont="1" applyFill="1" applyBorder="1" applyAlignment="1">
      <alignment horizontal="center" vertical="center" wrapText="1"/>
    </xf>
    <xf numFmtId="0" fontId="5" fillId="8" borderId="12" xfId="3" applyFont="1" applyFill="1" applyBorder="1" applyAlignment="1">
      <alignment horizontal="left" vertical="center" wrapText="1"/>
    </xf>
    <xf numFmtId="43" fontId="4" fillId="8" borderId="1" xfId="1" applyNumberFormat="1" applyFont="1" applyFill="1" applyBorder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0" fontId="7" fillId="5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2" fillId="0" borderId="12" xfId="3" applyFont="1" applyBorder="1" applyAlignment="1">
      <alignment horizontal="right" wrapText="1"/>
    </xf>
    <xf numFmtId="0" fontId="12" fillId="0" borderId="13" xfId="3" applyFont="1" applyBorder="1" applyAlignment="1">
      <alignment horizontal="right" wrapText="1"/>
    </xf>
    <xf numFmtId="0" fontId="12" fillId="0" borderId="2" xfId="3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2" fontId="5" fillId="0" borderId="1" xfId="4" applyNumberFormat="1" applyFont="1" applyBorder="1" applyAlignment="1">
      <alignment vertical="center" wrapText="1"/>
    </xf>
    <xf numFmtId="43" fontId="5" fillId="0" borderId="1" xfId="5" applyFont="1" applyFill="1" applyBorder="1" applyAlignment="1">
      <alignment vertical="center"/>
    </xf>
    <xf numFmtId="43" fontId="5" fillId="0" borderId="1" xfId="5" applyFont="1" applyFill="1" applyBorder="1" applyAlignment="1">
      <alignment horizontal="center" vertical="center" wrapText="1"/>
    </xf>
    <xf numFmtId="167" fontId="8" fillId="0" borderId="0" xfId="3" applyNumberFormat="1" applyAlignment="1">
      <alignment horizontal="right" vertical="center"/>
    </xf>
    <xf numFmtId="43" fontId="5" fillId="9" borderId="1" xfId="5" applyFont="1" applyFill="1" applyBorder="1" applyAlignment="1">
      <alignment vertical="center"/>
    </xf>
  </cellXfs>
  <cellStyles count="6">
    <cellStyle name="ЛокСмМТСН" xfId="2" xr:uid="{D483F28E-5600-4B58-9725-92D5A86D1E6A}"/>
    <cellStyle name="Обычный" xfId="0" builtinId="0"/>
    <cellStyle name="Обычный 2" xfId="3" xr:uid="{85A4B3AB-2849-4FA3-BF56-8093FE10763B}"/>
    <cellStyle name="Обычный 3" xfId="4" xr:uid="{B247409C-6316-4708-93F2-1ACA747F4F79}"/>
    <cellStyle name="Финансовый" xfId="1" builtinId="3"/>
    <cellStyle name="Финансовый 3" xfId="5" xr:uid="{7CB6C3CF-85E4-4A32-9998-EB0EA65A6150}"/>
  </cellStyles>
  <dxfs count="2"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5179-CE17-4803-A61C-EECC1DB6721F}">
  <dimension ref="A1:K22"/>
  <sheetViews>
    <sheetView view="pageBreakPreview" zoomScaleNormal="100" zoomScaleSheetLayoutView="100" workbookViewId="0">
      <selection activeCell="F17" sqref="F17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11" x14ac:dyDescent="0.25">
      <c r="A1" s="120" t="s">
        <v>0</v>
      </c>
      <c r="B1" s="120" t="s">
        <v>1</v>
      </c>
      <c r="C1" s="121" t="s">
        <v>2</v>
      </c>
      <c r="D1" s="121"/>
      <c r="E1" s="121"/>
      <c r="F1" s="122" t="s">
        <v>3</v>
      </c>
      <c r="G1" s="122"/>
      <c r="H1" s="122"/>
    </row>
    <row r="2" spans="1:11" ht="28.5" x14ac:dyDescent="0.25">
      <c r="A2" s="120"/>
      <c r="B2" s="120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11" x14ac:dyDescent="0.25">
      <c r="A3" s="5">
        <v>1</v>
      </c>
      <c r="B3" s="6" t="s">
        <v>67</v>
      </c>
      <c r="C3" s="7"/>
      <c r="D3" s="8"/>
      <c r="E3" s="9">
        <f>C3+D3</f>
        <v>0</v>
      </c>
      <c r="F3" s="10"/>
      <c r="G3" s="11"/>
      <c r="H3" s="12">
        <f>F3+G3</f>
        <v>0</v>
      </c>
      <c r="I3" s="13"/>
    </row>
    <row r="4" spans="1:11" x14ac:dyDescent="0.25">
      <c r="A4" s="5">
        <f>A3+1</f>
        <v>2</v>
      </c>
      <c r="B4" s="6" t="s">
        <v>61</v>
      </c>
      <c r="C4" s="7"/>
      <c r="D4" s="8"/>
      <c r="E4" s="9">
        <f>C4+D4</f>
        <v>0</v>
      </c>
      <c r="F4" s="10"/>
      <c r="G4" s="11"/>
      <c r="H4" s="12">
        <f>F4+G4</f>
        <v>0</v>
      </c>
      <c r="I4" s="13"/>
    </row>
    <row r="5" spans="1:11" x14ac:dyDescent="0.25">
      <c r="A5" s="5">
        <f>A4+1</f>
        <v>3</v>
      </c>
      <c r="B5" s="6" t="s">
        <v>60</v>
      </c>
      <c r="C5" s="7"/>
      <c r="D5" s="8"/>
      <c r="E5" s="9">
        <f t="shared" ref="E5:E13" si="0">C5+D5</f>
        <v>0</v>
      </c>
      <c r="F5" s="10"/>
      <c r="G5" s="11"/>
      <c r="H5" s="12">
        <f t="shared" ref="H5:H13" si="1">F5+G5</f>
        <v>0</v>
      </c>
      <c r="I5" s="14"/>
    </row>
    <row r="6" spans="1:11" x14ac:dyDescent="0.25">
      <c r="A6" s="5">
        <f>A5+1</f>
        <v>4</v>
      </c>
      <c r="B6" s="6" t="s">
        <v>64</v>
      </c>
      <c r="C6" s="7"/>
      <c r="D6" s="8"/>
      <c r="E6" s="9">
        <f t="shared" si="0"/>
        <v>0</v>
      </c>
      <c r="F6" s="10"/>
      <c r="G6" s="11"/>
      <c r="H6" s="12">
        <f t="shared" si="1"/>
        <v>0</v>
      </c>
      <c r="I6" s="14"/>
    </row>
    <row r="7" spans="1:11" x14ac:dyDescent="0.25">
      <c r="A7" s="5">
        <f>A6+1</f>
        <v>5</v>
      </c>
      <c r="B7" s="6" t="s">
        <v>66</v>
      </c>
      <c r="C7" s="7"/>
      <c r="D7" s="8"/>
      <c r="E7" s="9">
        <f t="shared" si="0"/>
        <v>0</v>
      </c>
      <c r="F7" s="10"/>
      <c r="G7" s="11"/>
      <c r="H7" s="12">
        <f t="shared" si="1"/>
        <v>0</v>
      </c>
      <c r="I7" s="14"/>
    </row>
    <row r="8" spans="1:11" x14ac:dyDescent="0.25">
      <c r="A8" s="5">
        <f t="shared" ref="A8:A13" si="2">A7+1</f>
        <v>6</v>
      </c>
      <c r="B8" s="15" t="s">
        <v>62</v>
      </c>
      <c r="C8" s="7"/>
      <c r="D8" s="8"/>
      <c r="E8" s="9">
        <f t="shared" si="0"/>
        <v>0</v>
      </c>
      <c r="F8" s="10"/>
      <c r="G8" s="11"/>
      <c r="H8" s="12">
        <f t="shared" si="1"/>
        <v>0</v>
      </c>
      <c r="I8" s="14"/>
      <c r="J8" s="13"/>
      <c r="K8" s="13"/>
    </row>
    <row r="9" spans="1:11" x14ac:dyDescent="0.25">
      <c r="A9" s="5">
        <f t="shared" si="2"/>
        <v>7</v>
      </c>
      <c r="B9" s="15" t="s">
        <v>68</v>
      </c>
      <c r="C9" s="7"/>
      <c r="D9" s="8"/>
      <c r="E9" s="9">
        <f t="shared" si="0"/>
        <v>0</v>
      </c>
      <c r="F9" s="10"/>
      <c r="G9" s="11"/>
      <c r="H9" s="12">
        <f t="shared" si="1"/>
        <v>0</v>
      </c>
      <c r="I9" s="14"/>
      <c r="J9" s="13"/>
      <c r="K9" s="13"/>
    </row>
    <row r="10" spans="1:11" x14ac:dyDescent="0.25">
      <c r="A10" s="5">
        <f t="shared" si="2"/>
        <v>8</v>
      </c>
      <c r="B10" s="15" t="s">
        <v>69</v>
      </c>
      <c r="C10" s="7"/>
      <c r="D10" s="8"/>
      <c r="E10" s="9">
        <f t="shared" si="0"/>
        <v>0</v>
      </c>
      <c r="F10" s="10"/>
      <c r="G10" s="11"/>
      <c r="H10" s="12">
        <f t="shared" si="1"/>
        <v>0</v>
      </c>
      <c r="I10" s="14"/>
      <c r="J10" s="13"/>
      <c r="K10" s="13"/>
    </row>
    <row r="11" spans="1:11" x14ac:dyDescent="0.25">
      <c r="A11" s="5">
        <f t="shared" si="2"/>
        <v>9</v>
      </c>
      <c r="B11" s="15" t="s">
        <v>70</v>
      </c>
      <c r="C11" s="7"/>
      <c r="D11" s="8"/>
      <c r="E11" s="9">
        <f t="shared" si="0"/>
        <v>0</v>
      </c>
      <c r="F11" s="10"/>
      <c r="G11" s="11"/>
      <c r="H11" s="12">
        <f t="shared" si="1"/>
        <v>0</v>
      </c>
      <c r="I11" s="14"/>
      <c r="J11" s="13"/>
      <c r="K11" s="13"/>
    </row>
    <row r="12" spans="1:11" x14ac:dyDescent="0.25">
      <c r="A12" s="5">
        <f t="shared" si="2"/>
        <v>10</v>
      </c>
      <c r="B12" s="15" t="s">
        <v>72</v>
      </c>
      <c r="C12" s="7"/>
      <c r="D12" s="8"/>
      <c r="E12" s="9">
        <f t="shared" si="0"/>
        <v>0</v>
      </c>
      <c r="F12" s="10"/>
      <c r="G12" s="11"/>
      <c r="H12" s="12">
        <f t="shared" si="1"/>
        <v>0</v>
      </c>
      <c r="I12" s="14"/>
      <c r="J12" s="13"/>
      <c r="K12" s="13"/>
    </row>
    <row r="13" spans="1:11" x14ac:dyDescent="0.25">
      <c r="A13" s="5">
        <f t="shared" si="2"/>
        <v>11</v>
      </c>
      <c r="B13" s="6" t="s">
        <v>73</v>
      </c>
      <c r="C13" s="7"/>
      <c r="D13" s="8"/>
      <c r="E13" s="9">
        <f t="shared" si="0"/>
        <v>0</v>
      </c>
      <c r="F13" s="10"/>
      <c r="G13" s="11"/>
      <c r="H13" s="12">
        <f t="shared" si="1"/>
        <v>0</v>
      </c>
      <c r="I13" s="13"/>
    </row>
    <row r="14" spans="1:11" x14ac:dyDescent="0.25">
      <c r="A14" s="16"/>
      <c r="B14" s="17" t="s">
        <v>7</v>
      </c>
      <c r="C14" s="18">
        <f t="shared" ref="C14:H14" si="3">SUM(C3:C13)</f>
        <v>0</v>
      </c>
      <c r="D14" s="18">
        <f t="shared" si="3"/>
        <v>0</v>
      </c>
      <c r="E14" s="18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3"/>
    </row>
    <row r="15" spans="1:11" x14ac:dyDescent="0.25">
      <c r="A15" s="20"/>
      <c r="B15" s="20"/>
      <c r="C15" s="20"/>
      <c r="D15" s="20"/>
      <c r="E15" s="20"/>
      <c r="I15" s="13"/>
    </row>
    <row r="16" spans="1:11" x14ac:dyDescent="0.25">
      <c r="A16" s="20"/>
      <c r="B16" s="20"/>
      <c r="C16" s="20"/>
      <c r="D16" s="20"/>
      <c r="E16" s="20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20"/>
      <c r="B18" s="20"/>
      <c r="C18" s="20"/>
      <c r="D18" s="20"/>
      <c r="E18" s="20"/>
    </row>
    <row r="19" spans="1:5" x14ac:dyDescent="0.25">
      <c r="A19" s="20"/>
      <c r="B19" s="20"/>
      <c r="C19" s="20"/>
      <c r="D19" s="20"/>
      <c r="E19" s="20"/>
    </row>
    <row r="20" spans="1:5" x14ac:dyDescent="0.25">
      <c r="A20" s="20"/>
      <c r="B20" s="20"/>
      <c r="C20" s="20"/>
      <c r="D20" s="20"/>
      <c r="E20" s="20"/>
    </row>
    <row r="21" spans="1:5" x14ac:dyDescent="0.25">
      <c r="A21" s="20"/>
      <c r="B21" s="20"/>
      <c r="C21" s="20"/>
      <c r="D21" s="20"/>
      <c r="E21" s="20"/>
    </row>
    <row r="22" spans="1:5" x14ac:dyDescent="0.25">
      <c r="A22" s="20"/>
      <c r="B22" s="20"/>
      <c r="C22" s="20"/>
      <c r="D22" s="20"/>
      <c r="E22" s="20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A3DE-8AED-4E95-9399-F25A6BC5AA5F}">
  <dimension ref="A1:Z55"/>
  <sheetViews>
    <sheetView tabSelected="1" topLeftCell="A13" zoomScale="70" zoomScaleNormal="70" zoomScaleSheetLayoutView="100" workbookViewId="0">
      <selection activeCell="R15" sqref="R15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74" customWidth="1"/>
    <col min="8" max="8" width="16.140625" style="74" customWidth="1"/>
    <col min="9" max="12" width="16.140625" customWidth="1"/>
    <col min="13" max="13" width="55.42578125" style="21" customWidth="1"/>
    <col min="17" max="17" width="11" bestFit="1" customWidth="1"/>
    <col min="18" max="18" width="15.140625" customWidth="1"/>
    <col min="19" max="19" width="16" customWidth="1"/>
    <col min="20" max="20" width="17.140625" style="74" customWidth="1"/>
    <col min="21" max="21" width="16.140625" style="74" customWidth="1"/>
    <col min="22" max="25" width="16.140625" customWidth="1"/>
    <col min="26" max="26" width="28.5703125" customWidth="1"/>
  </cols>
  <sheetData>
    <row r="1" spans="1:26" ht="14.45" customHeight="1" x14ac:dyDescent="0.25">
      <c r="A1" s="128" t="s">
        <v>0</v>
      </c>
      <c r="B1" s="131" t="s">
        <v>8</v>
      </c>
      <c r="C1" s="134" t="s">
        <v>9</v>
      </c>
      <c r="D1" s="134" t="s">
        <v>10</v>
      </c>
      <c r="E1" s="135" t="s">
        <v>11</v>
      </c>
      <c r="F1" s="136"/>
      <c r="G1" s="136"/>
      <c r="H1" s="136"/>
      <c r="I1" s="136"/>
      <c r="J1" s="136"/>
      <c r="K1" s="136"/>
      <c r="L1" s="136"/>
      <c r="Q1" s="134" t="s">
        <v>10</v>
      </c>
      <c r="R1" s="135" t="s">
        <v>11</v>
      </c>
      <c r="S1" s="136"/>
      <c r="T1" s="136"/>
      <c r="U1" s="136"/>
      <c r="V1" s="136"/>
      <c r="W1" s="136"/>
      <c r="X1" s="136"/>
      <c r="Y1" s="136"/>
    </row>
    <row r="2" spans="1:26" ht="14.45" customHeight="1" x14ac:dyDescent="0.25">
      <c r="A2" s="129"/>
      <c r="B2" s="132"/>
      <c r="C2" s="134"/>
      <c r="D2" s="134"/>
      <c r="E2" s="137"/>
      <c r="F2" s="138"/>
      <c r="G2" s="138"/>
      <c r="H2" s="138"/>
      <c r="I2" s="138"/>
      <c r="J2" s="138"/>
      <c r="K2" s="138"/>
      <c r="L2" s="138"/>
      <c r="Q2" s="134"/>
      <c r="R2" s="137"/>
      <c r="S2" s="138"/>
      <c r="T2" s="138"/>
      <c r="U2" s="138"/>
      <c r="V2" s="138"/>
      <c r="W2" s="138"/>
      <c r="X2" s="138"/>
      <c r="Y2" s="138"/>
    </row>
    <row r="3" spans="1:26" ht="27.75" customHeight="1" x14ac:dyDescent="0.25">
      <c r="A3" s="129"/>
      <c r="B3" s="132"/>
      <c r="C3" s="134"/>
      <c r="D3" s="134"/>
      <c r="E3" s="134" t="s">
        <v>12</v>
      </c>
      <c r="F3" s="134"/>
      <c r="G3" s="134"/>
      <c r="H3" s="134" t="s">
        <v>13</v>
      </c>
      <c r="I3" s="134"/>
      <c r="J3" s="134"/>
      <c r="K3" s="120" t="s">
        <v>14</v>
      </c>
      <c r="L3" s="120"/>
      <c r="Q3" s="134"/>
      <c r="R3" s="134" t="s">
        <v>12</v>
      </c>
      <c r="S3" s="134"/>
      <c r="T3" s="134"/>
      <c r="U3" s="134" t="s">
        <v>13</v>
      </c>
      <c r="V3" s="134"/>
      <c r="W3" s="134"/>
      <c r="X3" s="120" t="s">
        <v>14</v>
      </c>
      <c r="Y3" s="120"/>
    </row>
    <row r="4" spans="1:26" ht="56.1" customHeight="1" x14ac:dyDescent="0.25">
      <c r="A4" s="130"/>
      <c r="B4" s="133"/>
      <c r="C4" s="134"/>
      <c r="D4" s="134"/>
      <c r="E4" s="82" t="s">
        <v>15</v>
      </c>
      <c r="F4" s="82" t="s">
        <v>16</v>
      </c>
      <c r="G4" s="22" t="s">
        <v>17</v>
      </c>
      <c r="H4" s="82" t="s">
        <v>15</v>
      </c>
      <c r="I4" s="82" t="s">
        <v>16</v>
      </c>
      <c r="J4" s="22" t="s">
        <v>17</v>
      </c>
      <c r="K4" s="23" t="s">
        <v>18</v>
      </c>
      <c r="L4" s="23" t="s">
        <v>3</v>
      </c>
      <c r="Q4" s="134"/>
      <c r="R4" s="118" t="s">
        <v>15</v>
      </c>
      <c r="S4" s="118" t="s">
        <v>16</v>
      </c>
      <c r="T4" s="22" t="s">
        <v>17</v>
      </c>
      <c r="U4" s="118" t="s">
        <v>15</v>
      </c>
      <c r="V4" s="118" t="s">
        <v>16</v>
      </c>
      <c r="W4" s="22" t="s">
        <v>17</v>
      </c>
      <c r="X4" s="23" t="s">
        <v>18</v>
      </c>
      <c r="Y4" s="23" t="s">
        <v>3</v>
      </c>
    </row>
    <row r="5" spans="1:26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  <c r="Q5" s="25">
        <v>4</v>
      </c>
      <c r="R5" s="25">
        <v>5</v>
      </c>
      <c r="S5" s="25">
        <v>6</v>
      </c>
      <c r="T5" s="25">
        <v>7</v>
      </c>
      <c r="U5"/>
    </row>
    <row r="6" spans="1:26" ht="20.25" customHeight="1" x14ac:dyDescent="0.25">
      <c r="A6" s="26"/>
      <c r="B6" s="123" t="s">
        <v>74</v>
      </c>
      <c r="C6" s="124"/>
      <c r="D6" s="124"/>
      <c r="E6" s="27"/>
      <c r="F6" s="28"/>
      <c r="G6" s="29"/>
      <c r="H6" s="29"/>
      <c r="I6" s="29"/>
      <c r="J6" s="29"/>
      <c r="K6" s="29"/>
      <c r="L6" s="29"/>
      <c r="M6" s="80"/>
      <c r="R6" s="27"/>
      <c r="S6" s="28"/>
      <c r="T6" s="29"/>
      <c r="U6" s="29"/>
      <c r="V6" s="29"/>
      <c r="W6" s="29"/>
      <c r="X6" s="29"/>
      <c r="Y6" s="29"/>
    </row>
    <row r="7" spans="1:26" ht="18" customHeight="1" x14ac:dyDescent="0.25">
      <c r="A7" s="30"/>
      <c r="B7" s="31" t="s">
        <v>19</v>
      </c>
      <c r="C7" s="16"/>
      <c r="D7" s="16"/>
      <c r="E7" s="32"/>
      <c r="F7" s="33"/>
      <c r="G7" s="33"/>
      <c r="H7" s="34"/>
      <c r="I7" s="35"/>
      <c r="J7" s="35"/>
      <c r="K7" s="32"/>
      <c r="L7" s="33"/>
      <c r="Q7" s="16"/>
      <c r="R7" s="32"/>
      <c r="S7" s="33"/>
      <c r="T7" s="33"/>
      <c r="U7" s="34"/>
      <c r="V7" s="35"/>
      <c r="W7" s="35"/>
      <c r="X7" s="32"/>
      <c r="Y7" s="33"/>
    </row>
    <row r="8" spans="1:26" ht="22.5" customHeight="1" x14ac:dyDescent="0.25">
      <c r="A8" s="84">
        <v>1</v>
      </c>
      <c r="B8" s="85" t="s">
        <v>58</v>
      </c>
      <c r="C8" s="111" t="s">
        <v>36</v>
      </c>
      <c r="D8" s="101">
        <v>6</v>
      </c>
      <c r="E8" s="93">
        <v>1055.02</v>
      </c>
      <c r="F8" s="89">
        <f t="shared" ref="F8:F11" si="0">ROUND(E8*D8,2)</f>
        <v>6330.12</v>
      </c>
      <c r="G8" s="89">
        <f t="shared" ref="G8:G11" si="1">ROUND(F8*1.2,2)</f>
        <v>7596.14</v>
      </c>
      <c r="H8" s="88"/>
      <c r="I8" s="89"/>
      <c r="J8" s="89"/>
      <c r="K8" s="98">
        <f t="shared" ref="K8:L11" si="2">F8+I8</f>
        <v>6330.12</v>
      </c>
      <c r="L8" s="89">
        <f t="shared" si="2"/>
        <v>7596.14</v>
      </c>
      <c r="M8" s="65" t="s">
        <v>24</v>
      </c>
      <c r="Q8" s="139">
        <f>D8</f>
        <v>6</v>
      </c>
      <c r="R8" s="140">
        <f>E8</f>
        <v>1055.02</v>
      </c>
      <c r="S8" s="140">
        <f>Q8*R8</f>
        <v>6330.12</v>
      </c>
      <c r="T8" s="140">
        <f>1.2*S8</f>
        <v>7596.1439999999993</v>
      </c>
      <c r="U8" s="141">
        <f>H8</f>
        <v>0</v>
      </c>
      <c r="V8" s="140">
        <f>U8*Q8</f>
        <v>0</v>
      </c>
      <c r="W8" s="140">
        <f>1.2*V8</f>
        <v>0</v>
      </c>
      <c r="X8" s="141">
        <f>S8+V8</f>
        <v>6330.12</v>
      </c>
      <c r="Y8" s="140">
        <f>T8+W8</f>
        <v>7596.1439999999993</v>
      </c>
      <c r="Z8" s="142">
        <f t="shared" ref="Z8" si="3">Y8-L8</f>
        <v>3.9999999989959178E-3</v>
      </c>
    </row>
    <row r="9" spans="1:26" ht="22.5" customHeight="1" x14ac:dyDescent="0.25">
      <c r="A9" s="112">
        <f>A8+1</f>
        <v>2</v>
      </c>
      <c r="B9" s="113" t="s">
        <v>20</v>
      </c>
      <c r="C9" s="104" t="s">
        <v>21</v>
      </c>
      <c r="D9" s="114">
        <v>21.88</v>
      </c>
      <c r="E9" s="109">
        <v>3500</v>
      </c>
      <c r="F9" s="107">
        <f t="shared" si="0"/>
        <v>76580</v>
      </c>
      <c r="G9" s="107">
        <f t="shared" si="1"/>
        <v>91896</v>
      </c>
      <c r="H9" s="106"/>
      <c r="I9" s="107"/>
      <c r="J9" s="107"/>
      <c r="K9" s="115">
        <f t="shared" si="2"/>
        <v>76580</v>
      </c>
      <c r="L9" s="107">
        <f t="shared" si="2"/>
        <v>91896</v>
      </c>
      <c r="M9" s="119" t="s">
        <v>93</v>
      </c>
      <c r="Q9" s="139">
        <f t="shared" ref="Q9:Q50" si="4">D9</f>
        <v>21.88</v>
      </c>
      <c r="R9" s="143">
        <v>1800</v>
      </c>
      <c r="S9" s="140">
        <f t="shared" ref="S9:S50" si="5">Q9*R9</f>
        <v>39384</v>
      </c>
      <c r="T9" s="140">
        <f t="shared" ref="T9:T50" si="6">1.2*S9</f>
        <v>47260.799999999996</v>
      </c>
      <c r="U9" s="141">
        <f t="shared" ref="U9:U50" si="7">H9</f>
        <v>0</v>
      </c>
      <c r="V9" s="140">
        <f t="shared" ref="V9:V50" si="8">U9*Q9</f>
        <v>0</v>
      </c>
      <c r="W9" s="140">
        <f t="shared" ref="W9:W50" si="9">1.2*V9</f>
        <v>0</v>
      </c>
      <c r="X9" s="141">
        <f t="shared" ref="X9:X50" si="10">S9+V9</f>
        <v>39384</v>
      </c>
      <c r="Y9" s="140">
        <f t="shared" ref="Y9:Y50" si="11">T9+W9</f>
        <v>47260.799999999996</v>
      </c>
      <c r="Z9" s="142">
        <f t="shared" ref="Z9:Z50" si="12">Y9-L9</f>
        <v>-44635.200000000004</v>
      </c>
    </row>
    <row r="10" spans="1:26" ht="22.5" customHeight="1" x14ac:dyDescent="0.25">
      <c r="A10" s="84">
        <f>A9+1</f>
        <v>3</v>
      </c>
      <c r="B10" s="85" t="s">
        <v>22</v>
      </c>
      <c r="C10" s="86" t="s">
        <v>23</v>
      </c>
      <c r="D10" s="87">
        <v>8.0399999999999991</v>
      </c>
      <c r="E10" s="93">
        <f>ROUND(65055.24/(297.03*0.05),2)</f>
        <v>4380.38</v>
      </c>
      <c r="F10" s="89">
        <f t="shared" si="0"/>
        <v>35218.26</v>
      </c>
      <c r="G10" s="89">
        <f t="shared" si="1"/>
        <v>42261.91</v>
      </c>
      <c r="H10" s="88"/>
      <c r="I10" s="89"/>
      <c r="J10" s="89"/>
      <c r="K10" s="98">
        <f t="shared" si="2"/>
        <v>35218.26</v>
      </c>
      <c r="L10" s="89">
        <f t="shared" si="2"/>
        <v>42261.91</v>
      </c>
      <c r="M10" s="21" t="s">
        <v>24</v>
      </c>
      <c r="Q10" s="139">
        <f t="shared" si="4"/>
        <v>8.0399999999999991</v>
      </c>
      <c r="R10" s="140">
        <f t="shared" ref="R9:R50" si="13">E10</f>
        <v>4380.38</v>
      </c>
      <c r="S10" s="140">
        <f t="shared" si="5"/>
        <v>35218.2552</v>
      </c>
      <c r="T10" s="140">
        <f t="shared" si="6"/>
        <v>42261.906239999997</v>
      </c>
      <c r="U10" s="141">
        <f t="shared" si="7"/>
        <v>0</v>
      </c>
      <c r="V10" s="140">
        <f t="shared" si="8"/>
        <v>0</v>
      </c>
      <c r="W10" s="140">
        <f t="shared" si="9"/>
        <v>0</v>
      </c>
      <c r="X10" s="141">
        <f t="shared" si="10"/>
        <v>35218.2552</v>
      </c>
      <c r="Y10" s="140">
        <f t="shared" si="11"/>
        <v>42261.906239999997</v>
      </c>
      <c r="Z10" s="142">
        <f t="shared" si="12"/>
        <v>-3.7600000068778172E-3</v>
      </c>
    </row>
    <row r="11" spans="1:26" ht="22.5" customHeight="1" x14ac:dyDescent="0.25">
      <c r="A11" s="84">
        <f t="shared" ref="A11" si="14">A10+1</f>
        <v>4</v>
      </c>
      <c r="B11" s="85" t="s">
        <v>25</v>
      </c>
      <c r="C11" s="86" t="s">
        <v>23</v>
      </c>
      <c r="D11" s="87">
        <v>12.69</v>
      </c>
      <c r="E11" s="92">
        <v>304</v>
      </c>
      <c r="F11" s="89">
        <f t="shared" si="0"/>
        <v>3857.76</v>
      </c>
      <c r="G11" s="89">
        <f t="shared" si="1"/>
        <v>4629.3100000000004</v>
      </c>
      <c r="H11" s="97"/>
      <c r="I11" s="89"/>
      <c r="J11" s="89"/>
      <c r="K11" s="98">
        <f t="shared" si="2"/>
        <v>3857.76</v>
      </c>
      <c r="L11" s="89">
        <f t="shared" si="2"/>
        <v>4629.3100000000004</v>
      </c>
      <c r="M11" s="21" t="s">
        <v>24</v>
      </c>
      <c r="Q11" s="139">
        <f t="shared" si="4"/>
        <v>12.69</v>
      </c>
      <c r="R11" s="140">
        <f t="shared" si="13"/>
        <v>304</v>
      </c>
      <c r="S11" s="140">
        <f t="shared" si="5"/>
        <v>3857.7599999999998</v>
      </c>
      <c r="T11" s="140">
        <f t="shared" si="6"/>
        <v>4629.3119999999999</v>
      </c>
      <c r="U11" s="141">
        <f t="shared" si="7"/>
        <v>0</v>
      </c>
      <c r="V11" s="140">
        <f t="shared" si="8"/>
        <v>0</v>
      </c>
      <c r="W11" s="140">
        <f t="shared" si="9"/>
        <v>0</v>
      </c>
      <c r="X11" s="141">
        <f t="shared" si="10"/>
        <v>3857.7599999999998</v>
      </c>
      <c r="Y11" s="140">
        <f t="shared" si="11"/>
        <v>4629.3119999999999</v>
      </c>
      <c r="Z11" s="142">
        <f t="shared" si="12"/>
        <v>1.9999999994979589E-3</v>
      </c>
    </row>
    <row r="12" spans="1:26" ht="20.25" customHeight="1" x14ac:dyDescent="0.25">
      <c r="A12" s="30"/>
      <c r="B12" s="31" t="s">
        <v>59</v>
      </c>
      <c r="C12" s="75"/>
      <c r="D12" s="37"/>
      <c r="E12" s="34"/>
      <c r="F12" s="33"/>
      <c r="G12" s="33"/>
      <c r="H12" s="39"/>
      <c r="I12" s="35"/>
      <c r="J12" s="35"/>
      <c r="K12" s="32"/>
      <c r="L12" s="35"/>
      <c r="Q12" s="139">
        <f t="shared" si="4"/>
        <v>0</v>
      </c>
      <c r="R12" s="140">
        <f t="shared" si="13"/>
        <v>0</v>
      </c>
      <c r="S12" s="140">
        <f t="shared" si="5"/>
        <v>0</v>
      </c>
      <c r="T12" s="140">
        <f t="shared" si="6"/>
        <v>0</v>
      </c>
      <c r="U12" s="141">
        <f t="shared" si="7"/>
        <v>0</v>
      </c>
      <c r="V12" s="140">
        <f t="shared" si="8"/>
        <v>0</v>
      </c>
      <c r="W12" s="140">
        <f t="shared" si="9"/>
        <v>0</v>
      </c>
      <c r="X12" s="141">
        <f t="shared" si="10"/>
        <v>0</v>
      </c>
      <c r="Y12" s="140">
        <f t="shared" si="11"/>
        <v>0</v>
      </c>
      <c r="Z12" s="142">
        <f t="shared" si="12"/>
        <v>0</v>
      </c>
    </row>
    <row r="13" spans="1:26" ht="25.5" customHeight="1" x14ac:dyDescent="0.25">
      <c r="A13" s="112">
        <f>A11+1</f>
        <v>5</v>
      </c>
      <c r="B13" s="116" t="s">
        <v>75</v>
      </c>
      <c r="C13" s="104" t="s">
        <v>21</v>
      </c>
      <c r="D13" s="114">
        <v>36.56</v>
      </c>
      <c r="E13" s="106">
        <v>731.03</v>
      </c>
      <c r="F13" s="107">
        <f t="shared" ref="F13" si="15">ROUND(E13*D13,2)</f>
        <v>26726.46</v>
      </c>
      <c r="G13" s="107">
        <f t="shared" ref="G13" si="16">ROUND(F13*1.2,2)</f>
        <v>32071.75</v>
      </c>
      <c r="H13" s="117"/>
      <c r="I13" s="107"/>
      <c r="J13" s="107"/>
      <c r="K13" s="115">
        <f t="shared" ref="K13:L13" si="17">F13+I13</f>
        <v>26726.46</v>
      </c>
      <c r="L13" s="107">
        <f t="shared" si="17"/>
        <v>32071.75</v>
      </c>
      <c r="M13" s="65" t="s">
        <v>88</v>
      </c>
      <c r="Q13" s="139">
        <f t="shared" si="4"/>
        <v>36.56</v>
      </c>
      <c r="R13" s="140">
        <f t="shared" si="13"/>
        <v>731.03</v>
      </c>
      <c r="S13" s="140">
        <f t="shared" si="5"/>
        <v>26726.4568</v>
      </c>
      <c r="T13" s="140">
        <f t="shared" si="6"/>
        <v>32071.748159999999</v>
      </c>
      <c r="U13" s="141">
        <f t="shared" si="7"/>
        <v>0</v>
      </c>
      <c r="V13" s="140">
        <f t="shared" si="8"/>
        <v>0</v>
      </c>
      <c r="W13" s="140">
        <f t="shared" si="9"/>
        <v>0</v>
      </c>
      <c r="X13" s="141">
        <f t="shared" si="10"/>
        <v>26726.4568</v>
      </c>
      <c r="Y13" s="140">
        <f t="shared" si="11"/>
        <v>32071.748159999999</v>
      </c>
      <c r="Z13" s="142">
        <f t="shared" si="12"/>
        <v>-1.8400000008114148E-3</v>
      </c>
    </row>
    <row r="14" spans="1:26" ht="20.25" customHeight="1" x14ac:dyDescent="0.25">
      <c r="A14" s="30"/>
      <c r="B14" s="76" t="s">
        <v>53</v>
      </c>
      <c r="C14" s="36"/>
      <c r="D14" s="37"/>
      <c r="E14" s="77"/>
      <c r="F14" s="35"/>
      <c r="G14" s="35"/>
      <c r="H14" s="39"/>
      <c r="I14" s="35"/>
      <c r="J14" s="35"/>
      <c r="K14" s="32"/>
      <c r="L14" s="35"/>
      <c r="M14" s="65"/>
      <c r="Q14" s="139">
        <f t="shared" si="4"/>
        <v>0</v>
      </c>
      <c r="R14" s="140">
        <f t="shared" si="13"/>
        <v>0</v>
      </c>
      <c r="S14" s="140">
        <f t="shared" si="5"/>
        <v>0</v>
      </c>
      <c r="T14" s="140">
        <f t="shared" si="6"/>
        <v>0</v>
      </c>
      <c r="U14" s="141">
        <f t="shared" si="7"/>
        <v>0</v>
      </c>
      <c r="V14" s="140">
        <f t="shared" si="8"/>
        <v>0</v>
      </c>
      <c r="W14" s="140">
        <f t="shared" si="9"/>
        <v>0</v>
      </c>
      <c r="X14" s="141">
        <f t="shared" si="10"/>
        <v>0</v>
      </c>
      <c r="Y14" s="140">
        <f t="shared" si="11"/>
        <v>0</v>
      </c>
      <c r="Z14" s="142">
        <f t="shared" si="12"/>
        <v>0</v>
      </c>
    </row>
    <row r="15" spans="1:26" ht="24" customHeight="1" x14ac:dyDescent="0.25">
      <c r="A15" s="84">
        <f>A13+1</f>
        <v>6</v>
      </c>
      <c r="B15" s="96" t="s">
        <v>92</v>
      </c>
      <c r="C15" s="86" t="s">
        <v>26</v>
      </c>
      <c r="D15" s="87">
        <v>32.840000000000003</v>
      </c>
      <c r="E15" s="93">
        <v>431.37</v>
      </c>
      <c r="F15" s="89">
        <f t="shared" ref="F15" si="18">ROUND(E15*D15,2)</f>
        <v>14166.19</v>
      </c>
      <c r="G15" s="89">
        <f t="shared" ref="G15" si="19">ROUND(F15*1.2,2)</f>
        <v>16999.43</v>
      </c>
      <c r="H15" s="88"/>
      <c r="I15" s="89"/>
      <c r="J15" s="89"/>
      <c r="K15" s="98">
        <f t="shared" ref="K15:L15" si="20">F15+I15</f>
        <v>14166.19</v>
      </c>
      <c r="L15" s="89">
        <f t="shared" si="20"/>
        <v>16999.43</v>
      </c>
      <c r="M15" s="65" t="s">
        <v>52</v>
      </c>
      <c r="Q15" s="139">
        <f t="shared" si="4"/>
        <v>32.840000000000003</v>
      </c>
      <c r="R15" s="143">
        <v>335</v>
      </c>
      <c r="S15" s="140">
        <f t="shared" si="5"/>
        <v>11001.400000000001</v>
      </c>
      <c r="T15" s="140">
        <f t="shared" si="6"/>
        <v>13201.680000000002</v>
      </c>
      <c r="U15" s="141">
        <f t="shared" si="7"/>
        <v>0</v>
      </c>
      <c r="V15" s="140">
        <f t="shared" si="8"/>
        <v>0</v>
      </c>
      <c r="W15" s="140">
        <f t="shared" si="9"/>
        <v>0</v>
      </c>
      <c r="X15" s="141">
        <f t="shared" si="10"/>
        <v>11001.400000000001</v>
      </c>
      <c r="Y15" s="140">
        <f t="shared" si="11"/>
        <v>13201.680000000002</v>
      </c>
      <c r="Z15" s="142">
        <f t="shared" si="12"/>
        <v>-3797.7499999999982</v>
      </c>
    </row>
    <row r="16" spans="1:26" ht="20.25" customHeight="1" x14ac:dyDescent="0.25">
      <c r="A16" s="48"/>
      <c r="B16" s="40" t="s">
        <v>27</v>
      </c>
      <c r="C16" s="36"/>
      <c r="D16" s="49"/>
      <c r="E16" s="50"/>
      <c r="F16" s="51"/>
      <c r="G16" s="52"/>
      <c r="H16" s="53"/>
      <c r="I16" s="54"/>
      <c r="J16" s="54"/>
      <c r="K16" s="55"/>
      <c r="L16" s="54"/>
      <c r="Q16" s="139">
        <f t="shared" si="4"/>
        <v>0</v>
      </c>
      <c r="R16" s="140">
        <f t="shared" si="13"/>
        <v>0</v>
      </c>
      <c r="S16" s="140">
        <f t="shared" si="5"/>
        <v>0</v>
      </c>
      <c r="T16" s="140">
        <f t="shared" si="6"/>
        <v>0</v>
      </c>
      <c r="U16" s="141">
        <f t="shared" si="7"/>
        <v>0</v>
      </c>
      <c r="V16" s="140">
        <f t="shared" si="8"/>
        <v>0</v>
      </c>
      <c r="W16" s="140">
        <f t="shared" si="9"/>
        <v>0</v>
      </c>
      <c r="X16" s="141">
        <f t="shared" si="10"/>
        <v>0</v>
      </c>
      <c r="Y16" s="140">
        <f t="shared" si="11"/>
        <v>0</v>
      </c>
      <c r="Z16" s="142">
        <f t="shared" si="12"/>
        <v>0</v>
      </c>
    </row>
    <row r="17" spans="1:26" ht="24" customHeight="1" x14ac:dyDescent="0.25">
      <c r="A17" s="84">
        <f>A15+1</f>
        <v>7</v>
      </c>
      <c r="B17" s="85" t="s">
        <v>71</v>
      </c>
      <c r="C17" s="86" t="s">
        <v>23</v>
      </c>
      <c r="D17" s="87">
        <v>26.67</v>
      </c>
      <c r="E17" s="88">
        <v>1688.15</v>
      </c>
      <c r="F17" s="89">
        <f t="shared" ref="F17" si="21">ROUND(E17*D17,2)</f>
        <v>45022.96</v>
      </c>
      <c r="G17" s="89">
        <f t="shared" ref="G17" si="22">ROUND(F17*1.2,2)</f>
        <v>54027.55</v>
      </c>
      <c r="H17" s="90"/>
      <c r="I17" s="91"/>
      <c r="J17" s="91"/>
      <c r="K17" s="92">
        <f t="shared" ref="K17" si="23">F17+I17</f>
        <v>45022.96</v>
      </c>
      <c r="L17" s="93">
        <f t="shared" ref="L17" si="24">G17+J17</f>
        <v>54027.55</v>
      </c>
      <c r="Q17" s="139">
        <f t="shared" si="4"/>
        <v>26.67</v>
      </c>
      <c r="R17" s="140">
        <f t="shared" si="13"/>
        <v>1688.15</v>
      </c>
      <c r="S17" s="140">
        <f t="shared" si="5"/>
        <v>45022.960500000008</v>
      </c>
      <c r="T17" s="140">
        <f t="shared" si="6"/>
        <v>54027.55260000001</v>
      </c>
      <c r="U17" s="141">
        <f t="shared" si="7"/>
        <v>0</v>
      </c>
      <c r="V17" s="140">
        <f t="shared" si="8"/>
        <v>0</v>
      </c>
      <c r="W17" s="140">
        <f t="shared" si="9"/>
        <v>0</v>
      </c>
      <c r="X17" s="141">
        <f t="shared" si="10"/>
        <v>45022.960500000008</v>
      </c>
      <c r="Y17" s="140">
        <f t="shared" si="11"/>
        <v>54027.55260000001</v>
      </c>
      <c r="Z17" s="142">
        <f t="shared" si="12"/>
        <v>2.6000000070780516E-3</v>
      </c>
    </row>
    <row r="18" spans="1:26" ht="24" customHeight="1" x14ac:dyDescent="0.25">
      <c r="A18" s="84">
        <f>A17+1</f>
        <v>8</v>
      </c>
      <c r="B18" s="85" t="s">
        <v>28</v>
      </c>
      <c r="C18" s="86" t="s">
        <v>23</v>
      </c>
      <c r="D18" s="87">
        <v>153.74</v>
      </c>
      <c r="E18" s="88">
        <v>308.75</v>
      </c>
      <c r="F18" s="89">
        <f t="shared" ref="F18:F30" si="25">ROUND(E18*D18,2)</f>
        <v>47467.23</v>
      </c>
      <c r="G18" s="89">
        <f t="shared" ref="G18:G30" si="26">ROUND(F18*1.2,2)</f>
        <v>56960.68</v>
      </c>
      <c r="H18" s="90"/>
      <c r="I18" s="91"/>
      <c r="J18" s="91"/>
      <c r="K18" s="92">
        <f t="shared" ref="K18:L30" si="27">F18+I18</f>
        <v>47467.23</v>
      </c>
      <c r="L18" s="93">
        <f t="shared" si="27"/>
        <v>56960.68</v>
      </c>
      <c r="Q18" s="139">
        <f t="shared" si="4"/>
        <v>153.74</v>
      </c>
      <c r="R18" s="140">
        <f t="shared" si="13"/>
        <v>308.75</v>
      </c>
      <c r="S18" s="140">
        <f t="shared" si="5"/>
        <v>47467.225000000006</v>
      </c>
      <c r="T18" s="140">
        <f t="shared" si="6"/>
        <v>56960.670000000006</v>
      </c>
      <c r="U18" s="141">
        <f t="shared" si="7"/>
        <v>0</v>
      </c>
      <c r="V18" s="140">
        <f t="shared" si="8"/>
        <v>0</v>
      </c>
      <c r="W18" s="140">
        <f t="shared" si="9"/>
        <v>0</v>
      </c>
      <c r="X18" s="141">
        <f t="shared" si="10"/>
        <v>47467.225000000006</v>
      </c>
      <c r="Y18" s="140">
        <f t="shared" si="11"/>
        <v>56960.670000000006</v>
      </c>
      <c r="Z18" s="142">
        <f t="shared" si="12"/>
        <v>-9.9999999947613105E-3</v>
      </c>
    </row>
    <row r="19" spans="1:26" ht="24" customHeight="1" x14ac:dyDescent="0.25">
      <c r="A19" s="84">
        <f>A18+1</f>
        <v>9</v>
      </c>
      <c r="B19" s="85" t="s">
        <v>29</v>
      </c>
      <c r="C19" s="86" t="s">
        <v>23</v>
      </c>
      <c r="D19" s="87">
        <v>4.76</v>
      </c>
      <c r="E19" s="88">
        <v>1688.15</v>
      </c>
      <c r="F19" s="89">
        <f t="shared" si="25"/>
        <v>8035.59</v>
      </c>
      <c r="G19" s="89">
        <f t="shared" si="26"/>
        <v>9642.7099999999991</v>
      </c>
      <c r="H19" s="90"/>
      <c r="I19" s="91"/>
      <c r="J19" s="91"/>
      <c r="K19" s="92">
        <f t="shared" si="27"/>
        <v>8035.59</v>
      </c>
      <c r="L19" s="93">
        <f t="shared" si="27"/>
        <v>9642.7099999999991</v>
      </c>
      <c r="Q19" s="139">
        <f t="shared" si="4"/>
        <v>4.76</v>
      </c>
      <c r="R19" s="140">
        <f t="shared" si="13"/>
        <v>1688.15</v>
      </c>
      <c r="S19" s="140">
        <f t="shared" si="5"/>
        <v>8035.5940000000001</v>
      </c>
      <c r="T19" s="140">
        <f t="shared" si="6"/>
        <v>9642.7127999999993</v>
      </c>
      <c r="U19" s="141">
        <f t="shared" si="7"/>
        <v>0</v>
      </c>
      <c r="V19" s="140">
        <f t="shared" si="8"/>
        <v>0</v>
      </c>
      <c r="W19" s="140">
        <f t="shared" si="9"/>
        <v>0</v>
      </c>
      <c r="X19" s="141">
        <f t="shared" si="10"/>
        <v>8035.5940000000001</v>
      </c>
      <c r="Y19" s="140">
        <f t="shared" si="11"/>
        <v>9642.7127999999993</v>
      </c>
      <c r="Z19" s="142">
        <f t="shared" si="12"/>
        <v>2.8000000002066372E-3</v>
      </c>
    </row>
    <row r="20" spans="1:26" ht="24" customHeight="1" x14ac:dyDescent="0.25">
      <c r="A20" s="84">
        <f>A19+1</f>
        <v>10</v>
      </c>
      <c r="B20" s="85" t="s">
        <v>71</v>
      </c>
      <c r="C20" s="86" t="s">
        <v>23</v>
      </c>
      <c r="D20" s="87">
        <v>87.85</v>
      </c>
      <c r="E20" s="88">
        <v>1688.15</v>
      </c>
      <c r="F20" s="89">
        <f t="shared" si="25"/>
        <v>148303.98000000001</v>
      </c>
      <c r="G20" s="89">
        <f t="shared" si="26"/>
        <v>177964.78</v>
      </c>
      <c r="H20" s="90"/>
      <c r="I20" s="91"/>
      <c r="J20" s="91"/>
      <c r="K20" s="92">
        <f t="shared" si="27"/>
        <v>148303.98000000001</v>
      </c>
      <c r="L20" s="93">
        <f t="shared" si="27"/>
        <v>177964.78</v>
      </c>
      <c r="Q20" s="139">
        <f t="shared" si="4"/>
        <v>87.85</v>
      </c>
      <c r="R20" s="140">
        <f t="shared" si="13"/>
        <v>1688.15</v>
      </c>
      <c r="S20" s="140">
        <f t="shared" si="5"/>
        <v>148303.97750000001</v>
      </c>
      <c r="T20" s="140">
        <f t="shared" si="6"/>
        <v>177964.77300000002</v>
      </c>
      <c r="U20" s="141">
        <f t="shared" si="7"/>
        <v>0</v>
      </c>
      <c r="V20" s="140">
        <f t="shared" si="8"/>
        <v>0</v>
      </c>
      <c r="W20" s="140">
        <f t="shared" si="9"/>
        <v>0</v>
      </c>
      <c r="X20" s="141">
        <f t="shared" si="10"/>
        <v>148303.97750000001</v>
      </c>
      <c r="Y20" s="140">
        <f t="shared" si="11"/>
        <v>177964.77300000002</v>
      </c>
      <c r="Z20" s="142">
        <f t="shared" si="12"/>
        <v>-6.9999999832361937E-3</v>
      </c>
    </row>
    <row r="21" spans="1:26" ht="24" customHeight="1" x14ac:dyDescent="0.25">
      <c r="A21" s="84">
        <f t="shared" ref="A21:A23" si="28">A20+1</f>
        <v>11</v>
      </c>
      <c r="B21" s="85" t="s">
        <v>28</v>
      </c>
      <c r="C21" s="86" t="s">
        <v>23</v>
      </c>
      <c r="D21" s="87">
        <v>287.37</v>
      </c>
      <c r="E21" s="88">
        <v>308.75</v>
      </c>
      <c r="F21" s="89">
        <f t="shared" ref="F21:F22" si="29">ROUND(E21*D21,2)</f>
        <v>88725.49</v>
      </c>
      <c r="G21" s="89">
        <f t="shared" ref="G21:G23" si="30">ROUND(F21*1.2,2)</f>
        <v>106470.59</v>
      </c>
      <c r="H21" s="90"/>
      <c r="I21" s="91"/>
      <c r="J21" s="91"/>
      <c r="K21" s="92">
        <f t="shared" ref="K21:L26" si="31">F21+I21</f>
        <v>88725.49</v>
      </c>
      <c r="L21" s="93">
        <f t="shared" ref="L21:L22" si="32">G21+J21</f>
        <v>106470.59</v>
      </c>
      <c r="Q21" s="139">
        <f t="shared" si="4"/>
        <v>287.37</v>
      </c>
      <c r="R21" s="140">
        <f t="shared" si="13"/>
        <v>308.75</v>
      </c>
      <c r="S21" s="140">
        <f t="shared" si="5"/>
        <v>88725.487500000003</v>
      </c>
      <c r="T21" s="140">
        <f t="shared" si="6"/>
        <v>106470.58500000001</v>
      </c>
      <c r="U21" s="141">
        <f t="shared" si="7"/>
        <v>0</v>
      </c>
      <c r="V21" s="140">
        <f t="shared" si="8"/>
        <v>0</v>
      </c>
      <c r="W21" s="140">
        <f t="shared" si="9"/>
        <v>0</v>
      </c>
      <c r="X21" s="141">
        <f t="shared" si="10"/>
        <v>88725.487500000003</v>
      </c>
      <c r="Y21" s="140">
        <f t="shared" si="11"/>
        <v>106470.58500000001</v>
      </c>
      <c r="Z21" s="142">
        <f t="shared" si="12"/>
        <v>-4.9999999901046976E-3</v>
      </c>
    </row>
    <row r="22" spans="1:26" ht="24" customHeight="1" x14ac:dyDescent="0.25">
      <c r="A22" s="84">
        <f t="shared" si="28"/>
        <v>12</v>
      </c>
      <c r="B22" s="85" t="s">
        <v>29</v>
      </c>
      <c r="C22" s="86" t="s">
        <v>23</v>
      </c>
      <c r="D22" s="87">
        <v>8.89</v>
      </c>
      <c r="E22" s="88">
        <v>1688.15</v>
      </c>
      <c r="F22" s="89">
        <f t="shared" si="29"/>
        <v>15007.65</v>
      </c>
      <c r="G22" s="89">
        <f t="shared" si="30"/>
        <v>18009.18</v>
      </c>
      <c r="H22" s="90"/>
      <c r="I22" s="91"/>
      <c r="J22" s="91"/>
      <c r="K22" s="92">
        <f t="shared" si="31"/>
        <v>15007.65</v>
      </c>
      <c r="L22" s="93">
        <f t="shared" si="32"/>
        <v>18009.18</v>
      </c>
      <c r="Q22" s="139">
        <f t="shared" si="4"/>
        <v>8.89</v>
      </c>
      <c r="R22" s="140">
        <f t="shared" si="13"/>
        <v>1688.15</v>
      </c>
      <c r="S22" s="140">
        <f t="shared" si="5"/>
        <v>15007.653500000002</v>
      </c>
      <c r="T22" s="140">
        <f t="shared" si="6"/>
        <v>18009.184200000003</v>
      </c>
      <c r="U22" s="141">
        <f t="shared" si="7"/>
        <v>0</v>
      </c>
      <c r="V22" s="140">
        <f t="shared" si="8"/>
        <v>0</v>
      </c>
      <c r="W22" s="140">
        <f t="shared" si="9"/>
        <v>0</v>
      </c>
      <c r="X22" s="141">
        <f t="shared" si="10"/>
        <v>15007.653500000002</v>
      </c>
      <c r="Y22" s="140">
        <f t="shared" si="11"/>
        <v>18009.184200000003</v>
      </c>
      <c r="Z22" s="142">
        <f t="shared" si="12"/>
        <v>4.2000000030384399E-3</v>
      </c>
    </row>
    <row r="23" spans="1:26" ht="20.25" customHeight="1" x14ac:dyDescent="0.25">
      <c r="A23" s="84">
        <f t="shared" si="28"/>
        <v>13</v>
      </c>
      <c r="B23" s="85" t="s">
        <v>65</v>
      </c>
      <c r="C23" s="86" t="s">
        <v>56</v>
      </c>
      <c r="D23" s="87">
        <v>6.48</v>
      </c>
      <c r="E23" s="88">
        <v>1310.05</v>
      </c>
      <c r="F23" s="93">
        <f>ROUND(E23*D23,2)</f>
        <v>8489.1200000000008</v>
      </c>
      <c r="G23" s="93">
        <f t="shared" si="30"/>
        <v>10186.94</v>
      </c>
      <c r="H23" s="88"/>
      <c r="I23" s="93"/>
      <c r="J23" s="93"/>
      <c r="K23" s="92">
        <f t="shared" si="31"/>
        <v>8489.1200000000008</v>
      </c>
      <c r="L23" s="93">
        <f t="shared" si="31"/>
        <v>10186.94</v>
      </c>
      <c r="M23" s="65"/>
      <c r="Q23" s="139">
        <f t="shared" si="4"/>
        <v>6.48</v>
      </c>
      <c r="R23" s="140">
        <f t="shared" si="13"/>
        <v>1310.05</v>
      </c>
      <c r="S23" s="140">
        <f t="shared" si="5"/>
        <v>8489.1239999999998</v>
      </c>
      <c r="T23" s="140">
        <f t="shared" si="6"/>
        <v>10186.9488</v>
      </c>
      <c r="U23" s="141">
        <f t="shared" si="7"/>
        <v>0</v>
      </c>
      <c r="V23" s="140">
        <f t="shared" si="8"/>
        <v>0</v>
      </c>
      <c r="W23" s="140">
        <f t="shared" si="9"/>
        <v>0</v>
      </c>
      <c r="X23" s="141">
        <f t="shared" si="10"/>
        <v>8489.1239999999998</v>
      </c>
      <c r="Y23" s="140">
        <f t="shared" si="11"/>
        <v>10186.9488</v>
      </c>
      <c r="Z23" s="142">
        <f t="shared" si="12"/>
        <v>8.7999999996100087E-3</v>
      </c>
    </row>
    <row r="24" spans="1:26" ht="20.25" customHeight="1" x14ac:dyDescent="0.25">
      <c r="A24" s="41" t="s">
        <v>89</v>
      </c>
      <c r="B24" s="42" t="s">
        <v>30</v>
      </c>
      <c r="C24" s="43" t="s">
        <v>23</v>
      </c>
      <c r="D24" s="44">
        <f>D23*1.1</f>
        <v>7.128000000000001</v>
      </c>
      <c r="E24" s="45"/>
      <c r="F24" s="46"/>
      <c r="G24" s="46"/>
      <c r="H24" s="57">
        <v>1191.3</v>
      </c>
      <c r="I24" s="46">
        <f>ROUND(H24*D24,2)</f>
        <v>8491.59</v>
      </c>
      <c r="J24" s="46">
        <f>ROUND(I24*1.2,2)</f>
        <v>10189.91</v>
      </c>
      <c r="K24" s="47">
        <f t="shared" si="31"/>
        <v>8491.59</v>
      </c>
      <c r="L24" s="46">
        <f t="shared" si="31"/>
        <v>10189.91</v>
      </c>
      <c r="M24" s="62"/>
      <c r="Q24" s="139">
        <f t="shared" si="4"/>
        <v>7.128000000000001</v>
      </c>
      <c r="R24" s="140">
        <f t="shared" si="13"/>
        <v>0</v>
      </c>
      <c r="S24" s="140">
        <f t="shared" si="5"/>
        <v>0</v>
      </c>
      <c r="T24" s="140">
        <f t="shared" si="6"/>
        <v>0</v>
      </c>
      <c r="U24" s="141">
        <f t="shared" si="7"/>
        <v>1191.3</v>
      </c>
      <c r="V24" s="140">
        <f t="shared" si="8"/>
        <v>8491.5864000000001</v>
      </c>
      <c r="W24" s="140">
        <f t="shared" si="9"/>
        <v>10189.903679999999</v>
      </c>
      <c r="X24" s="141">
        <f t="shared" si="10"/>
        <v>8491.5864000000001</v>
      </c>
      <c r="Y24" s="140">
        <f t="shared" si="11"/>
        <v>10189.903679999999</v>
      </c>
      <c r="Z24" s="142">
        <f t="shared" si="12"/>
        <v>-6.3200000004144385E-3</v>
      </c>
    </row>
    <row r="25" spans="1:26" ht="15.75" x14ac:dyDescent="0.25">
      <c r="A25" s="84">
        <f>A23+1</f>
        <v>14</v>
      </c>
      <c r="B25" s="96" t="s">
        <v>57</v>
      </c>
      <c r="C25" s="86" t="s">
        <v>56</v>
      </c>
      <c r="D25" s="87">
        <v>118.67</v>
      </c>
      <c r="E25" s="88">
        <v>1350.8999999999999</v>
      </c>
      <c r="F25" s="89">
        <f t="shared" ref="F25" si="33">ROUND(E25*D25,2)</f>
        <v>160311.29999999999</v>
      </c>
      <c r="G25" s="89">
        <f t="shared" ref="G25" si="34">ROUND(F25*1.2,2)</f>
        <v>192373.56</v>
      </c>
      <c r="H25" s="97"/>
      <c r="I25" s="89"/>
      <c r="J25" s="89"/>
      <c r="K25" s="98">
        <f t="shared" si="31"/>
        <v>160311.29999999999</v>
      </c>
      <c r="L25" s="89">
        <f t="shared" si="31"/>
        <v>192373.56</v>
      </c>
      <c r="M25" s="65"/>
      <c r="Q25" s="139">
        <f t="shared" si="4"/>
        <v>118.67</v>
      </c>
      <c r="R25" s="140">
        <f t="shared" si="13"/>
        <v>1350.8999999999999</v>
      </c>
      <c r="S25" s="140">
        <f t="shared" si="5"/>
        <v>160311.30299999999</v>
      </c>
      <c r="T25" s="140">
        <f t="shared" si="6"/>
        <v>192373.56359999996</v>
      </c>
      <c r="U25" s="141">
        <f t="shared" si="7"/>
        <v>0</v>
      </c>
      <c r="V25" s="140">
        <f t="shared" si="8"/>
        <v>0</v>
      </c>
      <c r="W25" s="140">
        <f t="shared" si="9"/>
        <v>0</v>
      </c>
      <c r="X25" s="141">
        <f t="shared" si="10"/>
        <v>160311.30299999999</v>
      </c>
      <c r="Y25" s="140">
        <f t="shared" si="11"/>
        <v>192373.56359999996</v>
      </c>
      <c r="Z25" s="142">
        <f t="shared" si="12"/>
        <v>3.5999999672640115E-3</v>
      </c>
    </row>
    <row r="26" spans="1:26" ht="19.5" customHeight="1" x14ac:dyDescent="0.25">
      <c r="A26" s="41" t="s">
        <v>63</v>
      </c>
      <c r="B26" s="42" t="s">
        <v>30</v>
      </c>
      <c r="C26" s="43" t="s">
        <v>23</v>
      </c>
      <c r="D26" s="44">
        <f>D25*1.1</f>
        <v>130.53700000000001</v>
      </c>
      <c r="E26" s="45"/>
      <c r="F26" s="46"/>
      <c r="G26" s="46"/>
      <c r="H26" s="57">
        <v>1191.3</v>
      </c>
      <c r="I26" s="46">
        <f>ROUND(H26*D26,2)</f>
        <v>155508.73000000001</v>
      </c>
      <c r="J26" s="46">
        <f>ROUND(I26*1.2,2)</f>
        <v>186610.48</v>
      </c>
      <c r="K26" s="47">
        <f t="shared" si="31"/>
        <v>155508.73000000001</v>
      </c>
      <c r="L26" s="46">
        <f t="shared" si="31"/>
        <v>186610.48</v>
      </c>
      <c r="M26" s="65"/>
      <c r="Q26" s="139">
        <f t="shared" si="4"/>
        <v>130.53700000000001</v>
      </c>
      <c r="R26" s="140">
        <f t="shared" si="13"/>
        <v>0</v>
      </c>
      <c r="S26" s="140">
        <f t="shared" si="5"/>
        <v>0</v>
      </c>
      <c r="T26" s="140">
        <f t="shared" si="6"/>
        <v>0</v>
      </c>
      <c r="U26" s="141">
        <f t="shared" si="7"/>
        <v>1191.3</v>
      </c>
      <c r="V26" s="140">
        <f t="shared" si="8"/>
        <v>155508.72810000001</v>
      </c>
      <c r="W26" s="140">
        <f t="shared" si="9"/>
        <v>186610.47372000001</v>
      </c>
      <c r="X26" s="141">
        <f t="shared" si="10"/>
        <v>155508.72810000001</v>
      </c>
      <c r="Y26" s="140">
        <f t="shared" si="11"/>
        <v>186610.47372000001</v>
      </c>
      <c r="Z26" s="142">
        <f t="shared" si="12"/>
        <v>-6.2800000014249235E-3</v>
      </c>
    </row>
    <row r="27" spans="1:26" s="59" customFormat="1" ht="22.5" customHeight="1" x14ac:dyDescent="0.25">
      <c r="A27" s="99">
        <f>A25+1</f>
        <v>15</v>
      </c>
      <c r="B27" s="85" t="s">
        <v>51</v>
      </c>
      <c r="C27" s="86" t="s">
        <v>23</v>
      </c>
      <c r="D27" s="87">
        <v>464.86</v>
      </c>
      <c r="E27" s="88">
        <v>118.75</v>
      </c>
      <c r="F27" s="89">
        <f t="shared" si="25"/>
        <v>55202.13</v>
      </c>
      <c r="G27" s="89">
        <f t="shared" si="26"/>
        <v>66242.559999999998</v>
      </c>
      <c r="H27" s="90"/>
      <c r="I27" s="91"/>
      <c r="J27" s="91"/>
      <c r="K27" s="92">
        <f t="shared" si="27"/>
        <v>55202.13</v>
      </c>
      <c r="L27" s="93">
        <f t="shared" si="27"/>
        <v>66242.559999999998</v>
      </c>
      <c r="M27" s="58"/>
      <c r="Q27" s="139">
        <f t="shared" si="4"/>
        <v>464.86</v>
      </c>
      <c r="R27" s="140">
        <f t="shared" si="13"/>
        <v>118.75</v>
      </c>
      <c r="S27" s="140">
        <f t="shared" si="5"/>
        <v>55202.125</v>
      </c>
      <c r="T27" s="140">
        <f t="shared" si="6"/>
        <v>66242.55</v>
      </c>
      <c r="U27" s="141">
        <f t="shared" si="7"/>
        <v>0</v>
      </c>
      <c r="V27" s="140">
        <f t="shared" si="8"/>
        <v>0</v>
      </c>
      <c r="W27" s="140">
        <f t="shared" si="9"/>
        <v>0</v>
      </c>
      <c r="X27" s="141">
        <f t="shared" si="10"/>
        <v>55202.125</v>
      </c>
      <c r="Y27" s="140">
        <f t="shared" si="11"/>
        <v>66242.55</v>
      </c>
      <c r="Z27" s="142">
        <f t="shared" si="12"/>
        <v>-9.9999999947613105E-3</v>
      </c>
    </row>
    <row r="28" spans="1:26" ht="22.5" customHeight="1" x14ac:dyDescent="0.25">
      <c r="A28" s="84">
        <f>A27+1</f>
        <v>16</v>
      </c>
      <c r="B28" s="85" t="s">
        <v>85</v>
      </c>
      <c r="C28" s="86" t="s">
        <v>23</v>
      </c>
      <c r="D28" s="87">
        <v>583.53</v>
      </c>
      <c r="E28" s="88">
        <v>188.1</v>
      </c>
      <c r="F28" s="89">
        <f t="shared" si="25"/>
        <v>109761.99</v>
      </c>
      <c r="G28" s="89">
        <f t="shared" si="26"/>
        <v>131714.39000000001</v>
      </c>
      <c r="H28" s="92"/>
      <c r="I28" s="89"/>
      <c r="J28" s="89"/>
      <c r="K28" s="92">
        <f t="shared" si="27"/>
        <v>109761.99</v>
      </c>
      <c r="L28" s="93">
        <f t="shared" si="27"/>
        <v>131714.39000000001</v>
      </c>
      <c r="Q28" s="139">
        <f t="shared" si="4"/>
        <v>583.53</v>
      </c>
      <c r="R28" s="140">
        <f t="shared" si="13"/>
        <v>188.1</v>
      </c>
      <c r="S28" s="140">
        <f t="shared" si="5"/>
        <v>109761.99299999999</v>
      </c>
      <c r="T28" s="140">
        <f t="shared" si="6"/>
        <v>131714.39159999997</v>
      </c>
      <c r="U28" s="141">
        <f t="shared" si="7"/>
        <v>0</v>
      </c>
      <c r="V28" s="140">
        <f t="shared" si="8"/>
        <v>0</v>
      </c>
      <c r="W28" s="140">
        <f t="shared" si="9"/>
        <v>0</v>
      </c>
      <c r="X28" s="141">
        <f t="shared" si="10"/>
        <v>109761.99299999999</v>
      </c>
      <c r="Y28" s="140">
        <f t="shared" si="11"/>
        <v>131714.39159999997</v>
      </c>
      <c r="Z28" s="142">
        <f t="shared" si="12"/>
        <v>1.5999999595806003E-3</v>
      </c>
    </row>
    <row r="29" spans="1:26" ht="18.75" customHeight="1" x14ac:dyDescent="0.25">
      <c r="A29" s="30"/>
      <c r="B29" s="83" t="s">
        <v>53</v>
      </c>
      <c r="C29" s="75"/>
      <c r="D29" s="78"/>
      <c r="E29" s="34"/>
      <c r="F29" s="33"/>
      <c r="G29" s="33"/>
      <c r="H29" s="56"/>
      <c r="I29" s="35"/>
      <c r="J29" s="35"/>
      <c r="K29" s="56"/>
      <c r="L29" s="38"/>
      <c r="Q29" s="139">
        <f t="shared" si="4"/>
        <v>0</v>
      </c>
      <c r="R29" s="140">
        <f t="shared" si="13"/>
        <v>0</v>
      </c>
      <c r="S29" s="140">
        <f t="shared" si="5"/>
        <v>0</v>
      </c>
      <c r="T29" s="140">
        <f t="shared" si="6"/>
        <v>0</v>
      </c>
      <c r="U29" s="141">
        <f t="shared" si="7"/>
        <v>0</v>
      </c>
      <c r="V29" s="140">
        <f t="shared" si="8"/>
        <v>0</v>
      </c>
      <c r="W29" s="140">
        <f t="shared" si="9"/>
        <v>0</v>
      </c>
      <c r="X29" s="141">
        <f t="shared" si="10"/>
        <v>0</v>
      </c>
      <c r="Y29" s="140">
        <f t="shared" si="11"/>
        <v>0</v>
      </c>
      <c r="Z29" s="142">
        <f t="shared" si="12"/>
        <v>0</v>
      </c>
    </row>
    <row r="30" spans="1:26" ht="18" customHeight="1" x14ac:dyDescent="0.25">
      <c r="A30" s="84">
        <f>A28+1</f>
        <v>17</v>
      </c>
      <c r="B30" s="85" t="s">
        <v>54</v>
      </c>
      <c r="C30" s="86" t="s">
        <v>26</v>
      </c>
      <c r="D30" s="87">
        <v>198.4</v>
      </c>
      <c r="E30" s="88">
        <v>308.75</v>
      </c>
      <c r="F30" s="89">
        <f t="shared" si="25"/>
        <v>61256</v>
      </c>
      <c r="G30" s="89">
        <f t="shared" si="26"/>
        <v>73507.199999999997</v>
      </c>
      <c r="H30" s="88"/>
      <c r="I30" s="93"/>
      <c r="J30" s="93"/>
      <c r="K30" s="92">
        <f t="shared" si="27"/>
        <v>61256</v>
      </c>
      <c r="L30" s="93">
        <f t="shared" si="27"/>
        <v>73507.199999999997</v>
      </c>
      <c r="M30" s="65"/>
      <c r="Q30" s="139">
        <f t="shared" si="4"/>
        <v>198.4</v>
      </c>
      <c r="R30" s="140">
        <f t="shared" si="13"/>
        <v>308.75</v>
      </c>
      <c r="S30" s="140">
        <f t="shared" si="5"/>
        <v>61256</v>
      </c>
      <c r="T30" s="140">
        <f t="shared" si="6"/>
        <v>73507.199999999997</v>
      </c>
      <c r="U30" s="141">
        <f t="shared" si="7"/>
        <v>0</v>
      </c>
      <c r="V30" s="140">
        <f t="shared" si="8"/>
        <v>0</v>
      </c>
      <c r="W30" s="140">
        <f t="shared" si="9"/>
        <v>0</v>
      </c>
      <c r="X30" s="141">
        <f t="shared" si="10"/>
        <v>61256</v>
      </c>
      <c r="Y30" s="140">
        <f t="shared" si="11"/>
        <v>73507.199999999997</v>
      </c>
      <c r="Z30" s="142">
        <f t="shared" si="12"/>
        <v>0</v>
      </c>
    </row>
    <row r="31" spans="1:26" ht="18" customHeight="1" x14ac:dyDescent="0.25">
      <c r="A31" s="41"/>
      <c r="B31" s="40" t="s">
        <v>31</v>
      </c>
      <c r="C31" s="36"/>
      <c r="D31" s="49"/>
      <c r="E31" s="50"/>
      <c r="F31" s="51"/>
      <c r="G31" s="52"/>
      <c r="H31" s="60"/>
      <c r="I31" s="35"/>
      <c r="J31" s="35"/>
      <c r="K31" s="32"/>
      <c r="L31" s="35"/>
      <c r="Q31" s="139">
        <f t="shared" si="4"/>
        <v>0</v>
      </c>
      <c r="R31" s="140">
        <f t="shared" si="13"/>
        <v>0</v>
      </c>
      <c r="S31" s="140">
        <f t="shared" si="5"/>
        <v>0</v>
      </c>
      <c r="T31" s="140">
        <f t="shared" si="6"/>
        <v>0</v>
      </c>
      <c r="U31" s="141">
        <f t="shared" si="7"/>
        <v>0</v>
      </c>
      <c r="V31" s="140">
        <f t="shared" si="8"/>
        <v>0</v>
      </c>
      <c r="W31" s="140">
        <f t="shared" si="9"/>
        <v>0</v>
      </c>
      <c r="X31" s="141">
        <f t="shared" si="10"/>
        <v>0</v>
      </c>
      <c r="Y31" s="140">
        <f t="shared" si="11"/>
        <v>0</v>
      </c>
      <c r="Z31" s="142">
        <f t="shared" si="12"/>
        <v>0</v>
      </c>
    </row>
    <row r="32" spans="1:26" ht="33" customHeight="1" x14ac:dyDescent="0.25">
      <c r="A32" s="84">
        <f>A30+1</f>
        <v>18</v>
      </c>
      <c r="B32" s="85" t="s">
        <v>76</v>
      </c>
      <c r="C32" s="86" t="s">
        <v>21</v>
      </c>
      <c r="D32" s="87">
        <v>10.19</v>
      </c>
      <c r="E32" s="88">
        <v>1406.95</v>
      </c>
      <c r="F32" s="89">
        <f t="shared" ref="F32" si="35">ROUND(E32*D32,2)</f>
        <v>14336.82</v>
      </c>
      <c r="G32" s="89">
        <f t="shared" ref="G32" si="36">ROUND(F32*1.2,2)</f>
        <v>17204.18</v>
      </c>
      <c r="H32" s="100"/>
      <c r="I32" s="89"/>
      <c r="J32" s="89"/>
      <c r="K32" s="92">
        <f t="shared" ref="K32:L42" si="37">F32+I32</f>
        <v>14336.82</v>
      </c>
      <c r="L32" s="93">
        <f t="shared" ref="L32:L33" si="38">G32+J32</f>
        <v>17204.18</v>
      </c>
      <c r="Q32" s="139">
        <f t="shared" si="4"/>
        <v>10.19</v>
      </c>
      <c r="R32" s="140">
        <f t="shared" si="13"/>
        <v>1406.95</v>
      </c>
      <c r="S32" s="140">
        <f t="shared" si="5"/>
        <v>14336.8205</v>
      </c>
      <c r="T32" s="140">
        <f t="shared" si="6"/>
        <v>17204.184600000001</v>
      </c>
      <c r="U32" s="141">
        <f t="shared" si="7"/>
        <v>0</v>
      </c>
      <c r="V32" s="140">
        <f t="shared" si="8"/>
        <v>0</v>
      </c>
      <c r="W32" s="140">
        <f t="shared" si="9"/>
        <v>0</v>
      </c>
      <c r="X32" s="141">
        <f t="shared" si="10"/>
        <v>14336.8205</v>
      </c>
      <c r="Y32" s="140">
        <f t="shared" si="11"/>
        <v>17204.184600000001</v>
      </c>
      <c r="Z32" s="142">
        <f t="shared" si="12"/>
        <v>4.6000000002095476E-3</v>
      </c>
    </row>
    <row r="33" spans="1:26" ht="30.75" customHeight="1" x14ac:dyDescent="0.25">
      <c r="A33" s="41" t="s">
        <v>90</v>
      </c>
      <c r="B33" s="42" t="s">
        <v>77</v>
      </c>
      <c r="C33" s="43" t="s">
        <v>21</v>
      </c>
      <c r="D33" s="44">
        <f>1.02*D32</f>
        <v>10.393799999999999</v>
      </c>
      <c r="E33" s="45"/>
      <c r="F33" s="63"/>
      <c r="G33" s="63"/>
      <c r="H33" s="61">
        <v>4493.5</v>
      </c>
      <c r="I33" s="63">
        <f>ROUND(H33*D33,2)</f>
        <v>46704.54</v>
      </c>
      <c r="J33" s="63">
        <f>ROUND(I33*1.2,2)</f>
        <v>56045.45</v>
      </c>
      <c r="K33" s="64">
        <f t="shared" si="37"/>
        <v>46704.54</v>
      </c>
      <c r="L33" s="63">
        <f t="shared" si="38"/>
        <v>56045.45</v>
      </c>
      <c r="Q33" s="139">
        <f t="shared" si="4"/>
        <v>10.393799999999999</v>
      </c>
      <c r="R33" s="140">
        <f t="shared" si="13"/>
        <v>0</v>
      </c>
      <c r="S33" s="140">
        <f t="shared" si="5"/>
        <v>0</v>
      </c>
      <c r="T33" s="140">
        <f t="shared" si="6"/>
        <v>0</v>
      </c>
      <c r="U33" s="141">
        <f t="shared" si="7"/>
        <v>4493.5</v>
      </c>
      <c r="V33" s="140">
        <f t="shared" si="8"/>
        <v>46704.540299999993</v>
      </c>
      <c r="W33" s="140">
        <f t="shared" si="9"/>
        <v>56045.448359999988</v>
      </c>
      <c r="X33" s="141">
        <f t="shared" si="10"/>
        <v>46704.540299999993</v>
      </c>
      <c r="Y33" s="140">
        <f t="shared" si="11"/>
        <v>56045.448359999988</v>
      </c>
      <c r="Z33" s="142">
        <f t="shared" si="12"/>
        <v>-1.6400000095018186E-3</v>
      </c>
    </row>
    <row r="34" spans="1:26" ht="32.25" customHeight="1" x14ac:dyDescent="0.25">
      <c r="A34" s="99">
        <f>A32+1</f>
        <v>19</v>
      </c>
      <c r="B34" s="85" t="s">
        <v>34</v>
      </c>
      <c r="C34" s="86" t="s">
        <v>21</v>
      </c>
      <c r="D34" s="87">
        <v>10.19</v>
      </c>
      <c r="E34" s="88">
        <v>1047.8499999999999</v>
      </c>
      <c r="F34" s="89">
        <f t="shared" ref="F34" si="39">ROUND(E34*D34,2)</f>
        <v>10677.59</v>
      </c>
      <c r="G34" s="89">
        <f t="shared" ref="G34" si="40">ROUND(F34*1.2,2)</f>
        <v>12813.11</v>
      </c>
      <c r="H34" s="100"/>
      <c r="I34" s="89"/>
      <c r="J34" s="89"/>
      <c r="K34" s="92">
        <f t="shared" si="37"/>
        <v>10677.59</v>
      </c>
      <c r="L34" s="93">
        <f t="shared" si="37"/>
        <v>12813.11</v>
      </c>
      <c r="Q34" s="139">
        <f t="shared" si="4"/>
        <v>10.19</v>
      </c>
      <c r="R34" s="140">
        <f t="shared" si="13"/>
        <v>1047.8499999999999</v>
      </c>
      <c r="S34" s="140">
        <f t="shared" si="5"/>
        <v>10677.591499999999</v>
      </c>
      <c r="T34" s="140">
        <f t="shared" si="6"/>
        <v>12813.109799999998</v>
      </c>
      <c r="U34" s="141">
        <f t="shared" si="7"/>
        <v>0</v>
      </c>
      <c r="V34" s="140">
        <f t="shared" si="8"/>
        <v>0</v>
      </c>
      <c r="W34" s="140">
        <f t="shared" si="9"/>
        <v>0</v>
      </c>
      <c r="X34" s="141">
        <f t="shared" si="10"/>
        <v>10677.591499999999</v>
      </c>
      <c r="Y34" s="140">
        <f t="shared" si="11"/>
        <v>12813.109799999998</v>
      </c>
      <c r="Z34" s="142">
        <f t="shared" si="12"/>
        <v>-2.0000000222353265E-4</v>
      </c>
    </row>
    <row r="35" spans="1:26" ht="24" customHeight="1" x14ac:dyDescent="0.25">
      <c r="A35" s="41" t="s">
        <v>39</v>
      </c>
      <c r="B35" s="42" t="s">
        <v>33</v>
      </c>
      <c r="C35" s="43" t="s">
        <v>21</v>
      </c>
      <c r="D35" s="44">
        <f>1.02*D34</f>
        <v>10.393799999999999</v>
      </c>
      <c r="E35" s="57"/>
      <c r="F35" s="46"/>
      <c r="G35" s="46"/>
      <c r="H35" s="61">
        <v>376.2</v>
      </c>
      <c r="I35" s="46">
        <f>ROUND(H35*D35,2)</f>
        <v>3910.15</v>
      </c>
      <c r="J35" s="46">
        <f>ROUND(I35*1.2,2)</f>
        <v>4692.18</v>
      </c>
      <c r="K35" s="47">
        <f t="shared" si="37"/>
        <v>3910.15</v>
      </c>
      <c r="L35" s="46">
        <f t="shared" si="37"/>
        <v>4692.18</v>
      </c>
      <c r="M35" s="62"/>
      <c r="Q35" s="139">
        <f t="shared" si="4"/>
        <v>10.393799999999999</v>
      </c>
      <c r="R35" s="140">
        <f t="shared" si="13"/>
        <v>0</v>
      </c>
      <c r="S35" s="140">
        <f t="shared" si="5"/>
        <v>0</v>
      </c>
      <c r="T35" s="140">
        <f t="shared" si="6"/>
        <v>0</v>
      </c>
      <c r="U35" s="141">
        <f t="shared" si="7"/>
        <v>376.2</v>
      </c>
      <c r="V35" s="140">
        <f t="shared" si="8"/>
        <v>3910.1475599999994</v>
      </c>
      <c r="W35" s="140">
        <f t="shared" si="9"/>
        <v>4692.1770719999995</v>
      </c>
      <c r="X35" s="141">
        <f t="shared" si="10"/>
        <v>3910.1475599999994</v>
      </c>
      <c r="Y35" s="140">
        <f t="shared" si="11"/>
        <v>4692.1770719999995</v>
      </c>
      <c r="Z35" s="142">
        <f t="shared" si="12"/>
        <v>-2.928000000792963E-3</v>
      </c>
    </row>
    <row r="36" spans="1:26" ht="21.75" customHeight="1" x14ac:dyDescent="0.25">
      <c r="A36" s="41" t="s">
        <v>91</v>
      </c>
      <c r="B36" s="42" t="s">
        <v>35</v>
      </c>
      <c r="C36" s="43" t="s">
        <v>36</v>
      </c>
      <c r="D36" s="66">
        <v>4</v>
      </c>
      <c r="E36" s="57"/>
      <c r="F36" s="46"/>
      <c r="G36" s="46"/>
      <c r="H36" s="57">
        <v>541.5</v>
      </c>
      <c r="I36" s="46">
        <f>ROUND(H36*D36,2)</f>
        <v>2166</v>
      </c>
      <c r="J36" s="46">
        <f>ROUND(I36*1.2,2)</f>
        <v>2599.1999999999998</v>
      </c>
      <c r="K36" s="47">
        <f t="shared" si="37"/>
        <v>2166</v>
      </c>
      <c r="L36" s="46">
        <f t="shared" si="37"/>
        <v>2599.1999999999998</v>
      </c>
      <c r="Q36" s="139">
        <f t="shared" si="4"/>
        <v>4</v>
      </c>
      <c r="R36" s="140">
        <f t="shared" si="13"/>
        <v>0</v>
      </c>
      <c r="S36" s="140">
        <f t="shared" si="5"/>
        <v>0</v>
      </c>
      <c r="T36" s="140">
        <f t="shared" si="6"/>
        <v>0</v>
      </c>
      <c r="U36" s="141">
        <f t="shared" si="7"/>
        <v>541.5</v>
      </c>
      <c r="V36" s="140">
        <f t="shared" si="8"/>
        <v>2166</v>
      </c>
      <c r="W36" s="140">
        <f t="shared" si="9"/>
        <v>2599.1999999999998</v>
      </c>
      <c r="X36" s="141">
        <f t="shared" si="10"/>
        <v>2166</v>
      </c>
      <c r="Y36" s="140">
        <f t="shared" si="11"/>
        <v>2599.1999999999998</v>
      </c>
      <c r="Z36" s="142">
        <f t="shared" si="12"/>
        <v>0</v>
      </c>
    </row>
    <row r="37" spans="1:26" ht="31.5" customHeight="1" x14ac:dyDescent="0.25">
      <c r="A37" s="99">
        <f>A34+1</f>
        <v>20</v>
      </c>
      <c r="B37" s="85" t="s">
        <v>32</v>
      </c>
      <c r="C37" s="86" t="s">
        <v>21</v>
      </c>
      <c r="D37" s="87">
        <v>46.46</v>
      </c>
      <c r="E37" s="88">
        <v>966.15</v>
      </c>
      <c r="F37" s="89">
        <f t="shared" ref="F37" si="41">ROUND(E37*D37,2)</f>
        <v>44887.33</v>
      </c>
      <c r="G37" s="89">
        <f t="shared" ref="G37" si="42">ROUND(F37*1.2,2)</f>
        <v>53864.800000000003</v>
      </c>
      <c r="H37" s="100"/>
      <c r="I37" s="89"/>
      <c r="J37" s="89"/>
      <c r="K37" s="92">
        <f t="shared" si="37"/>
        <v>44887.33</v>
      </c>
      <c r="L37" s="93">
        <f t="shared" si="37"/>
        <v>53864.800000000003</v>
      </c>
      <c r="Q37" s="139">
        <f t="shared" si="4"/>
        <v>46.46</v>
      </c>
      <c r="R37" s="140">
        <f t="shared" si="13"/>
        <v>966.15</v>
      </c>
      <c r="S37" s="140">
        <f t="shared" si="5"/>
        <v>44887.328999999998</v>
      </c>
      <c r="T37" s="140">
        <f t="shared" si="6"/>
        <v>53864.794799999996</v>
      </c>
      <c r="U37" s="141">
        <f t="shared" si="7"/>
        <v>0</v>
      </c>
      <c r="V37" s="140">
        <f t="shared" si="8"/>
        <v>0</v>
      </c>
      <c r="W37" s="140">
        <f t="shared" si="9"/>
        <v>0</v>
      </c>
      <c r="X37" s="141">
        <f t="shared" si="10"/>
        <v>44887.328999999998</v>
      </c>
      <c r="Y37" s="140">
        <f t="shared" si="11"/>
        <v>53864.794799999996</v>
      </c>
      <c r="Z37" s="142">
        <f t="shared" si="12"/>
        <v>-5.2000000068801455E-3</v>
      </c>
    </row>
    <row r="38" spans="1:26" ht="23.25" customHeight="1" x14ac:dyDescent="0.25">
      <c r="A38" s="41" t="s">
        <v>41</v>
      </c>
      <c r="B38" s="42" t="s">
        <v>33</v>
      </c>
      <c r="C38" s="43" t="s">
        <v>21</v>
      </c>
      <c r="D38" s="44">
        <f>ROUND(D37*1.02,2)</f>
        <v>47.39</v>
      </c>
      <c r="E38" s="57"/>
      <c r="F38" s="46"/>
      <c r="G38" s="46"/>
      <c r="H38" s="61">
        <v>376.2</v>
      </c>
      <c r="I38" s="46">
        <f>ROUND(H38*D38,2)</f>
        <v>17828.12</v>
      </c>
      <c r="J38" s="46">
        <f>ROUND(I38*1.2,2)</f>
        <v>21393.74</v>
      </c>
      <c r="K38" s="47">
        <f t="shared" si="37"/>
        <v>17828.12</v>
      </c>
      <c r="L38" s="46">
        <f t="shared" si="37"/>
        <v>21393.74</v>
      </c>
      <c r="M38" s="62"/>
      <c r="Q38" s="139">
        <f t="shared" si="4"/>
        <v>47.39</v>
      </c>
      <c r="R38" s="140">
        <f t="shared" si="13"/>
        <v>0</v>
      </c>
      <c r="S38" s="140">
        <f t="shared" si="5"/>
        <v>0</v>
      </c>
      <c r="T38" s="140">
        <f t="shared" si="6"/>
        <v>0</v>
      </c>
      <c r="U38" s="141">
        <f t="shared" si="7"/>
        <v>376.2</v>
      </c>
      <c r="V38" s="140">
        <f t="shared" si="8"/>
        <v>17828.117999999999</v>
      </c>
      <c r="W38" s="140">
        <f t="shared" si="9"/>
        <v>21393.741599999998</v>
      </c>
      <c r="X38" s="141">
        <f t="shared" si="10"/>
        <v>17828.117999999999</v>
      </c>
      <c r="Y38" s="140">
        <f t="shared" si="11"/>
        <v>21393.741599999998</v>
      </c>
      <c r="Z38" s="142">
        <f t="shared" si="12"/>
        <v>1.5999999959603883E-3</v>
      </c>
    </row>
    <row r="39" spans="1:26" ht="45.75" customHeight="1" x14ac:dyDescent="0.25">
      <c r="A39" s="99">
        <f>A37+1</f>
        <v>21</v>
      </c>
      <c r="B39" s="85" t="s">
        <v>37</v>
      </c>
      <c r="C39" s="86" t="s">
        <v>36</v>
      </c>
      <c r="D39" s="101">
        <v>2</v>
      </c>
      <c r="E39" s="88">
        <v>3244.25</v>
      </c>
      <c r="F39" s="89">
        <f t="shared" ref="F39" si="43">ROUND(E39*D39,2)</f>
        <v>6488.5</v>
      </c>
      <c r="G39" s="89">
        <f t="shared" ref="G39" si="44">ROUND(F39*1.2,2)</f>
        <v>7786.2</v>
      </c>
      <c r="H39" s="90"/>
      <c r="I39" s="91"/>
      <c r="J39" s="91"/>
      <c r="K39" s="92">
        <f t="shared" si="37"/>
        <v>6488.5</v>
      </c>
      <c r="L39" s="93">
        <f t="shared" si="37"/>
        <v>7786.2</v>
      </c>
      <c r="Q39" s="139">
        <f t="shared" si="4"/>
        <v>2</v>
      </c>
      <c r="R39" s="140">
        <f t="shared" si="13"/>
        <v>3244.25</v>
      </c>
      <c r="S39" s="140">
        <f t="shared" si="5"/>
        <v>6488.5</v>
      </c>
      <c r="T39" s="140">
        <f t="shared" si="6"/>
        <v>7786.2</v>
      </c>
      <c r="U39" s="141">
        <f t="shared" si="7"/>
        <v>0</v>
      </c>
      <c r="V39" s="140">
        <f t="shared" si="8"/>
        <v>0</v>
      </c>
      <c r="W39" s="140">
        <f t="shared" si="9"/>
        <v>0</v>
      </c>
      <c r="X39" s="141">
        <f t="shared" si="10"/>
        <v>6488.5</v>
      </c>
      <c r="Y39" s="140">
        <f t="shared" si="11"/>
        <v>7786.2</v>
      </c>
      <c r="Z39" s="142">
        <f t="shared" si="12"/>
        <v>0</v>
      </c>
    </row>
    <row r="40" spans="1:26" ht="32.25" customHeight="1" x14ac:dyDescent="0.25">
      <c r="A40" s="41" t="s">
        <v>42</v>
      </c>
      <c r="B40" s="42" t="s">
        <v>55</v>
      </c>
      <c r="C40" s="43" t="s">
        <v>36</v>
      </c>
      <c r="D40" s="66">
        <v>2</v>
      </c>
      <c r="E40" s="45"/>
      <c r="F40" s="46"/>
      <c r="G40" s="46"/>
      <c r="H40" s="57">
        <v>731.5</v>
      </c>
      <c r="I40" s="46">
        <f>ROUND(H40*D40,2)</f>
        <v>1463</v>
      </c>
      <c r="J40" s="46">
        <f>ROUND(I40*1.2,2)</f>
        <v>1755.6</v>
      </c>
      <c r="K40" s="47">
        <f t="shared" si="37"/>
        <v>1463</v>
      </c>
      <c r="L40" s="46">
        <f t="shared" si="37"/>
        <v>1755.6</v>
      </c>
      <c r="Q40" s="139">
        <f t="shared" si="4"/>
        <v>2</v>
      </c>
      <c r="R40" s="140">
        <f t="shared" si="13"/>
        <v>0</v>
      </c>
      <c r="S40" s="140">
        <f t="shared" si="5"/>
        <v>0</v>
      </c>
      <c r="T40" s="140">
        <f t="shared" si="6"/>
        <v>0</v>
      </c>
      <c r="U40" s="141">
        <f t="shared" si="7"/>
        <v>731.5</v>
      </c>
      <c r="V40" s="140">
        <f t="shared" si="8"/>
        <v>1463</v>
      </c>
      <c r="W40" s="140">
        <f t="shared" si="9"/>
        <v>1755.6</v>
      </c>
      <c r="X40" s="141">
        <f t="shared" si="10"/>
        <v>1463</v>
      </c>
      <c r="Y40" s="140">
        <f t="shared" si="11"/>
        <v>1755.6</v>
      </c>
      <c r="Z40" s="142">
        <f t="shared" si="12"/>
        <v>0</v>
      </c>
    </row>
    <row r="41" spans="1:26" ht="30" x14ac:dyDescent="0.25">
      <c r="A41" s="84">
        <f>A39+1</f>
        <v>22</v>
      </c>
      <c r="B41" s="85" t="s">
        <v>38</v>
      </c>
      <c r="C41" s="86" t="s">
        <v>23</v>
      </c>
      <c r="D41" s="87">
        <v>0.67</v>
      </c>
      <c r="E41" s="88">
        <v>8327.42</v>
      </c>
      <c r="F41" s="89">
        <f t="shared" ref="F41" si="45">ROUND(E41*D41,2)</f>
        <v>5579.37</v>
      </c>
      <c r="G41" s="89">
        <f t="shared" ref="G41" si="46">ROUND(F41*1.2,2)</f>
        <v>6695.24</v>
      </c>
      <c r="H41" s="100"/>
      <c r="I41" s="89"/>
      <c r="J41" s="89"/>
      <c r="K41" s="92">
        <f t="shared" si="37"/>
        <v>5579.37</v>
      </c>
      <c r="L41" s="93">
        <f t="shared" si="37"/>
        <v>6695.24</v>
      </c>
      <c r="Q41" s="139">
        <f t="shared" si="4"/>
        <v>0.67</v>
      </c>
      <c r="R41" s="140">
        <f t="shared" si="13"/>
        <v>8327.42</v>
      </c>
      <c r="S41" s="140">
        <f t="shared" si="5"/>
        <v>5579.3714</v>
      </c>
      <c r="T41" s="140">
        <f t="shared" si="6"/>
        <v>6695.24568</v>
      </c>
      <c r="U41" s="141">
        <f t="shared" si="7"/>
        <v>0</v>
      </c>
      <c r="V41" s="140">
        <f t="shared" si="8"/>
        <v>0</v>
      </c>
      <c r="W41" s="140">
        <f t="shared" si="9"/>
        <v>0</v>
      </c>
      <c r="X41" s="141">
        <f t="shared" si="10"/>
        <v>5579.3714</v>
      </c>
      <c r="Y41" s="140">
        <f t="shared" si="11"/>
        <v>6695.24568</v>
      </c>
      <c r="Z41" s="142">
        <f t="shared" si="12"/>
        <v>5.6800000002112938E-3</v>
      </c>
    </row>
    <row r="42" spans="1:26" ht="15.75" x14ac:dyDescent="0.25">
      <c r="A42" s="41" t="s">
        <v>44</v>
      </c>
      <c r="B42" s="42" t="s">
        <v>40</v>
      </c>
      <c r="C42" s="43" t="s">
        <v>23</v>
      </c>
      <c r="D42" s="44">
        <f>1.02*D41</f>
        <v>0.68340000000000001</v>
      </c>
      <c r="E42" s="45"/>
      <c r="F42" s="46"/>
      <c r="G42" s="46"/>
      <c r="H42" s="57">
        <v>3657.5</v>
      </c>
      <c r="I42" s="46">
        <f t="shared" ref="I42" si="47">ROUND(H42*D42,2)</f>
        <v>2499.54</v>
      </c>
      <c r="J42" s="46">
        <f t="shared" ref="J42" si="48">ROUND(I42*1.2,2)</f>
        <v>2999.45</v>
      </c>
      <c r="K42" s="47">
        <f t="shared" si="37"/>
        <v>2499.54</v>
      </c>
      <c r="L42" s="46">
        <f t="shared" si="37"/>
        <v>2999.45</v>
      </c>
      <c r="M42" s="62"/>
      <c r="Q42" s="139">
        <f t="shared" si="4"/>
        <v>0.68340000000000001</v>
      </c>
      <c r="R42" s="140">
        <f t="shared" si="13"/>
        <v>0</v>
      </c>
      <c r="S42" s="140">
        <f t="shared" si="5"/>
        <v>0</v>
      </c>
      <c r="T42" s="140">
        <f t="shared" si="6"/>
        <v>0</v>
      </c>
      <c r="U42" s="141">
        <f t="shared" si="7"/>
        <v>3657.5</v>
      </c>
      <c r="V42" s="140">
        <f t="shared" si="8"/>
        <v>2499.5355</v>
      </c>
      <c r="W42" s="140">
        <f t="shared" si="9"/>
        <v>2999.4425999999999</v>
      </c>
      <c r="X42" s="141">
        <f t="shared" si="10"/>
        <v>2499.5355</v>
      </c>
      <c r="Y42" s="140">
        <f t="shared" si="11"/>
        <v>2999.4425999999999</v>
      </c>
      <c r="Z42" s="142">
        <f t="shared" si="12"/>
        <v>-7.3999999999614374E-3</v>
      </c>
    </row>
    <row r="43" spans="1:26" ht="21" customHeight="1" x14ac:dyDescent="0.25">
      <c r="A43" s="99">
        <f>A41+1</f>
        <v>23</v>
      </c>
      <c r="B43" s="85" t="s">
        <v>79</v>
      </c>
      <c r="C43" s="86" t="s">
        <v>36</v>
      </c>
      <c r="D43" s="101">
        <v>3</v>
      </c>
      <c r="E43" s="88">
        <v>4704.3999999999996</v>
      </c>
      <c r="F43" s="89">
        <f t="shared" ref="F43" si="49">ROUND(E43*D43,2)</f>
        <v>14113.2</v>
      </c>
      <c r="G43" s="89">
        <f t="shared" ref="G43" si="50">ROUND(F43*1.2,2)</f>
        <v>16935.84</v>
      </c>
      <c r="H43" s="90"/>
      <c r="I43" s="91"/>
      <c r="J43" s="91"/>
      <c r="K43" s="92">
        <f t="shared" ref="K43:L50" si="51">F43+I43</f>
        <v>14113.2</v>
      </c>
      <c r="L43" s="93">
        <f t="shared" ref="L43:L44" si="52">G43+J43</f>
        <v>16935.84</v>
      </c>
      <c r="Q43" s="139">
        <f t="shared" si="4"/>
        <v>3</v>
      </c>
      <c r="R43" s="140">
        <f t="shared" si="13"/>
        <v>4704.3999999999996</v>
      </c>
      <c r="S43" s="140">
        <f t="shared" si="5"/>
        <v>14113.199999999999</v>
      </c>
      <c r="T43" s="140">
        <f t="shared" si="6"/>
        <v>16935.839999999997</v>
      </c>
      <c r="U43" s="141">
        <f t="shared" si="7"/>
        <v>0</v>
      </c>
      <c r="V43" s="140">
        <f t="shared" si="8"/>
        <v>0</v>
      </c>
      <c r="W43" s="140">
        <f t="shared" si="9"/>
        <v>0</v>
      </c>
      <c r="X43" s="141">
        <f t="shared" si="10"/>
        <v>14113.199999999999</v>
      </c>
      <c r="Y43" s="140">
        <f t="shared" si="11"/>
        <v>16935.839999999997</v>
      </c>
      <c r="Z43" s="142">
        <f t="shared" si="12"/>
        <v>0</v>
      </c>
    </row>
    <row r="44" spans="1:26" ht="22.5" customHeight="1" x14ac:dyDescent="0.25">
      <c r="A44" s="41" t="s">
        <v>45</v>
      </c>
      <c r="B44" s="42" t="s">
        <v>78</v>
      </c>
      <c r="C44" s="43" t="s">
        <v>36</v>
      </c>
      <c r="D44" s="66">
        <v>3</v>
      </c>
      <c r="E44" s="45"/>
      <c r="F44" s="46"/>
      <c r="G44" s="46"/>
      <c r="H44" s="57">
        <v>1254</v>
      </c>
      <c r="I44" s="46">
        <f>ROUND(H44*D44,2)</f>
        <v>3762</v>
      </c>
      <c r="J44" s="46">
        <f>ROUND(I44*1.2,2)</f>
        <v>4514.3999999999996</v>
      </c>
      <c r="K44" s="47">
        <f t="shared" si="51"/>
        <v>3762</v>
      </c>
      <c r="L44" s="46">
        <f t="shared" si="52"/>
        <v>4514.3999999999996</v>
      </c>
      <c r="Q44" s="139">
        <f t="shared" si="4"/>
        <v>3</v>
      </c>
      <c r="R44" s="140">
        <f t="shared" si="13"/>
        <v>0</v>
      </c>
      <c r="S44" s="140">
        <f t="shared" si="5"/>
        <v>0</v>
      </c>
      <c r="T44" s="140">
        <f t="shared" si="6"/>
        <v>0</v>
      </c>
      <c r="U44" s="141">
        <f t="shared" si="7"/>
        <v>1254</v>
      </c>
      <c r="V44" s="140">
        <f t="shared" si="8"/>
        <v>3762</v>
      </c>
      <c r="W44" s="140">
        <f t="shared" si="9"/>
        <v>4514.3999999999996</v>
      </c>
      <c r="X44" s="141">
        <f t="shared" si="10"/>
        <v>3762</v>
      </c>
      <c r="Y44" s="140">
        <f t="shared" si="11"/>
        <v>4514.3999999999996</v>
      </c>
      <c r="Z44" s="142">
        <f t="shared" si="12"/>
        <v>0</v>
      </c>
    </row>
    <row r="45" spans="1:26" ht="18.75" customHeight="1" x14ac:dyDescent="0.25">
      <c r="A45" s="102">
        <f>A43+1</f>
        <v>24</v>
      </c>
      <c r="B45" s="103" t="s">
        <v>80</v>
      </c>
      <c r="C45" s="104" t="s">
        <v>36</v>
      </c>
      <c r="D45" s="105">
        <v>1</v>
      </c>
      <c r="E45" s="106">
        <f>ROUND(1.33*1468.66,2)</f>
        <v>1953.32</v>
      </c>
      <c r="F45" s="107">
        <f t="shared" ref="F45" si="53">ROUND(E45*D45,2)</f>
        <v>1953.32</v>
      </c>
      <c r="G45" s="107">
        <f t="shared" ref="G45" si="54">ROUND(F45*1.2,2)</f>
        <v>2343.98</v>
      </c>
      <c r="H45" s="106"/>
      <c r="I45" s="107"/>
      <c r="J45" s="107"/>
      <c r="K45" s="108">
        <f t="shared" si="51"/>
        <v>1953.32</v>
      </c>
      <c r="L45" s="109">
        <f t="shared" si="51"/>
        <v>2343.98</v>
      </c>
      <c r="M45" s="65"/>
      <c r="Q45" s="139">
        <f t="shared" si="4"/>
        <v>1</v>
      </c>
      <c r="R45" s="140">
        <f t="shared" si="13"/>
        <v>1953.32</v>
      </c>
      <c r="S45" s="140">
        <f t="shared" si="5"/>
        <v>1953.32</v>
      </c>
      <c r="T45" s="140">
        <f t="shared" si="6"/>
        <v>2343.9839999999999</v>
      </c>
      <c r="U45" s="141">
        <f t="shared" si="7"/>
        <v>0</v>
      </c>
      <c r="V45" s="140">
        <f t="shared" si="8"/>
        <v>0</v>
      </c>
      <c r="W45" s="140">
        <f t="shared" si="9"/>
        <v>0</v>
      </c>
      <c r="X45" s="141">
        <f t="shared" si="10"/>
        <v>1953.32</v>
      </c>
      <c r="Y45" s="140">
        <f t="shared" si="11"/>
        <v>2343.9839999999999</v>
      </c>
      <c r="Z45" s="142">
        <f t="shared" si="12"/>
        <v>3.9999999999054126E-3</v>
      </c>
    </row>
    <row r="46" spans="1:26" ht="18.75" customHeight="1" x14ac:dyDescent="0.25">
      <c r="A46" s="41" t="s">
        <v>46</v>
      </c>
      <c r="B46" s="69" t="s">
        <v>81</v>
      </c>
      <c r="C46" s="43" t="s">
        <v>36</v>
      </c>
      <c r="D46" s="70">
        <v>1</v>
      </c>
      <c r="E46" s="64"/>
      <c r="F46" s="46"/>
      <c r="G46" s="46"/>
      <c r="H46" s="61">
        <f>ROUND((1032*1.15)/1.2,2)</f>
        <v>989</v>
      </c>
      <c r="I46" s="46">
        <f>ROUND(H46*D46,2)</f>
        <v>989</v>
      </c>
      <c r="J46" s="46">
        <f>ROUND(I46*1.2,2)</f>
        <v>1186.8</v>
      </c>
      <c r="K46" s="47">
        <f t="shared" si="51"/>
        <v>989</v>
      </c>
      <c r="L46" s="46">
        <f t="shared" si="51"/>
        <v>1186.8</v>
      </c>
      <c r="M46" s="62" t="s">
        <v>43</v>
      </c>
      <c r="Q46" s="139">
        <f t="shared" si="4"/>
        <v>1</v>
      </c>
      <c r="R46" s="140">
        <f t="shared" si="13"/>
        <v>0</v>
      </c>
      <c r="S46" s="140">
        <f t="shared" si="5"/>
        <v>0</v>
      </c>
      <c r="T46" s="140">
        <f t="shared" si="6"/>
        <v>0</v>
      </c>
      <c r="U46" s="141">
        <f t="shared" si="7"/>
        <v>989</v>
      </c>
      <c r="V46" s="140">
        <f t="shared" si="8"/>
        <v>989</v>
      </c>
      <c r="W46" s="140">
        <f t="shared" si="9"/>
        <v>1186.8</v>
      </c>
      <c r="X46" s="141">
        <f t="shared" si="10"/>
        <v>989</v>
      </c>
      <c r="Y46" s="140">
        <f t="shared" si="11"/>
        <v>1186.8</v>
      </c>
      <c r="Z46" s="142">
        <f t="shared" si="12"/>
        <v>0</v>
      </c>
    </row>
    <row r="47" spans="1:26" ht="18" customHeight="1" x14ac:dyDescent="0.25">
      <c r="A47" s="99">
        <f>A45+1</f>
        <v>25</v>
      </c>
      <c r="B47" s="96" t="s">
        <v>82</v>
      </c>
      <c r="C47" s="86" t="s">
        <v>36</v>
      </c>
      <c r="D47" s="110">
        <v>1</v>
      </c>
      <c r="E47" s="88">
        <v>2370.25</v>
      </c>
      <c r="F47" s="89">
        <f t="shared" ref="F47" si="55">ROUND(E47*D47,2)</f>
        <v>2370.25</v>
      </c>
      <c r="G47" s="89">
        <f t="shared" ref="G47" si="56">ROUND(F47*1.2,2)</f>
        <v>2844.3</v>
      </c>
      <c r="H47" s="92"/>
      <c r="I47" s="89"/>
      <c r="J47" s="89"/>
      <c r="K47" s="92">
        <f t="shared" si="51"/>
        <v>2370.25</v>
      </c>
      <c r="L47" s="93">
        <f t="shared" si="51"/>
        <v>2844.3</v>
      </c>
      <c r="M47" s="65"/>
      <c r="Q47" s="139">
        <f t="shared" si="4"/>
        <v>1</v>
      </c>
      <c r="R47" s="140">
        <f t="shared" si="13"/>
        <v>2370.25</v>
      </c>
      <c r="S47" s="140">
        <f t="shared" si="5"/>
        <v>2370.25</v>
      </c>
      <c r="T47" s="140">
        <f t="shared" si="6"/>
        <v>2844.2999999999997</v>
      </c>
      <c r="U47" s="141">
        <f t="shared" si="7"/>
        <v>0</v>
      </c>
      <c r="V47" s="140">
        <f t="shared" si="8"/>
        <v>0</v>
      </c>
      <c r="W47" s="140">
        <f t="shared" si="9"/>
        <v>0</v>
      </c>
      <c r="X47" s="141">
        <f t="shared" si="10"/>
        <v>2370.25</v>
      </c>
      <c r="Y47" s="140">
        <f t="shared" si="11"/>
        <v>2844.2999999999997</v>
      </c>
      <c r="Z47" s="142">
        <f t="shared" si="12"/>
        <v>0</v>
      </c>
    </row>
    <row r="48" spans="1:26" ht="18" customHeight="1" x14ac:dyDescent="0.25">
      <c r="A48" s="41" t="s">
        <v>47</v>
      </c>
      <c r="B48" s="67" t="s">
        <v>49</v>
      </c>
      <c r="C48" s="43" t="s">
        <v>36</v>
      </c>
      <c r="D48" s="68">
        <v>1</v>
      </c>
      <c r="E48" s="45"/>
      <c r="F48" s="46"/>
      <c r="G48" s="46"/>
      <c r="H48" s="57">
        <v>585.20000000000005</v>
      </c>
      <c r="I48" s="46">
        <f>ROUND(H48*D48,2)</f>
        <v>585.20000000000005</v>
      </c>
      <c r="J48" s="46">
        <f>ROUND(I48*1.2,2)</f>
        <v>702.24</v>
      </c>
      <c r="K48" s="47">
        <f t="shared" si="51"/>
        <v>585.20000000000005</v>
      </c>
      <c r="L48" s="46">
        <f t="shared" si="51"/>
        <v>702.24</v>
      </c>
      <c r="M48" s="65"/>
      <c r="Q48" s="139">
        <f t="shared" si="4"/>
        <v>1</v>
      </c>
      <c r="R48" s="140">
        <f t="shared" si="13"/>
        <v>0</v>
      </c>
      <c r="S48" s="140">
        <f t="shared" si="5"/>
        <v>0</v>
      </c>
      <c r="T48" s="140">
        <f t="shared" si="6"/>
        <v>0</v>
      </c>
      <c r="U48" s="141">
        <f t="shared" si="7"/>
        <v>585.20000000000005</v>
      </c>
      <c r="V48" s="140">
        <f t="shared" si="8"/>
        <v>585.20000000000005</v>
      </c>
      <c r="W48" s="140">
        <f t="shared" si="9"/>
        <v>702.24</v>
      </c>
      <c r="X48" s="141">
        <f t="shared" si="10"/>
        <v>585.20000000000005</v>
      </c>
      <c r="Y48" s="140">
        <f t="shared" si="11"/>
        <v>702.24</v>
      </c>
      <c r="Z48" s="142">
        <f t="shared" si="12"/>
        <v>0</v>
      </c>
    </row>
    <row r="49" spans="1:26" ht="21.75" customHeight="1" x14ac:dyDescent="0.25">
      <c r="A49" s="99">
        <f>A47+1</f>
        <v>26</v>
      </c>
      <c r="B49" s="96" t="s">
        <v>84</v>
      </c>
      <c r="C49" s="86" t="s">
        <v>36</v>
      </c>
      <c r="D49" s="110">
        <v>1</v>
      </c>
      <c r="E49" s="88">
        <v>2371.1999999999998</v>
      </c>
      <c r="F49" s="89">
        <f t="shared" ref="F49" si="57">ROUND(E49*D49,2)</f>
        <v>2371.1999999999998</v>
      </c>
      <c r="G49" s="89">
        <f t="shared" ref="G49" si="58">ROUND(F49*1.2,2)</f>
        <v>2845.44</v>
      </c>
      <c r="H49" s="92"/>
      <c r="I49" s="89"/>
      <c r="J49" s="89"/>
      <c r="K49" s="92">
        <f t="shared" si="51"/>
        <v>2371.1999999999998</v>
      </c>
      <c r="L49" s="93">
        <f t="shared" si="51"/>
        <v>2845.44</v>
      </c>
      <c r="M49" s="65"/>
      <c r="Q49" s="139">
        <f t="shared" si="4"/>
        <v>1</v>
      </c>
      <c r="R49" s="140">
        <f t="shared" si="13"/>
        <v>2371.1999999999998</v>
      </c>
      <c r="S49" s="140">
        <f t="shared" si="5"/>
        <v>2371.1999999999998</v>
      </c>
      <c r="T49" s="140">
        <f t="shared" si="6"/>
        <v>2845.4399999999996</v>
      </c>
      <c r="U49" s="141">
        <f t="shared" si="7"/>
        <v>0</v>
      </c>
      <c r="V49" s="140">
        <f t="shared" si="8"/>
        <v>0</v>
      </c>
      <c r="W49" s="140">
        <f t="shared" si="9"/>
        <v>0</v>
      </c>
      <c r="X49" s="141">
        <f t="shared" si="10"/>
        <v>2371.1999999999998</v>
      </c>
      <c r="Y49" s="140">
        <f t="shared" si="11"/>
        <v>2845.4399999999996</v>
      </c>
      <c r="Z49" s="142">
        <f t="shared" si="12"/>
        <v>0</v>
      </c>
    </row>
    <row r="50" spans="1:26" ht="22.5" customHeight="1" x14ac:dyDescent="0.25">
      <c r="A50" s="41" t="s">
        <v>48</v>
      </c>
      <c r="B50" s="67" t="s">
        <v>83</v>
      </c>
      <c r="C50" s="43" t="s">
        <v>36</v>
      </c>
      <c r="D50" s="68">
        <v>1</v>
      </c>
      <c r="E50" s="45"/>
      <c r="F50" s="46"/>
      <c r="G50" s="46"/>
      <c r="H50" s="64">
        <v>6897</v>
      </c>
      <c r="I50" s="46">
        <f>ROUND(H50*D50,2)</f>
        <v>6897</v>
      </c>
      <c r="J50" s="46">
        <f>ROUND(I50*1.2,2)</f>
        <v>8276.4</v>
      </c>
      <c r="K50" s="47">
        <f t="shared" si="51"/>
        <v>6897</v>
      </c>
      <c r="L50" s="46">
        <f t="shared" si="51"/>
        <v>8276.4</v>
      </c>
      <c r="M50" s="65"/>
      <c r="Q50" s="139">
        <f t="shared" si="4"/>
        <v>1</v>
      </c>
      <c r="R50" s="140">
        <f t="shared" si="13"/>
        <v>0</v>
      </c>
      <c r="S50" s="140">
        <f t="shared" si="5"/>
        <v>0</v>
      </c>
      <c r="T50" s="140">
        <f t="shared" si="6"/>
        <v>0</v>
      </c>
      <c r="U50" s="141">
        <f t="shared" si="7"/>
        <v>6897</v>
      </c>
      <c r="V50" s="140">
        <f t="shared" si="8"/>
        <v>6897</v>
      </c>
      <c r="W50" s="140">
        <f t="shared" si="9"/>
        <v>8276.4</v>
      </c>
      <c r="X50" s="141">
        <f t="shared" si="10"/>
        <v>6897</v>
      </c>
      <c r="Y50" s="140">
        <f t="shared" si="11"/>
        <v>8276.4</v>
      </c>
      <c r="Z50" s="142">
        <f t="shared" si="12"/>
        <v>0</v>
      </c>
    </row>
    <row r="51" spans="1:26" s="72" customFormat="1" ht="24" customHeight="1" x14ac:dyDescent="0.3">
      <c r="A51" s="125" t="s">
        <v>50</v>
      </c>
      <c r="B51" s="126"/>
      <c r="C51" s="126"/>
      <c r="D51" s="126"/>
      <c r="E51" s="127"/>
      <c r="F51" s="79">
        <f>SUM(F7:F50)</f>
        <v>1013239.8099999998</v>
      </c>
      <c r="G51" s="79">
        <f>ROUND(F51*1.2,2)</f>
        <v>1215887.77</v>
      </c>
      <c r="H51" s="81"/>
      <c r="I51" s="79">
        <f>SUM(I7:I50)</f>
        <v>250804.87000000002</v>
      </c>
      <c r="J51" s="79">
        <f>ROUND(I51*1.2,2)</f>
        <v>300965.84000000003</v>
      </c>
      <c r="K51" s="79">
        <f>SUM(K7:K50)</f>
        <v>1264044.6800000002</v>
      </c>
      <c r="L51" s="79">
        <f>ROUND(K51*1.2,2)</f>
        <v>1516853.62</v>
      </c>
      <c r="M51" s="71"/>
      <c r="S51" s="79">
        <f>SUM(S7:S50)</f>
        <v>972879.0173999999</v>
      </c>
      <c r="T51" s="79">
        <f t="shared" ref="T51:Y51" si="59">SUM(T7:T50)</f>
        <v>1167454.8208799998</v>
      </c>
      <c r="U51" s="79">
        <f t="shared" si="59"/>
        <v>22284.2</v>
      </c>
      <c r="V51" s="79">
        <f t="shared" si="59"/>
        <v>250804.85586000001</v>
      </c>
      <c r="W51" s="79">
        <f t="shared" si="59"/>
        <v>300965.827032</v>
      </c>
      <c r="X51" s="79">
        <f t="shared" si="59"/>
        <v>1223683.8732600003</v>
      </c>
      <c r="Y51" s="79">
        <f t="shared" si="59"/>
        <v>1468420.6479119998</v>
      </c>
    </row>
    <row r="53" spans="1:26" x14ac:dyDescent="0.25">
      <c r="K53" s="73"/>
      <c r="X53" s="73"/>
    </row>
    <row r="54" spans="1:26" x14ac:dyDescent="0.25">
      <c r="B54" s="94" t="s">
        <v>86</v>
      </c>
      <c r="C54" s="21"/>
    </row>
    <row r="55" spans="1:26" x14ac:dyDescent="0.25">
      <c r="B55" s="95" t="s">
        <v>87</v>
      </c>
      <c r="C55" s="21"/>
    </row>
  </sheetData>
  <mergeCells count="15">
    <mergeCell ref="Q1:Q4"/>
    <mergeCell ref="R1:Y2"/>
    <mergeCell ref="R3:T3"/>
    <mergeCell ref="U3:W3"/>
    <mergeCell ref="X3:Y3"/>
    <mergeCell ref="B6:D6"/>
    <mergeCell ref="A51:E51"/>
    <mergeCell ref="A1:A4"/>
    <mergeCell ref="B1:B4"/>
    <mergeCell ref="C1:C4"/>
    <mergeCell ref="D1:D4"/>
    <mergeCell ref="E1:L2"/>
    <mergeCell ref="E3:G3"/>
    <mergeCell ref="H3:J3"/>
    <mergeCell ref="K3:L3"/>
  </mergeCells>
  <conditionalFormatting sqref="Z8:Z50">
    <cfRule type="cellIs" dxfId="1" priority="1" operator="greaterThan">
      <formula>1</formula>
    </cfRule>
    <cfRule type="cellIs" dxfId="0" priority="2" operator="lessThan">
      <formula>-1</formula>
    </cfRule>
  </conditionalFormatting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НВК3</vt:lpstr>
      <vt:lpstr>В1-4-до В1-4А</vt:lpstr>
      <vt:lpstr>'В1-4-до В1-4А'!Область_печати</vt:lpstr>
      <vt:lpstr>'Свод НВК3'!Область_печати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2024-06-05T11:48:07Z</dcterms:created>
  <dcterms:modified xsi:type="dcterms:W3CDTF">2024-12-12T12:13:39Z</dcterms:modified>
</cp:coreProperties>
</file>