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Расчёты рентабельности\К отправке\"/>
    </mc:Choice>
  </mc:AlternateContent>
  <xr:revisionPtr revIDLastSave="0" documentId="8_{C2466BF0-7240-41BB-929F-EA790771F4A1}" xr6:coauthVersionLast="45" xr6:coauthVersionMax="45" xr10:uidLastSave="{00000000-0000-0000-0000-000000000000}"/>
  <bookViews>
    <workbookView xWindow="-120" yWindow="-120" windowWidth="29040" windowHeight="15840" xr2:uid="{D475925F-4D86-4D8A-9BB7-FC40D61966BD}"/>
  </bookViews>
  <sheets>
    <sheet name="Свод АС2" sheetId="1" r:id="rId1"/>
    <sheet name="ПС" sheetId="8" r:id="rId2"/>
    <sheet name="Удлинение ПС" sheetId="9" r:id="rId3"/>
    <sheet name="ВК1-ВК2" sheetId="10" r:id="rId4"/>
  </sheets>
  <definedNames>
    <definedName name="_xlnm.Print_Area" localSheetId="3">'ВК1-ВК2'!$A$1:$L$24</definedName>
    <definedName name="_xlnm.Print_Area" localSheetId="1">ПС!$A$1:$L$31</definedName>
    <definedName name="_xlnm.Print_Area" localSheetId="0">'Свод АС2'!$A$1:$H$6</definedName>
    <definedName name="_xlnm.Print_Area" localSheetId="2">'Удлинение ПС'!$A$1:$L$25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8" l="1"/>
  <c r="K11" i="8" s="1"/>
  <c r="G11" i="8" l="1"/>
  <c r="L11" i="8" s="1"/>
  <c r="F14" i="10"/>
  <c r="D23" i="10"/>
  <c r="I23" i="10" s="1"/>
  <c r="F22" i="10"/>
  <c r="K22" i="10" s="1"/>
  <c r="D21" i="10"/>
  <c r="I21" i="10" s="1"/>
  <c r="F20" i="10"/>
  <c r="G20" i="10" s="1"/>
  <c r="L20" i="10" s="1"/>
  <c r="I19" i="10"/>
  <c r="K19" i="10" s="1"/>
  <c r="I18" i="10"/>
  <c r="K18" i="10" s="1"/>
  <c r="I17" i="10"/>
  <c r="K17" i="10" s="1"/>
  <c r="F16" i="10"/>
  <c r="K16" i="10" s="1"/>
  <c r="G14" i="10" l="1"/>
  <c r="L14" i="10" s="1"/>
  <c r="K14" i="10"/>
  <c r="J19" i="10"/>
  <c r="L19" i="10" s="1"/>
  <c r="K20" i="10"/>
  <c r="J17" i="10"/>
  <c r="L17" i="10" s="1"/>
  <c r="J21" i="10"/>
  <c r="L21" i="10" s="1"/>
  <c r="K21" i="10"/>
  <c r="K23" i="10"/>
  <c r="J23" i="10"/>
  <c r="L23" i="10" s="1"/>
  <c r="G16" i="10"/>
  <c r="L16" i="10" s="1"/>
  <c r="J18" i="10"/>
  <c r="L18" i="10" s="1"/>
  <c r="G22" i="10"/>
  <c r="L22" i="10" s="1"/>
  <c r="F12" i="10" l="1"/>
  <c r="K12" i="10" s="1"/>
  <c r="F11" i="10"/>
  <c r="K11" i="10" s="1"/>
  <c r="F28" i="8"/>
  <c r="K28" i="8" s="1"/>
  <c r="F23" i="8"/>
  <c r="K23" i="8" s="1"/>
  <c r="F21" i="8"/>
  <c r="K21" i="8" s="1"/>
  <c r="F22" i="9"/>
  <c r="K22" i="9" s="1"/>
  <c r="G16" i="9"/>
  <c r="L16" i="9" s="1"/>
  <c r="F16" i="9"/>
  <c r="K16" i="9" s="1"/>
  <c r="I15" i="10"/>
  <c r="F10" i="10"/>
  <c r="K10" i="10" s="1"/>
  <c r="A10" i="10"/>
  <c r="A11" i="10" s="1"/>
  <c r="A12" i="10" s="1"/>
  <c r="A14" i="10" s="1"/>
  <c r="A16" i="10" s="1"/>
  <c r="A20" i="10" s="1"/>
  <c r="A22" i="10" s="1"/>
  <c r="F9" i="10"/>
  <c r="D24" i="9"/>
  <c r="D23" i="9"/>
  <c r="I23" i="9" s="1"/>
  <c r="K23" i="9" s="1"/>
  <c r="D20" i="9"/>
  <c r="I20" i="9" s="1"/>
  <c r="K20" i="9" s="1"/>
  <c r="D19" i="9"/>
  <c r="I19" i="9" s="1"/>
  <c r="J19" i="9" s="1"/>
  <c r="L19" i="9" s="1"/>
  <c r="D21" i="9"/>
  <c r="D18" i="9"/>
  <c r="F18" i="9" s="1"/>
  <c r="K18" i="9" s="1"/>
  <c r="D14" i="9"/>
  <c r="F14" i="9" s="1"/>
  <c r="K14" i="9" s="1"/>
  <c r="D12" i="9"/>
  <c r="I12" i="9" s="1"/>
  <c r="F11" i="9"/>
  <c r="K11" i="9" s="1"/>
  <c r="I24" i="9"/>
  <c r="J24" i="9" s="1"/>
  <c r="L24" i="9" s="1"/>
  <c r="I21" i="9"/>
  <c r="J21" i="9" s="1"/>
  <c r="L21" i="9" s="1"/>
  <c r="D17" i="9"/>
  <c r="I17" i="9" s="1"/>
  <c r="F10" i="9"/>
  <c r="K10" i="9" s="1"/>
  <c r="A10" i="9"/>
  <c r="A11" i="9" s="1"/>
  <c r="A14" i="9" s="1"/>
  <c r="A16" i="9" s="1"/>
  <c r="F9" i="9"/>
  <c r="K9" i="9" s="1"/>
  <c r="D22" i="8"/>
  <c r="I30" i="8"/>
  <c r="K30" i="8" s="1"/>
  <c r="I29" i="8"/>
  <c r="J29" i="8" s="1"/>
  <c r="L29" i="8" s="1"/>
  <c r="I27" i="8"/>
  <c r="K27" i="8" s="1"/>
  <c r="I26" i="8"/>
  <c r="K26" i="8" s="1"/>
  <c r="I25" i="8"/>
  <c r="K25" i="8" s="1"/>
  <c r="I24" i="8"/>
  <c r="K24" i="8" s="1"/>
  <c r="I22" i="8"/>
  <c r="D13" i="8"/>
  <c r="F13" i="8" s="1"/>
  <c r="G13" i="8" s="1"/>
  <c r="L13" i="8" s="1"/>
  <c r="K9" i="10" l="1"/>
  <c r="F24" i="10"/>
  <c r="C5" i="1" s="1"/>
  <c r="K15" i="10"/>
  <c r="I24" i="10"/>
  <c r="D5" i="1" s="1"/>
  <c r="G10" i="10"/>
  <c r="L10" i="10" s="1"/>
  <c r="G12" i="10"/>
  <c r="L12" i="10" s="1"/>
  <c r="G11" i="10"/>
  <c r="L11" i="10" s="1"/>
  <c r="G28" i="8"/>
  <c r="L28" i="8" s="1"/>
  <c r="G23" i="8"/>
  <c r="L23" i="8" s="1"/>
  <c r="G21" i="8"/>
  <c r="L21" i="8" s="1"/>
  <c r="G22" i="9"/>
  <c r="L22" i="9" s="1"/>
  <c r="G18" i="9"/>
  <c r="L18" i="9" s="1"/>
  <c r="J15" i="10"/>
  <c r="L15" i="10" s="1"/>
  <c r="G9" i="10"/>
  <c r="L9" i="10" s="1"/>
  <c r="K21" i="9"/>
  <c r="K24" i="9"/>
  <c r="K19" i="9"/>
  <c r="K12" i="9"/>
  <c r="J12" i="9"/>
  <c r="L12" i="9" s="1"/>
  <c r="G11" i="9"/>
  <c r="L11" i="9" s="1"/>
  <c r="G10" i="9"/>
  <c r="L10" i="9" s="1"/>
  <c r="A18" i="9"/>
  <c r="A22" i="9" s="1"/>
  <c r="I25" i="9"/>
  <c r="K17" i="9"/>
  <c r="J17" i="9"/>
  <c r="L17" i="9" s="1"/>
  <c r="F25" i="9"/>
  <c r="J23" i="9"/>
  <c r="L23" i="9" s="1"/>
  <c r="G9" i="9"/>
  <c r="L9" i="9" s="1"/>
  <c r="G14" i="9"/>
  <c r="L14" i="9" s="1"/>
  <c r="J20" i="9"/>
  <c r="L20" i="9" s="1"/>
  <c r="K29" i="8"/>
  <c r="J26" i="8"/>
  <c r="L26" i="8" s="1"/>
  <c r="J27" i="8"/>
  <c r="L27" i="8" s="1"/>
  <c r="J22" i="8"/>
  <c r="L22" i="8" s="1"/>
  <c r="K22" i="8"/>
  <c r="J30" i="8"/>
  <c r="L30" i="8" s="1"/>
  <c r="J24" i="8"/>
  <c r="L24" i="8" s="1"/>
  <c r="J25" i="8"/>
  <c r="L25" i="8" s="1"/>
  <c r="K13" i="8"/>
  <c r="G24" i="10" l="1"/>
  <c r="F5" i="1" s="1"/>
  <c r="J24" i="10"/>
  <c r="G5" i="1" s="1"/>
  <c r="K24" i="10"/>
  <c r="L24" i="10" s="1"/>
  <c r="J25" i="9"/>
  <c r="G4" i="1" s="1"/>
  <c r="D4" i="1"/>
  <c r="G25" i="9"/>
  <c r="F4" i="1" s="1"/>
  <c r="C4" i="1"/>
  <c r="K25" i="9"/>
  <c r="L25" i="9" s="1"/>
  <c r="F10" i="8" l="1"/>
  <c r="K10" i="8" s="1"/>
  <c r="A10" i="8"/>
  <c r="A11" i="8" s="1"/>
  <c r="A13" i="8" s="1"/>
  <c r="A15" i="8" s="1"/>
  <c r="F9" i="8"/>
  <c r="G9" i="8" s="1"/>
  <c r="L9" i="8" s="1"/>
  <c r="K9" i="8" l="1"/>
  <c r="G10" i="8"/>
  <c r="L10" i="8" s="1"/>
  <c r="I19" i="8"/>
  <c r="K19" i="8" s="1"/>
  <c r="I18" i="8"/>
  <c r="K18" i="8" s="1"/>
  <c r="D16" i="8"/>
  <c r="I16" i="8" s="1"/>
  <c r="K16" i="8" s="1"/>
  <c r="J19" i="8" l="1"/>
  <c r="L19" i="8" s="1"/>
  <c r="J18" i="8"/>
  <c r="L18" i="8" s="1"/>
  <c r="J16" i="8"/>
  <c r="L16" i="8" s="1"/>
  <c r="A4" i="1" l="1"/>
  <c r="A5" i="1" s="1"/>
  <c r="F17" i="8"/>
  <c r="K17" i="8" s="1"/>
  <c r="A17" i="8"/>
  <c r="F15" i="8"/>
  <c r="A21" i="8" l="1"/>
  <c r="A23" i="8" s="1"/>
  <c r="A28" i="8" s="1"/>
  <c r="K15" i="8"/>
  <c r="F31" i="8"/>
  <c r="G15" i="8"/>
  <c r="L15" i="8" s="1"/>
  <c r="G17" i="8"/>
  <c r="L17" i="8" s="1"/>
  <c r="E4" i="1"/>
  <c r="G31" i="8" l="1"/>
  <c r="F3" i="1" s="1"/>
  <c r="C3" i="1"/>
  <c r="I31" i="8"/>
  <c r="K31" i="8"/>
  <c r="L31" i="8" s="1"/>
  <c r="H4" i="1"/>
  <c r="J31" i="8" l="1"/>
  <c r="G3" i="1" s="1"/>
  <c r="H3" i="1" s="1"/>
  <c r="D3" i="1"/>
  <c r="D6" i="1" s="1"/>
  <c r="C6" i="1"/>
  <c r="F6" i="1"/>
  <c r="E5" i="1"/>
  <c r="H5" i="1"/>
  <c r="G6" i="1" l="1"/>
  <c r="E3" i="1"/>
  <c r="E6" i="1" s="1"/>
  <c r="H6" i="1"/>
</calcChain>
</file>

<file path=xl/sharedStrings.xml><?xml version="1.0" encoding="utf-8"?>
<sst xmlns="http://schemas.openxmlformats.org/spreadsheetml/2006/main" count="199" uniqueCount="85">
  <si>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</si>
  <si>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</si>
  <si>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</si>
  <si>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</si>
  <si>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</si>
  <si>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</si>
  <si>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</si>
  <si>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</si>
  <si>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</si>
  <si>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</si>
  <si>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9.1</t>
  </si>
  <si>
    <t>шт.</t>
  </si>
  <si>
    <t>8.1</t>
  </si>
  <si>
    <t>7.1</t>
  </si>
  <si>
    <t>6.1</t>
  </si>
  <si>
    <t>т</t>
  </si>
  <si>
    <t>м3</t>
  </si>
  <si>
    <t>Песок природный  средний</t>
  </si>
  <si>
    <t>3.1</t>
  </si>
  <si>
    <t xml:space="preserve">Устройство песчаного основания 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</si>
  <si>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</si>
  <si>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</si>
  <si>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</si>
  <si>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</si>
  <si>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</si>
  <si>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</si>
  <si>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</si>
  <si>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</si>
  <si>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</si>
  <si>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</si>
  <si>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</si>
  <si>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</si>
  <si>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</si>
  <si>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</si>
  <si>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131-23-АС2 Архитектурно-строительные решения. Трасбордер</t>
  </si>
  <si>
    <t>Устройство ограждения ОГ-1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</si>
  <si>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</si>
  <si>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</si>
  <si>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</si>
  <si>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м2</t>
  </si>
  <si>
    <t>Разработка грунта механизированным способом</t>
  </si>
  <si>
    <t>Доработка грунта вручную</t>
  </si>
  <si>
    <t>Засыпка вручную</t>
  </si>
  <si>
    <t>Устройство бетонной подготовки</t>
  </si>
  <si>
    <t>Устройство подпорных стен железобетонных</t>
  </si>
  <si>
    <t>Щебень М 600</t>
  </si>
  <si>
    <t>Панель ограждения ПО-2</t>
  </si>
  <si>
    <t>Фундамент ограждения ФО-2</t>
  </si>
  <si>
    <t>Праймер битумно-полимерный (1л=0,83кг)</t>
  </si>
  <si>
    <t>кг</t>
  </si>
  <si>
    <t>Мастика битумная (1л=1,35кг)</t>
  </si>
  <si>
    <t>7.2</t>
  </si>
  <si>
    <t>8.2</t>
  </si>
  <si>
    <t>Бетон B7,5</t>
  </si>
  <si>
    <t>Бетон B25, W8, F100</t>
  </si>
  <si>
    <t>Прочие работы</t>
  </si>
  <si>
    <t>Погрузка  грунта в автосамосвалы</t>
  </si>
  <si>
    <t>5.1</t>
  </si>
  <si>
    <t>6.2</t>
  </si>
  <si>
    <t>8.3</t>
  </si>
  <si>
    <t>8.4</t>
  </si>
  <si>
    <t xml:space="preserve">Арматура d10 А500С </t>
  </si>
  <si>
    <t>Арматура d10 А240</t>
  </si>
  <si>
    <t xml:space="preserve">Арматура d8 А240 </t>
  </si>
  <si>
    <t>9.2</t>
  </si>
  <si>
    <t>Часть2. АС2</t>
  </si>
  <si>
    <t>Удлинение подпорной стенки ПС-2</t>
  </si>
  <si>
    <t xml:space="preserve">Подпорная стенка </t>
  </si>
  <si>
    <t>Подпорная стенка</t>
  </si>
  <si>
    <t>м³</t>
  </si>
  <si>
    <t>Бетон B25</t>
  </si>
  <si>
    <t>6.3</t>
  </si>
  <si>
    <t>Монтаж колодцев ВК1-ВК2</t>
  </si>
  <si>
    <t>Монтаж металлической пластины на узле подпорной стены по камере ВК</t>
  </si>
  <si>
    <t>Металлическая пластина 100х100х10мм</t>
  </si>
  <si>
    <t>Устройство круглых сборных железобетонных канализационных колодцев  в мокрых грунтах</t>
  </si>
  <si>
    <t xml:space="preserve">Кольцо колодезное стеновое КС10-9 </t>
  </si>
  <si>
    <t xml:space="preserve">Плита перекрытия колодца ПП10-2 </t>
  </si>
  <si>
    <t>Обмазка праймером Технониколь колодца в один слой</t>
  </si>
  <si>
    <t>стоимость из ТС1</t>
  </si>
  <si>
    <t>Битумная грунтовка ТЕХНОНИКОЛЬ № 01  (20л=16кг)</t>
  </si>
  <si>
    <t>л</t>
  </si>
  <si>
    <t>Обмазка битумной мастикой колодца в два слоя</t>
  </si>
  <si>
    <t>Битумная мастика Технониколь №24</t>
  </si>
  <si>
    <t>Люк чугунный тяжелого типа Т (В)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</si>
</sst>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25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3" fillId="5" borderId="1" xfId="1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3" fontId="13" fillId="4" borderId="1" xfId="1" applyFont="1" applyFill="1" applyBorder="1" applyAlignment="1">
      <alignment vertical="center"/>
    </xf>
    <xf numFmtId="43" fontId="13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3" fontId="14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168" fontId="5" fillId="5" borderId="1" xfId="0" applyNumberFormat="1" applyFont="1" applyFill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0" fontId="12" fillId="4" borderId="0" xfId="0" applyFont="1" applyFill="1"/>
    <xf numFmtId="43" fontId="3" fillId="5" borderId="1" xfId="1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" fontId="3" fillId="5" borderId="0" xfId="0" applyNumberFormat="1" applyFont="1" applyFill="1"/>
    <xf numFmtId="0" fontId="0" fillId="0" borderId="0" xfId="0" applyFont="1"/>
    <xf numFmtId="43" fontId="5" fillId="0" borderId="1" xfId="1" applyFont="1" applyFill="1" applyBorder="1" applyAlignment="1">
      <alignment horizontal="center" vertical="center" wrapText="1"/>
    </xf>
    <xf numFmtId="0" fontId="0" fillId="4" borderId="0" xfId="0" applyFont="1" applyFill="1"/>
    <xf numFmtId="43" fontId="3" fillId="0" borderId="1" xfId="1" applyFont="1" applyBorder="1" applyAlignment="1">
      <alignment horizontal="center" vertical="center"/>
    </xf>
    <xf numFmtId="0" fontId="11" fillId="0" borderId="4" xfId="2" applyFont="1" applyBorder="1" applyAlignment="1">
      <alignment horizontal="right" wrapText="1"/>
    </xf>
    <xf numFmtId="0" fontId="11" fillId="0" borderId="3" xfId="2" applyFont="1" applyBorder="1" applyAlignment="1">
      <alignment horizontal="right" wrapText="1"/>
    </xf>
    <xf numFmtId="0" fontId="11" fillId="0" borderId="2" xfId="2" applyFont="1" applyBorder="1" applyAlignment="1">
      <alignment horizontal="right" wrapText="1"/>
    </xf>
    <xf numFmtId="43" fontId="4" fillId="0" borderId="1" xfId="1" applyFont="1" applyBorder="1"/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tabSelected="1" view="pageBreakPreview" zoomScaleNormal="100" zoomScaleSheetLayoutView="100" workbookViewId="0">
      <selection activeCell="C35" sqref="C35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97" t="s">
        <v>7</v>
      </c>
      <c r="B1" s="97" t="s">
        <v>6</v>
      </c>
      <c r="C1" s="98" t="s">
        <v>5</v>
      </c>
      <c r="D1" s="98"/>
      <c r="E1" s="98"/>
      <c r="F1" s="99" t="s">
        <v>4</v>
      </c>
      <c r="G1" s="99"/>
      <c r="H1" s="99"/>
    </row>
    <row r="2" spans="1:9" ht="28.5" x14ac:dyDescent="0.25">
      <c r="A2" s="97"/>
      <c r="B2" s="97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 t="s">
        <v>68</v>
      </c>
      <c r="C3" s="13">
        <f>ПС!F31</f>
        <v>552550.88</v>
      </c>
      <c r="D3" s="12">
        <f>ПС!I31</f>
        <v>654161.36</v>
      </c>
      <c r="E3" s="11">
        <f>C3+D3</f>
        <v>1206712.24</v>
      </c>
      <c r="F3" s="10">
        <f>ПС!G31</f>
        <v>663061.06000000006</v>
      </c>
      <c r="G3" s="9">
        <f>ПС!J31</f>
        <v>784993.63</v>
      </c>
      <c r="H3" s="8">
        <f>F3+G3</f>
        <v>1448054.69</v>
      </c>
      <c r="I3" s="7"/>
    </row>
    <row r="4" spans="1:9" x14ac:dyDescent="0.25">
      <c r="A4" s="15">
        <f>A3+1</f>
        <v>2</v>
      </c>
      <c r="B4" s="14" t="s">
        <v>66</v>
      </c>
      <c r="C4" s="13">
        <f>'Удлинение ПС'!F25</f>
        <v>86640.579999999987</v>
      </c>
      <c r="D4" s="12">
        <f>'Удлинение ПС'!I25</f>
        <v>80336.98</v>
      </c>
      <c r="E4" s="11">
        <f>C4+D4</f>
        <v>166977.56</v>
      </c>
      <c r="F4" s="10">
        <f>'Удлинение ПС'!G25</f>
        <v>103968.7</v>
      </c>
      <c r="G4" s="9">
        <f>'Удлинение ПС'!J25</f>
        <v>96404.38</v>
      </c>
      <c r="H4" s="8">
        <f>F4+G4</f>
        <v>200373.08000000002</v>
      </c>
      <c r="I4" s="7"/>
    </row>
    <row r="5" spans="1:9" x14ac:dyDescent="0.25">
      <c r="A5" s="15">
        <f>A4+1</f>
        <v>3</v>
      </c>
      <c r="B5" s="14" t="s">
        <v>72</v>
      </c>
      <c r="C5" s="13">
        <f>'ВК1-ВК2'!F24</f>
        <v>71662.559999999998</v>
      </c>
      <c r="D5" s="12">
        <f>'ВК1-ВК2'!I24</f>
        <v>51763.92</v>
      </c>
      <c r="E5" s="11">
        <f>C5+D5</f>
        <v>123426.48</v>
      </c>
      <c r="F5" s="10">
        <f>'ВК1-ВК2'!G24</f>
        <v>85995.07</v>
      </c>
      <c r="G5" s="9">
        <f>'ВК1-ВК2'!J24</f>
        <v>62116.7</v>
      </c>
      <c r="H5" s="8">
        <f>F5+G5</f>
        <v>148111.77000000002</v>
      </c>
      <c r="I5" s="7"/>
    </row>
    <row r="6" spans="1:9" x14ac:dyDescent="0.25">
      <c r="A6" s="6"/>
      <c r="B6" s="5" t="s">
        <v>0</v>
      </c>
      <c r="C6" s="4">
        <f t="shared" ref="C6:H6" si="0">SUM(C3:C5)</f>
        <v>710854.02</v>
      </c>
      <c r="D6" s="4">
        <f t="shared" si="0"/>
        <v>786262.26</v>
      </c>
      <c r="E6" s="4">
        <f t="shared" si="0"/>
        <v>1497116.28</v>
      </c>
      <c r="F6" s="3">
        <f t="shared" si="0"/>
        <v>853024.83000000007</v>
      </c>
      <c r="G6" s="3">
        <f t="shared" si="0"/>
        <v>943514.71</v>
      </c>
      <c r="H6" s="3">
        <f t="shared" si="0"/>
        <v>1796539.54</v>
      </c>
      <c r="I6" s="2"/>
    </row>
    <row r="7" spans="1:9" x14ac:dyDescent="0.25">
      <c r="A7" s="1"/>
      <c r="B7" s="1"/>
      <c r="C7" s="1"/>
      <c r="D7" s="1"/>
      <c r="E7" s="1"/>
      <c r="I7" s="2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G19" sqref="G19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05" t="s">
        <v>7</v>
      </c>
      <c r="B1" s="108" t="s">
        <v>31</v>
      </c>
      <c r="C1" s="111" t="s">
        <v>30</v>
      </c>
      <c r="D1" s="111" t="s">
        <v>29</v>
      </c>
      <c r="E1" s="112" t="s">
        <v>28</v>
      </c>
      <c r="F1" s="113"/>
      <c r="G1" s="113"/>
      <c r="H1" s="113"/>
      <c r="I1" s="113"/>
      <c r="J1" s="113"/>
      <c r="K1" s="113"/>
      <c r="L1" s="113"/>
    </row>
    <row r="2" spans="1:13" ht="14.45" customHeight="1" x14ac:dyDescent="0.25">
      <c r="A2" s="106"/>
      <c r="B2" s="109"/>
      <c r="C2" s="111"/>
      <c r="D2" s="111"/>
      <c r="E2" s="114"/>
      <c r="F2" s="115"/>
      <c r="G2" s="115"/>
      <c r="H2" s="115"/>
      <c r="I2" s="115"/>
      <c r="J2" s="115"/>
      <c r="K2" s="115"/>
      <c r="L2" s="115"/>
    </row>
    <row r="3" spans="1:13" ht="27.75" customHeight="1" x14ac:dyDescent="0.25">
      <c r="A3" s="106"/>
      <c r="B3" s="109"/>
      <c r="C3" s="111"/>
      <c r="D3" s="111"/>
      <c r="E3" s="111" t="s">
        <v>27</v>
      </c>
      <c r="F3" s="111"/>
      <c r="G3" s="111"/>
      <c r="H3" s="111" t="s">
        <v>26</v>
      </c>
      <c r="I3" s="111"/>
      <c r="J3" s="111"/>
      <c r="K3" s="97" t="s">
        <v>25</v>
      </c>
      <c r="L3" s="97"/>
    </row>
    <row r="4" spans="1:13" ht="56.1" customHeight="1" x14ac:dyDescent="0.25">
      <c r="A4" s="107"/>
      <c r="B4" s="110"/>
      <c r="C4" s="111"/>
      <c r="D4" s="111"/>
      <c r="E4" s="72" t="s">
        <v>24</v>
      </c>
      <c r="F4" s="72" t="s">
        <v>23</v>
      </c>
      <c r="G4" s="71" t="s">
        <v>22</v>
      </c>
      <c r="H4" s="72" t="s">
        <v>24</v>
      </c>
      <c r="I4" s="72" t="s">
        <v>23</v>
      </c>
      <c r="J4" s="71" t="s">
        <v>22</v>
      </c>
      <c r="K4" s="70" t="s">
        <v>21</v>
      </c>
      <c r="L4" s="70" t="s">
        <v>4</v>
      </c>
    </row>
    <row r="5" spans="1:13" x14ac:dyDescent="0.25">
      <c r="A5" s="69">
        <v>1</v>
      </c>
      <c r="B5" s="68">
        <v>2</v>
      </c>
      <c r="C5" s="68">
        <v>3</v>
      </c>
      <c r="D5" s="68">
        <v>4</v>
      </c>
      <c r="E5" s="68">
        <v>5</v>
      </c>
      <c r="F5" s="68">
        <v>6</v>
      </c>
      <c r="G5" s="68">
        <v>7</v>
      </c>
      <c r="H5"/>
    </row>
    <row r="6" spans="1:13" ht="20.25" customHeight="1" x14ac:dyDescent="0.25">
      <c r="A6" s="67"/>
      <c r="B6" s="100" t="s">
        <v>34</v>
      </c>
      <c r="C6" s="101"/>
      <c r="D6" s="101"/>
      <c r="E6" s="64"/>
      <c r="F6" s="63"/>
      <c r="G6" s="62"/>
      <c r="H6" s="62"/>
      <c r="I6" s="62"/>
      <c r="J6" s="62"/>
      <c r="K6" s="62"/>
      <c r="L6" s="62"/>
      <c r="M6" s="61"/>
    </row>
    <row r="7" spans="1:13" ht="20.25" customHeight="1" x14ac:dyDescent="0.25">
      <c r="A7" s="67"/>
      <c r="B7" s="66" t="s">
        <v>65</v>
      </c>
      <c r="C7" s="65"/>
      <c r="D7" s="65"/>
      <c r="E7" s="64"/>
      <c r="F7" s="63"/>
      <c r="G7" s="62"/>
      <c r="H7" s="62"/>
      <c r="I7" s="62"/>
      <c r="J7" s="62"/>
      <c r="K7" s="62"/>
      <c r="L7" s="62"/>
      <c r="M7" s="61"/>
    </row>
    <row r="8" spans="1:13" ht="20.25" customHeight="1" x14ac:dyDescent="0.25">
      <c r="A8" s="60"/>
      <c r="B8" s="59" t="s">
        <v>20</v>
      </c>
      <c r="C8" s="58"/>
      <c r="D8" s="57"/>
      <c r="E8" s="56"/>
      <c r="F8" s="55"/>
      <c r="G8" s="54"/>
      <c r="H8" s="41"/>
      <c r="I8" s="40"/>
      <c r="J8" s="40"/>
      <c r="K8" s="53"/>
      <c r="L8" s="40"/>
    </row>
    <row r="9" spans="1:13" ht="23.25" customHeight="1" x14ac:dyDescent="0.25">
      <c r="A9" s="31">
        <v>1</v>
      </c>
      <c r="B9" s="50" t="s">
        <v>40</v>
      </c>
      <c r="C9" s="49" t="s">
        <v>16</v>
      </c>
      <c r="D9" s="51">
        <v>28.52</v>
      </c>
      <c r="E9" s="29">
        <v>308.75</v>
      </c>
      <c r="F9" s="42">
        <f>ROUND(E9*D9,2)</f>
        <v>8805.5499999999993</v>
      </c>
      <c r="G9" s="42">
        <f>ROUND(F9*1.2,2)</f>
        <v>10566.66</v>
      </c>
      <c r="H9" s="41"/>
      <c r="I9" s="40"/>
      <c r="J9" s="40"/>
      <c r="K9" s="26">
        <f t="shared" ref="K9:K10" si="0">F9+I9</f>
        <v>8805.5499999999993</v>
      </c>
      <c r="L9" s="25">
        <f t="shared" ref="L9:L10" si="1">G9+J9</f>
        <v>10566.66</v>
      </c>
      <c r="M9" s="46"/>
    </row>
    <row r="10" spans="1:13" ht="18.75" customHeight="1" x14ac:dyDescent="0.25">
      <c r="A10" s="31">
        <f>A9+1</f>
        <v>2</v>
      </c>
      <c r="B10" s="50" t="s">
        <v>41</v>
      </c>
      <c r="C10" s="82" t="s">
        <v>16</v>
      </c>
      <c r="D10" s="51">
        <v>0.57999999999999996</v>
      </c>
      <c r="E10" s="29">
        <v>1688.1499999999999</v>
      </c>
      <c r="F10" s="42">
        <f>ROUND(E10*D10,2)</f>
        <v>979.13</v>
      </c>
      <c r="G10" s="42">
        <f>ROUND(F10*1.2,2)</f>
        <v>1174.96</v>
      </c>
      <c r="H10" s="41"/>
      <c r="I10" s="40"/>
      <c r="J10" s="40"/>
      <c r="K10" s="26">
        <f t="shared" si="0"/>
        <v>979.13</v>
      </c>
      <c r="L10" s="25">
        <f t="shared" si="1"/>
        <v>1174.96</v>
      </c>
    </row>
    <row r="11" spans="1:13" ht="20.25" customHeight="1" x14ac:dyDescent="0.25">
      <c r="A11" s="31">
        <f t="shared" ref="A11" si="2">A10+1</f>
        <v>3</v>
      </c>
      <c r="B11" s="50" t="s">
        <v>42</v>
      </c>
      <c r="C11" s="82" t="s">
        <v>16</v>
      </c>
      <c r="D11" s="51">
        <v>80.099999999999994</v>
      </c>
      <c r="E11" s="29">
        <v>854.05</v>
      </c>
      <c r="F11" s="42">
        <f>ROUND(E11*D11,2)</f>
        <v>68409.41</v>
      </c>
      <c r="G11" s="42">
        <f>ROUND(F11*1.2,2)</f>
        <v>82091.289999999994</v>
      </c>
      <c r="H11" s="41"/>
      <c r="I11" s="40"/>
      <c r="J11" s="40"/>
      <c r="K11" s="26">
        <f t="shared" ref="K11" si="3">F11+I11</f>
        <v>68409.41</v>
      </c>
      <c r="L11" s="25">
        <f t="shared" ref="L11" si="4">G11+J11</f>
        <v>82091.289999999994</v>
      </c>
      <c r="M11" s="24"/>
    </row>
    <row r="12" spans="1:13" ht="18.75" customHeight="1" x14ac:dyDescent="0.25">
      <c r="A12" s="31"/>
      <c r="B12" s="81" t="s">
        <v>55</v>
      </c>
      <c r="C12" s="49"/>
      <c r="D12" s="51"/>
      <c r="E12" s="47"/>
      <c r="F12" s="42"/>
      <c r="G12" s="42"/>
      <c r="H12" s="26"/>
      <c r="I12" s="27"/>
      <c r="J12" s="27"/>
      <c r="K12" s="26"/>
      <c r="L12" s="25"/>
      <c r="M12" s="43"/>
    </row>
    <row r="13" spans="1:13" ht="18" customHeight="1" x14ac:dyDescent="0.25">
      <c r="A13" s="31">
        <f>A11+1</f>
        <v>4</v>
      </c>
      <c r="B13" s="50" t="s">
        <v>56</v>
      </c>
      <c r="C13" s="49" t="s">
        <v>15</v>
      </c>
      <c r="D13" s="51">
        <f>28.52*1.9</f>
        <v>54.187999999999995</v>
      </c>
      <c r="E13" s="47">
        <v>308.75</v>
      </c>
      <c r="F13" s="42">
        <f t="shared" ref="F13" si="5">ROUND(E13*D13,2)</f>
        <v>16730.55</v>
      </c>
      <c r="G13" s="42">
        <f t="shared" ref="G13" si="6">ROUND(F13*1.2,2)</f>
        <v>20076.66</v>
      </c>
      <c r="H13" s="47"/>
      <c r="I13" s="25"/>
      <c r="J13" s="25"/>
      <c r="K13" s="26">
        <f t="shared" ref="K13:L13" si="7">F13+I13</f>
        <v>16730.55</v>
      </c>
      <c r="L13" s="25">
        <f t="shared" si="7"/>
        <v>20076.66</v>
      </c>
      <c r="M13" s="46"/>
    </row>
    <row r="14" spans="1:13" ht="20.25" customHeight="1" x14ac:dyDescent="0.25">
      <c r="A14" s="31"/>
      <c r="B14" s="59" t="s">
        <v>35</v>
      </c>
      <c r="C14" s="82"/>
      <c r="D14" s="51"/>
      <c r="E14" s="29"/>
      <c r="F14" s="42"/>
      <c r="G14" s="42"/>
      <c r="H14" s="41"/>
      <c r="I14" s="40"/>
      <c r="J14" s="40"/>
      <c r="K14" s="26"/>
      <c r="L14" s="25"/>
      <c r="M14" s="24"/>
    </row>
    <row r="15" spans="1:13" ht="18.75" customHeight="1" x14ac:dyDescent="0.25">
      <c r="A15" s="74">
        <f>A13+1</f>
        <v>5</v>
      </c>
      <c r="B15" s="50" t="s">
        <v>36</v>
      </c>
      <c r="C15" s="49" t="s">
        <v>16</v>
      </c>
      <c r="D15" s="51">
        <v>3.5</v>
      </c>
      <c r="E15" s="29">
        <v>1178</v>
      </c>
      <c r="F15" s="42">
        <f>ROUND(E15*D15,2)</f>
        <v>4123</v>
      </c>
      <c r="G15" s="42">
        <f>ROUND(F15*1.2,2)</f>
        <v>4947.6000000000004</v>
      </c>
      <c r="H15" s="47"/>
      <c r="I15" s="27"/>
      <c r="J15" s="27"/>
      <c r="K15" s="79">
        <f t="shared" ref="K15:L17" si="8">F15+I15</f>
        <v>4123</v>
      </c>
      <c r="L15" s="42">
        <f t="shared" si="8"/>
        <v>4947.6000000000004</v>
      </c>
      <c r="M15" s="80"/>
    </row>
    <row r="16" spans="1:13" ht="18.75" customHeight="1" x14ac:dyDescent="0.25">
      <c r="A16" s="39" t="s">
        <v>57</v>
      </c>
      <c r="B16" s="38" t="s">
        <v>45</v>
      </c>
      <c r="C16" s="37" t="s">
        <v>16</v>
      </c>
      <c r="D16" s="36">
        <f>D15*1.26</f>
        <v>4.41</v>
      </c>
      <c r="E16" s="35"/>
      <c r="F16" s="32"/>
      <c r="G16" s="32"/>
      <c r="H16" s="34">
        <v>2503.25</v>
      </c>
      <c r="I16" s="32">
        <f>ROUND(H16*D16,2)</f>
        <v>11039.33</v>
      </c>
      <c r="J16" s="32">
        <f>ROUND(I16*1.2,2)</f>
        <v>13247.2</v>
      </c>
      <c r="K16" s="33">
        <f t="shared" si="8"/>
        <v>11039.33</v>
      </c>
      <c r="L16" s="32">
        <f t="shared" si="8"/>
        <v>13247.2</v>
      </c>
      <c r="M16" s="61"/>
    </row>
    <row r="17" spans="1:13" ht="18.75" customHeight="1" x14ac:dyDescent="0.25">
      <c r="A17" s="39">
        <f>A15+1</f>
        <v>6</v>
      </c>
      <c r="B17" s="50" t="s">
        <v>37</v>
      </c>
      <c r="C17" s="49" t="s">
        <v>9</v>
      </c>
      <c r="D17" s="88">
        <v>37.5</v>
      </c>
      <c r="E17" s="29">
        <v>2332.25</v>
      </c>
      <c r="F17" s="42">
        <f>ROUND(E17*D17,2)</f>
        <v>87459.38</v>
      </c>
      <c r="G17" s="42">
        <f>ROUND(F17*1.2,2)</f>
        <v>104951.26</v>
      </c>
      <c r="H17" s="47"/>
      <c r="I17" s="27"/>
      <c r="J17" s="27"/>
      <c r="K17" s="79">
        <f t="shared" si="8"/>
        <v>87459.38</v>
      </c>
      <c r="L17" s="42">
        <f t="shared" si="8"/>
        <v>104951.26</v>
      </c>
      <c r="M17" s="43"/>
    </row>
    <row r="18" spans="1:13" ht="18.75" customHeight="1" x14ac:dyDescent="0.25">
      <c r="A18" s="39" t="s">
        <v>14</v>
      </c>
      <c r="B18" s="38" t="s">
        <v>46</v>
      </c>
      <c r="C18" s="86" t="s">
        <v>11</v>
      </c>
      <c r="D18" s="44">
        <v>15</v>
      </c>
      <c r="E18" s="35"/>
      <c r="F18" s="32"/>
      <c r="G18" s="32"/>
      <c r="H18" s="35">
        <v>11416.625000000002</v>
      </c>
      <c r="I18" s="32">
        <f>ROUND(H18*D18,2)</f>
        <v>171249.38</v>
      </c>
      <c r="J18" s="32">
        <f>ROUND(I18*1.2,2)</f>
        <v>205499.26</v>
      </c>
      <c r="K18" s="33">
        <f t="shared" ref="K18:K19" si="9">F18+I18</f>
        <v>171249.38</v>
      </c>
      <c r="L18" s="32">
        <f t="shared" ref="L18:L19" si="10">G18+J18</f>
        <v>205499.26</v>
      </c>
      <c r="M18" s="43"/>
    </row>
    <row r="19" spans="1:13" ht="18.75" customHeight="1" x14ac:dyDescent="0.25">
      <c r="A19" s="39" t="s">
        <v>58</v>
      </c>
      <c r="B19" s="38" t="s">
        <v>47</v>
      </c>
      <c r="C19" s="86" t="s">
        <v>11</v>
      </c>
      <c r="D19" s="44">
        <v>16</v>
      </c>
      <c r="E19" s="35"/>
      <c r="F19" s="32"/>
      <c r="G19" s="32"/>
      <c r="H19" s="35">
        <v>3805.7</v>
      </c>
      <c r="I19" s="32">
        <f>ROUND(H19*D19,2)</f>
        <v>60891.199999999997</v>
      </c>
      <c r="J19" s="32">
        <f>ROUND(I19*1.2,2)</f>
        <v>73069.440000000002</v>
      </c>
      <c r="K19" s="33">
        <f t="shared" si="9"/>
        <v>60891.199999999997</v>
      </c>
      <c r="L19" s="32">
        <f t="shared" si="10"/>
        <v>73069.440000000002</v>
      </c>
      <c r="M19" s="43"/>
    </row>
    <row r="20" spans="1:13" ht="18.75" customHeight="1" x14ac:dyDescent="0.25">
      <c r="A20" s="31"/>
      <c r="B20" s="52" t="s">
        <v>67</v>
      </c>
      <c r="C20" s="82"/>
      <c r="D20" s="84"/>
      <c r="E20" s="83"/>
      <c r="F20" s="42"/>
      <c r="G20" s="42"/>
      <c r="H20" s="47"/>
      <c r="I20" s="25"/>
      <c r="J20" s="25"/>
      <c r="K20" s="26"/>
      <c r="L20" s="25"/>
      <c r="M20" s="43"/>
    </row>
    <row r="21" spans="1:13" ht="20.25" customHeight="1" x14ac:dyDescent="0.25">
      <c r="A21" s="78">
        <f>A17+1</f>
        <v>7</v>
      </c>
      <c r="B21" s="50" t="s">
        <v>43</v>
      </c>
      <c r="C21" s="82" t="s">
        <v>16</v>
      </c>
      <c r="D21" s="51">
        <v>7.27</v>
      </c>
      <c r="E21" s="29">
        <v>3780.0499999999997</v>
      </c>
      <c r="F21" s="42">
        <f>ROUND(E21*D21,2)</f>
        <v>27480.959999999999</v>
      </c>
      <c r="G21" s="42">
        <f>ROUND(F21*1.2,2)</f>
        <v>32977.15</v>
      </c>
      <c r="H21" s="47"/>
      <c r="I21" s="27"/>
      <c r="J21" s="27"/>
      <c r="K21" s="79">
        <f t="shared" ref="K21" si="11">F21+I21</f>
        <v>27480.959999999999</v>
      </c>
      <c r="L21" s="42">
        <f t="shared" ref="L21" si="12">G21+J21</f>
        <v>32977.15</v>
      </c>
      <c r="M21" s="24"/>
    </row>
    <row r="22" spans="1:13" ht="18.75" customHeight="1" x14ac:dyDescent="0.25">
      <c r="A22" s="39" t="s">
        <v>13</v>
      </c>
      <c r="B22" s="38" t="s">
        <v>53</v>
      </c>
      <c r="C22" s="37" t="s">
        <v>16</v>
      </c>
      <c r="D22" s="36">
        <f>D21*1.02</f>
        <v>7.4154</v>
      </c>
      <c r="E22" s="35"/>
      <c r="F22" s="32"/>
      <c r="G22" s="32"/>
      <c r="H22" s="35">
        <v>4807</v>
      </c>
      <c r="I22" s="32">
        <f>ROUND(H22*D22,2)</f>
        <v>35645.83</v>
      </c>
      <c r="J22" s="32">
        <f>ROUND(I22*1.2,2)</f>
        <v>42775</v>
      </c>
      <c r="K22" s="33">
        <f t="shared" ref="K22:K23" si="13">F22+I22</f>
        <v>35645.83</v>
      </c>
      <c r="L22" s="32">
        <f t="shared" ref="L22:L23" si="14">G22+J22</f>
        <v>42775</v>
      </c>
      <c r="M22" s="61"/>
    </row>
    <row r="23" spans="1:13" ht="20.25" customHeight="1" x14ac:dyDescent="0.25">
      <c r="A23" s="31">
        <f>A21+1</f>
        <v>8</v>
      </c>
      <c r="B23" s="50" t="s">
        <v>44</v>
      </c>
      <c r="C23" s="82" t="s">
        <v>16</v>
      </c>
      <c r="D23" s="51">
        <v>25.38</v>
      </c>
      <c r="E23" s="29">
        <v>11590</v>
      </c>
      <c r="F23" s="42">
        <f>ROUND(E23*D23,2)</f>
        <v>294154.2</v>
      </c>
      <c r="G23" s="42">
        <f>ROUND(F23*1.2,2)</f>
        <v>352985.04</v>
      </c>
      <c r="H23" s="47"/>
      <c r="I23" s="27"/>
      <c r="J23" s="27"/>
      <c r="K23" s="79">
        <f t="shared" si="13"/>
        <v>294154.2</v>
      </c>
      <c r="L23" s="42">
        <f t="shared" si="14"/>
        <v>352985.04</v>
      </c>
      <c r="M23" s="24"/>
    </row>
    <row r="24" spans="1:13" ht="18.75" customHeight="1" x14ac:dyDescent="0.25">
      <c r="A24" s="39" t="s">
        <v>12</v>
      </c>
      <c r="B24" s="38" t="s">
        <v>61</v>
      </c>
      <c r="C24" s="37" t="s">
        <v>49</v>
      </c>
      <c r="D24" s="87">
        <v>1833.2</v>
      </c>
      <c r="E24" s="35"/>
      <c r="F24" s="32"/>
      <c r="G24" s="32"/>
      <c r="H24" s="35">
        <v>84.55</v>
      </c>
      <c r="I24" s="32">
        <f>ROUND(H24*D24,2)</f>
        <v>154997.06</v>
      </c>
      <c r="J24" s="32">
        <f>ROUND(I24*1.2,2)</f>
        <v>185996.47</v>
      </c>
      <c r="K24" s="33">
        <f t="shared" ref="K24:K28" si="15">F24+I24</f>
        <v>154997.06</v>
      </c>
      <c r="L24" s="32">
        <f t="shared" ref="L24:L28" si="16">G24+J24</f>
        <v>185996.47</v>
      </c>
      <c r="M24" s="61"/>
    </row>
    <row r="25" spans="1:13" ht="18.75" customHeight="1" x14ac:dyDescent="0.25">
      <c r="A25" s="39" t="s">
        <v>52</v>
      </c>
      <c r="B25" s="38" t="s">
        <v>62</v>
      </c>
      <c r="C25" s="37" t="s">
        <v>49</v>
      </c>
      <c r="D25" s="87">
        <v>541.16999999999996</v>
      </c>
      <c r="E25" s="35"/>
      <c r="F25" s="32"/>
      <c r="G25" s="32"/>
      <c r="H25" s="35">
        <v>84.55</v>
      </c>
      <c r="I25" s="32">
        <f t="shared" ref="I25:I27" si="17">ROUND(H25*D25,2)</f>
        <v>45755.92</v>
      </c>
      <c r="J25" s="32">
        <f t="shared" ref="J25:J27" si="18">ROUND(I25*1.2,2)</f>
        <v>54907.1</v>
      </c>
      <c r="K25" s="33">
        <f t="shared" si="15"/>
        <v>45755.92</v>
      </c>
      <c r="L25" s="32">
        <f t="shared" si="16"/>
        <v>54907.1</v>
      </c>
      <c r="M25" s="61"/>
    </row>
    <row r="26" spans="1:13" ht="18.75" customHeight="1" x14ac:dyDescent="0.25">
      <c r="A26" s="39" t="s">
        <v>59</v>
      </c>
      <c r="B26" s="38" t="s">
        <v>63</v>
      </c>
      <c r="C26" s="37" t="s">
        <v>49</v>
      </c>
      <c r="D26" s="36">
        <v>17.52</v>
      </c>
      <c r="E26" s="35"/>
      <c r="F26" s="32"/>
      <c r="G26" s="32"/>
      <c r="H26" s="35">
        <v>66.5</v>
      </c>
      <c r="I26" s="32">
        <f t="shared" si="17"/>
        <v>1165.08</v>
      </c>
      <c r="J26" s="32">
        <f t="shared" si="18"/>
        <v>1398.1</v>
      </c>
      <c r="K26" s="33">
        <f t="shared" si="15"/>
        <v>1165.08</v>
      </c>
      <c r="L26" s="32">
        <f t="shared" si="16"/>
        <v>1398.1</v>
      </c>
      <c r="M26" s="61"/>
    </row>
    <row r="27" spans="1:13" ht="18.75" customHeight="1" x14ac:dyDescent="0.25">
      <c r="A27" s="39" t="s">
        <v>60</v>
      </c>
      <c r="B27" s="38" t="s">
        <v>54</v>
      </c>
      <c r="C27" s="37" t="s">
        <v>16</v>
      </c>
      <c r="D27" s="36">
        <v>25.76</v>
      </c>
      <c r="E27" s="35"/>
      <c r="F27" s="32"/>
      <c r="G27" s="32"/>
      <c r="H27" s="35">
        <v>5808.3</v>
      </c>
      <c r="I27" s="32">
        <f t="shared" si="17"/>
        <v>149621.81</v>
      </c>
      <c r="J27" s="32">
        <f t="shared" si="18"/>
        <v>179546.17</v>
      </c>
      <c r="K27" s="33">
        <f t="shared" si="15"/>
        <v>149621.81</v>
      </c>
      <c r="L27" s="32">
        <f t="shared" si="16"/>
        <v>179546.17</v>
      </c>
      <c r="M27" s="61"/>
    </row>
    <row r="28" spans="1:13" ht="20.25" customHeight="1" x14ac:dyDescent="0.25">
      <c r="A28" s="31">
        <f>A23+1</f>
        <v>9</v>
      </c>
      <c r="B28" s="50" t="s">
        <v>38</v>
      </c>
      <c r="C28" s="49" t="s">
        <v>39</v>
      </c>
      <c r="D28" s="51">
        <v>148.4</v>
      </c>
      <c r="E28" s="29">
        <v>299.25</v>
      </c>
      <c r="F28" s="42">
        <f>ROUND(E28*D28,2)</f>
        <v>44408.7</v>
      </c>
      <c r="G28" s="42">
        <f>ROUND(F28*1.2,2)</f>
        <v>53290.44</v>
      </c>
      <c r="H28" s="47"/>
      <c r="I28" s="27"/>
      <c r="J28" s="27"/>
      <c r="K28" s="79">
        <f t="shared" si="15"/>
        <v>44408.7</v>
      </c>
      <c r="L28" s="42">
        <f t="shared" si="16"/>
        <v>53290.44</v>
      </c>
      <c r="M28" s="24"/>
    </row>
    <row r="29" spans="1:13" ht="18.75" customHeight="1" x14ac:dyDescent="0.25">
      <c r="A29" s="39" t="s">
        <v>10</v>
      </c>
      <c r="B29" s="38" t="s">
        <v>48</v>
      </c>
      <c r="C29" s="86" t="s">
        <v>49</v>
      </c>
      <c r="D29" s="87">
        <v>23.74</v>
      </c>
      <c r="E29" s="35"/>
      <c r="F29" s="32"/>
      <c r="G29" s="32"/>
      <c r="H29" s="35">
        <v>418</v>
      </c>
      <c r="I29" s="32">
        <f>ROUND(H29*D29,2)</f>
        <v>9923.32</v>
      </c>
      <c r="J29" s="32">
        <f>ROUND(I29*1.2,2)</f>
        <v>11907.98</v>
      </c>
      <c r="K29" s="33">
        <f t="shared" ref="K29:K30" si="19">F29+I29</f>
        <v>9923.32</v>
      </c>
      <c r="L29" s="32">
        <f t="shared" ref="L29:L30" si="20">G29+J29</f>
        <v>11907.98</v>
      </c>
      <c r="M29" s="43"/>
    </row>
    <row r="30" spans="1:13" ht="18.75" customHeight="1" x14ac:dyDescent="0.25">
      <c r="A30" s="39" t="s">
        <v>64</v>
      </c>
      <c r="B30" s="38" t="s">
        <v>50</v>
      </c>
      <c r="C30" s="86" t="s">
        <v>49</v>
      </c>
      <c r="D30" s="87">
        <v>356.16</v>
      </c>
      <c r="E30" s="35"/>
      <c r="F30" s="32"/>
      <c r="G30" s="32"/>
      <c r="H30" s="35">
        <v>38.949999999999996</v>
      </c>
      <c r="I30" s="32">
        <f>ROUND(H30*D30,2)</f>
        <v>13872.43</v>
      </c>
      <c r="J30" s="32">
        <f>ROUND(I30*1.2,2)</f>
        <v>16646.919999999998</v>
      </c>
      <c r="K30" s="33">
        <f t="shared" si="19"/>
        <v>13872.43</v>
      </c>
      <c r="L30" s="32">
        <f t="shared" si="20"/>
        <v>16646.919999999998</v>
      </c>
      <c r="M30" s="43"/>
    </row>
    <row r="31" spans="1:13" s="21" customFormat="1" ht="23.25" customHeight="1" x14ac:dyDescent="0.3">
      <c r="A31" s="102" t="s">
        <v>8</v>
      </c>
      <c r="B31" s="103"/>
      <c r="C31" s="103"/>
      <c r="D31" s="103"/>
      <c r="E31" s="104"/>
      <c r="F31" s="22">
        <f>SUM(F8:F30)</f>
        <v>552550.88</v>
      </c>
      <c r="G31" s="22">
        <f>ROUND(F31*1.2,2)</f>
        <v>663061.06000000006</v>
      </c>
      <c r="H31" s="23"/>
      <c r="I31" s="22">
        <f>SUM(I8:I30)</f>
        <v>654161.36</v>
      </c>
      <c r="J31" s="22">
        <f>ROUND(I31*1.2,2)</f>
        <v>784993.63</v>
      </c>
      <c r="K31" s="22">
        <f>SUM(K8:K30)</f>
        <v>1206712.24</v>
      </c>
      <c r="L31" s="22">
        <f>ROUND(K31*1.2,2)</f>
        <v>1448054.69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834A-57B7-4417-903F-72E0AF8B1873}">
  <sheetPr>
    <tabColor theme="9" tint="0.79998168889431442"/>
  </sheetPr>
  <dimension ref="A1:M25"/>
  <sheetViews>
    <sheetView view="pageBreakPreview" zoomScale="80" zoomScaleNormal="100" zoomScaleSheetLayoutView="80" workbookViewId="0">
      <selection activeCell="I16" sqref="I16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05" t="s">
        <v>7</v>
      </c>
      <c r="B1" s="108" t="s">
        <v>31</v>
      </c>
      <c r="C1" s="111" t="s">
        <v>30</v>
      </c>
      <c r="D1" s="111" t="s">
        <v>29</v>
      </c>
      <c r="E1" s="112" t="s">
        <v>28</v>
      </c>
      <c r="F1" s="113"/>
      <c r="G1" s="113"/>
      <c r="H1" s="113"/>
      <c r="I1" s="113"/>
      <c r="J1" s="113"/>
      <c r="K1" s="113"/>
      <c r="L1" s="113"/>
    </row>
    <row r="2" spans="1:13" ht="14.45" customHeight="1" x14ac:dyDescent="0.25">
      <c r="A2" s="106"/>
      <c r="B2" s="109"/>
      <c r="C2" s="111"/>
      <c r="D2" s="111"/>
      <c r="E2" s="114"/>
      <c r="F2" s="115"/>
      <c r="G2" s="115"/>
      <c r="H2" s="115"/>
      <c r="I2" s="115"/>
      <c r="J2" s="115"/>
      <c r="K2" s="115"/>
      <c r="L2" s="115"/>
    </row>
    <row r="3" spans="1:13" ht="27.75" customHeight="1" x14ac:dyDescent="0.25">
      <c r="A3" s="106"/>
      <c r="B3" s="109"/>
      <c r="C3" s="111"/>
      <c r="D3" s="111"/>
      <c r="E3" s="111" t="s">
        <v>27</v>
      </c>
      <c r="F3" s="111"/>
      <c r="G3" s="111"/>
      <c r="H3" s="111" t="s">
        <v>26</v>
      </c>
      <c r="I3" s="111"/>
      <c r="J3" s="111"/>
      <c r="K3" s="97" t="s">
        <v>25</v>
      </c>
      <c r="L3" s="97"/>
    </row>
    <row r="4" spans="1:13" ht="56.1" customHeight="1" x14ac:dyDescent="0.25">
      <c r="A4" s="107"/>
      <c r="B4" s="110"/>
      <c r="C4" s="111"/>
      <c r="D4" s="111"/>
      <c r="E4" s="73" t="s">
        <v>24</v>
      </c>
      <c r="F4" s="73" t="s">
        <v>23</v>
      </c>
      <c r="G4" s="71" t="s">
        <v>22</v>
      </c>
      <c r="H4" s="73" t="s">
        <v>24</v>
      </c>
      <c r="I4" s="73" t="s">
        <v>23</v>
      </c>
      <c r="J4" s="71" t="s">
        <v>22</v>
      </c>
      <c r="K4" s="70" t="s">
        <v>21</v>
      </c>
      <c r="L4" s="70" t="s">
        <v>4</v>
      </c>
    </row>
    <row r="5" spans="1:13" x14ac:dyDescent="0.25">
      <c r="A5" s="69">
        <v>1</v>
      </c>
      <c r="B5" s="68">
        <v>2</v>
      </c>
      <c r="C5" s="68">
        <v>3</v>
      </c>
      <c r="D5" s="68">
        <v>4</v>
      </c>
      <c r="E5" s="68">
        <v>5</v>
      </c>
      <c r="F5" s="68">
        <v>6</v>
      </c>
      <c r="G5" s="68">
        <v>7</v>
      </c>
      <c r="H5"/>
    </row>
    <row r="6" spans="1:13" ht="20.25" customHeight="1" x14ac:dyDescent="0.25">
      <c r="A6" s="67"/>
      <c r="B6" s="100" t="s">
        <v>34</v>
      </c>
      <c r="C6" s="101"/>
      <c r="D6" s="101"/>
      <c r="E6" s="64"/>
      <c r="F6" s="63"/>
      <c r="G6" s="62"/>
      <c r="H6" s="62"/>
      <c r="I6" s="62"/>
      <c r="J6" s="62"/>
      <c r="K6" s="62"/>
      <c r="L6" s="62"/>
      <c r="M6" s="61"/>
    </row>
    <row r="7" spans="1:13" ht="20.25" customHeight="1" x14ac:dyDescent="0.25">
      <c r="A7" s="67"/>
      <c r="B7" s="66" t="s">
        <v>66</v>
      </c>
      <c r="C7" s="65"/>
      <c r="D7" s="65"/>
      <c r="E7" s="64"/>
      <c r="F7" s="63"/>
      <c r="G7" s="62"/>
      <c r="H7" s="62"/>
      <c r="I7" s="62"/>
      <c r="J7" s="62"/>
      <c r="K7" s="62"/>
      <c r="L7" s="62"/>
      <c r="M7" s="61"/>
    </row>
    <row r="8" spans="1:13" ht="20.25" customHeight="1" x14ac:dyDescent="0.25">
      <c r="A8" s="60"/>
      <c r="B8" s="59" t="s">
        <v>20</v>
      </c>
      <c r="C8" s="58"/>
      <c r="D8" s="57"/>
      <c r="E8" s="56"/>
      <c r="F8" s="55"/>
      <c r="G8" s="54"/>
      <c r="H8" s="41"/>
      <c r="I8" s="40"/>
      <c r="J8" s="40"/>
      <c r="K8" s="53"/>
      <c r="L8" s="40"/>
    </row>
    <row r="9" spans="1:13" ht="23.25" customHeight="1" x14ac:dyDescent="0.25">
      <c r="A9" s="31">
        <v>1</v>
      </c>
      <c r="B9" s="50" t="s">
        <v>40</v>
      </c>
      <c r="C9" s="49" t="s">
        <v>16</v>
      </c>
      <c r="D9" s="51">
        <v>6.14</v>
      </c>
      <c r="E9" s="29">
        <v>308.75</v>
      </c>
      <c r="F9" s="42">
        <f>ROUND(E9*D9,2)</f>
        <v>1895.73</v>
      </c>
      <c r="G9" s="42">
        <f>ROUND(F9*1.2,2)</f>
        <v>2274.88</v>
      </c>
      <c r="H9" s="41"/>
      <c r="I9" s="40"/>
      <c r="J9" s="40"/>
      <c r="K9" s="26">
        <f t="shared" ref="K9:L12" si="0">F9+I9</f>
        <v>1895.73</v>
      </c>
      <c r="L9" s="25">
        <f t="shared" si="0"/>
        <v>2274.88</v>
      </c>
      <c r="M9" s="46"/>
    </row>
    <row r="10" spans="1:13" ht="18.75" customHeight="1" x14ac:dyDescent="0.25">
      <c r="A10" s="31">
        <f>A9+1</f>
        <v>2</v>
      </c>
      <c r="B10" s="50" t="s">
        <v>41</v>
      </c>
      <c r="C10" s="82" t="s">
        <v>16</v>
      </c>
      <c r="D10" s="51">
        <v>0.13</v>
      </c>
      <c r="E10" s="29">
        <v>1688.1499999999999</v>
      </c>
      <c r="F10" s="42">
        <f>ROUND(E10*D10,2)</f>
        <v>219.46</v>
      </c>
      <c r="G10" s="42">
        <f>ROUND(F10*1.2,2)</f>
        <v>263.35000000000002</v>
      </c>
      <c r="H10" s="41"/>
      <c r="I10" s="40"/>
      <c r="J10" s="40"/>
      <c r="K10" s="26">
        <f t="shared" si="0"/>
        <v>219.46</v>
      </c>
      <c r="L10" s="25">
        <f t="shared" si="0"/>
        <v>263.35000000000002</v>
      </c>
    </row>
    <row r="11" spans="1:13" ht="20.25" customHeight="1" x14ac:dyDescent="0.25">
      <c r="A11" s="31">
        <f t="shared" ref="A11" si="1">A10+1</f>
        <v>3</v>
      </c>
      <c r="B11" s="75" t="s">
        <v>19</v>
      </c>
      <c r="C11" s="58" t="s">
        <v>69</v>
      </c>
      <c r="D11" s="77">
        <v>1.57</v>
      </c>
      <c r="E11" s="47">
        <v>1310.05</v>
      </c>
      <c r="F11" s="25">
        <f>ROUND(E11*D11,2)</f>
        <v>2056.7800000000002</v>
      </c>
      <c r="G11" s="25">
        <f t="shared" ref="G11" si="2">ROUND(F11*1.2,2)</f>
        <v>2468.14</v>
      </c>
      <c r="H11" s="47"/>
      <c r="I11" s="25"/>
      <c r="J11" s="25"/>
      <c r="K11" s="26">
        <f t="shared" si="0"/>
        <v>2056.7800000000002</v>
      </c>
      <c r="L11" s="25">
        <f t="shared" si="0"/>
        <v>2468.14</v>
      </c>
      <c r="M11" s="46"/>
    </row>
    <row r="12" spans="1:13" ht="20.25" customHeight="1" x14ac:dyDescent="0.25">
      <c r="A12" s="39" t="s">
        <v>18</v>
      </c>
      <c r="B12" s="38" t="s">
        <v>17</v>
      </c>
      <c r="C12" s="37" t="s">
        <v>16</v>
      </c>
      <c r="D12" s="36">
        <f>D11*1.1</f>
        <v>1.7270000000000003</v>
      </c>
      <c r="E12" s="35"/>
      <c r="F12" s="32"/>
      <c r="G12" s="32"/>
      <c r="H12" s="34">
        <v>1191.3</v>
      </c>
      <c r="I12" s="32">
        <f>ROUND(H12*D12,2)</f>
        <v>2057.38</v>
      </c>
      <c r="J12" s="32">
        <f>ROUND(I12*1.2,2)</f>
        <v>2468.86</v>
      </c>
      <c r="K12" s="33">
        <f t="shared" si="0"/>
        <v>2057.38</v>
      </c>
      <c r="L12" s="32">
        <f t="shared" si="0"/>
        <v>2468.86</v>
      </c>
      <c r="M12" s="24"/>
    </row>
    <row r="13" spans="1:13" ht="18.75" customHeight="1" x14ac:dyDescent="0.25">
      <c r="A13" s="31"/>
      <c r="B13" s="81" t="s">
        <v>55</v>
      </c>
      <c r="C13" s="49"/>
      <c r="D13" s="51"/>
      <c r="E13" s="47"/>
      <c r="F13" s="42"/>
      <c r="G13" s="42"/>
      <c r="H13" s="26"/>
      <c r="I13" s="27"/>
      <c r="J13" s="27"/>
      <c r="K13" s="26"/>
      <c r="L13" s="25"/>
      <c r="M13" s="43"/>
    </row>
    <row r="14" spans="1:13" ht="18" customHeight="1" x14ac:dyDescent="0.25">
      <c r="A14" s="31">
        <f>A11+1</f>
        <v>4</v>
      </c>
      <c r="B14" s="50" t="s">
        <v>56</v>
      </c>
      <c r="C14" s="49" t="s">
        <v>15</v>
      </c>
      <c r="D14" s="51">
        <f>(6.14+0.13)*1.9</f>
        <v>11.912999999999998</v>
      </c>
      <c r="E14" s="47">
        <v>308.75</v>
      </c>
      <c r="F14" s="42">
        <f t="shared" ref="F14" si="3">ROUND(E14*D14,2)</f>
        <v>3678.14</v>
      </c>
      <c r="G14" s="42">
        <f t="shared" ref="G14" si="4">ROUND(F14*1.2,2)</f>
        <v>4413.7700000000004</v>
      </c>
      <c r="H14" s="47"/>
      <c r="I14" s="25"/>
      <c r="J14" s="25"/>
      <c r="K14" s="26">
        <f t="shared" ref="K14:L14" si="5">F14+I14</f>
        <v>3678.14</v>
      </c>
      <c r="L14" s="25">
        <f t="shared" si="5"/>
        <v>4413.7700000000004</v>
      </c>
      <c r="M14" s="46"/>
    </row>
    <row r="15" spans="1:13" ht="18.75" customHeight="1" x14ac:dyDescent="0.25">
      <c r="A15" s="31"/>
      <c r="B15" s="52" t="s">
        <v>67</v>
      </c>
      <c r="C15" s="82"/>
      <c r="D15" s="84"/>
      <c r="E15" s="83"/>
      <c r="F15" s="42"/>
      <c r="G15" s="42"/>
      <c r="H15" s="47"/>
      <c r="I15" s="25"/>
      <c r="J15" s="25"/>
      <c r="K15" s="26"/>
      <c r="L15" s="25"/>
      <c r="M15" s="43"/>
    </row>
    <row r="16" spans="1:13" ht="20.25" customHeight="1" x14ac:dyDescent="0.25">
      <c r="A16" s="85">
        <f>A14+1</f>
        <v>5</v>
      </c>
      <c r="B16" s="50" t="s">
        <v>43</v>
      </c>
      <c r="C16" s="82" t="s">
        <v>16</v>
      </c>
      <c r="D16" s="51">
        <v>1.57</v>
      </c>
      <c r="E16" s="29">
        <v>3780.0499999999997</v>
      </c>
      <c r="F16" s="42">
        <f t="shared" ref="F16" si="6">ROUND(E16*D16,2)</f>
        <v>5934.68</v>
      </c>
      <c r="G16" s="42">
        <f t="shared" ref="G16" si="7">ROUND(F16*1.2,2)</f>
        <v>7121.62</v>
      </c>
      <c r="H16" s="47"/>
      <c r="I16" s="25"/>
      <c r="J16" s="25"/>
      <c r="K16" s="26">
        <f t="shared" ref="K16" si="8">F16+I16</f>
        <v>5934.68</v>
      </c>
      <c r="L16" s="25">
        <f t="shared" ref="L16" si="9">G16+J16</f>
        <v>7121.62</v>
      </c>
      <c r="M16" s="24"/>
    </row>
    <row r="17" spans="1:13" ht="18.75" customHeight="1" x14ac:dyDescent="0.25">
      <c r="A17" s="39" t="s">
        <v>57</v>
      </c>
      <c r="B17" s="38" t="s">
        <v>53</v>
      </c>
      <c r="C17" s="37" t="s">
        <v>16</v>
      </c>
      <c r="D17" s="36">
        <f>D16*1.02</f>
        <v>1.6014000000000002</v>
      </c>
      <c r="E17" s="35"/>
      <c r="F17" s="32"/>
      <c r="G17" s="32"/>
      <c r="H17" s="35">
        <v>4807</v>
      </c>
      <c r="I17" s="32">
        <f>ROUND(H17*D17,2)</f>
        <v>7697.93</v>
      </c>
      <c r="J17" s="32">
        <f>ROUND(I17*1.2,2)</f>
        <v>9237.52</v>
      </c>
      <c r="K17" s="33">
        <f t="shared" ref="K17:L18" si="10">F17+I17</f>
        <v>7697.93</v>
      </c>
      <c r="L17" s="32">
        <f t="shared" si="10"/>
        <v>9237.52</v>
      </c>
      <c r="M17" s="61"/>
    </row>
    <row r="18" spans="1:13" ht="20.25" customHeight="1" x14ac:dyDescent="0.25">
      <c r="A18" s="31">
        <f>A16+1</f>
        <v>6</v>
      </c>
      <c r="B18" s="50" t="s">
        <v>44</v>
      </c>
      <c r="C18" s="82" t="s">
        <v>16</v>
      </c>
      <c r="D18" s="51">
        <f>2.58+2.9</f>
        <v>5.48</v>
      </c>
      <c r="E18" s="29">
        <v>11590</v>
      </c>
      <c r="F18" s="42">
        <f t="shared" ref="F18" si="11">ROUND(E18*D18,2)</f>
        <v>63513.2</v>
      </c>
      <c r="G18" s="42">
        <f t="shared" ref="G18" si="12">ROUND(F18*1.2,2)</f>
        <v>76215.839999999997</v>
      </c>
      <c r="H18" s="47"/>
      <c r="I18" s="25"/>
      <c r="J18" s="25"/>
      <c r="K18" s="26">
        <f t="shared" si="10"/>
        <v>63513.2</v>
      </c>
      <c r="L18" s="25">
        <f t="shared" si="10"/>
        <v>76215.839999999997</v>
      </c>
      <c r="M18" s="24"/>
    </row>
    <row r="19" spans="1:13" ht="18.75" customHeight="1" x14ac:dyDescent="0.25">
      <c r="A19" s="39" t="s">
        <v>14</v>
      </c>
      <c r="B19" s="38" t="s">
        <v>61</v>
      </c>
      <c r="C19" s="37" t="s">
        <v>49</v>
      </c>
      <c r="D19" s="87">
        <f>63.719+52.976+14.784+13.522+82.963+85.747</f>
        <v>313.71099999999996</v>
      </c>
      <c r="E19" s="35"/>
      <c r="F19" s="32"/>
      <c r="G19" s="32"/>
      <c r="H19" s="35">
        <v>84.55</v>
      </c>
      <c r="I19" s="32">
        <f>ROUND(H19*D19,2)</f>
        <v>26524.27</v>
      </c>
      <c r="J19" s="32">
        <f>ROUND(I19*1.2,2)</f>
        <v>31829.119999999999</v>
      </c>
      <c r="K19" s="33">
        <f t="shared" ref="K19:L22" si="13">F19+I19</f>
        <v>26524.27</v>
      </c>
      <c r="L19" s="32">
        <f t="shared" si="13"/>
        <v>31829.119999999999</v>
      </c>
      <c r="M19" s="61"/>
    </row>
    <row r="20" spans="1:13" ht="18.75" customHeight="1" x14ac:dyDescent="0.25">
      <c r="A20" s="39" t="s">
        <v>58</v>
      </c>
      <c r="B20" s="38" t="s">
        <v>63</v>
      </c>
      <c r="C20" s="37" t="s">
        <v>49</v>
      </c>
      <c r="D20" s="36">
        <f>5.941+32.524+29.325+31.616</f>
        <v>99.406000000000006</v>
      </c>
      <c r="E20" s="35"/>
      <c r="F20" s="32"/>
      <c r="G20" s="32"/>
      <c r="H20" s="35">
        <v>66.5</v>
      </c>
      <c r="I20" s="32">
        <f t="shared" ref="I20:I21" si="14">ROUND(H20*D20,2)</f>
        <v>6610.5</v>
      </c>
      <c r="J20" s="32">
        <f t="shared" ref="J20:J21" si="15">ROUND(I20*1.2,2)</f>
        <v>7932.6</v>
      </c>
      <c r="K20" s="33">
        <f t="shared" si="13"/>
        <v>6610.5</v>
      </c>
      <c r="L20" s="32">
        <f t="shared" si="13"/>
        <v>7932.6</v>
      </c>
      <c r="M20" s="61"/>
    </row>
    <row r="21" spans="1:13" ht="18.75" customHeight="1" x14ac:dyDescent="0.25">
      <c r="A21" s="39" t="s">
        <v>71</v>
      </c>
      <c r="B21" s="38" t="s">
        <v>70</v>
      </c>
      <c r="C21" s="37" t="s">
        <v>16</v>
      </c>
      <c r="D21" s="36">
        <f>2.58+2.9</f>
        <v>5.48</v>
      </c>
      <c r="E21" s="35"/>
      <c r="F21" s="32"/>
      <c r="G21" s="32"/>
      <c r="H21" s="35">
        <v>5808.3</v>
      </c>
      <c r="I21" s="32">
        <f t="shared" si="14"/>
        <v>31829.48</v>
      </c>
      <c r="J21" s="32">
        <f t="shared" si="15"/>
        <v>38195.379999999997</v>
      </c>
      <c r="K21" s="33">
        <f t="shared" si="13"/>
        <v>31829.48</v>
      </c>
      <c r="L21" s="32">
        <f t="shared" si="13"/>
        <v>38195.379999999997</v>
      </c>
      <c r="M21" s="61"/>
    </row>
    <row r="22" spans="1:13" ht="20.25" customHeight="1" x14ac:dyDescent="0.25">
      <c r="A22" s="31">
        <f>A18+1</f>
        <v>7</v>
      </c>
      <c r="B22" s="50" t="s">
        <v>38</v>
      </c>
      <c r="C22" s="49" t="s">
        <v>39</v>
      </c>
      <c r="D22" s="51">
        <v>31.22</v>
      </c>
      <c r="E22" s="29">
        <v>299.25</v>
      </c>
      <c r="F22" s="42">
        <f t="shared" ref="F22" si="16">ROUND(E22*D22,2)</f>
        <v>9342.59</v>
      </c>
      <c r="G22" s="42">
        <f t="shared" ref="G22" si="17">ROUND(F22*1.2,2)</f>
        <v>11211.11</v>
      </c>
      <c r="H22" s="47"/>
      <c r="I22" s="25"/>
      <c r="J22" s="25"/>
      <c r="K22" s="26">
        <f t="shared" si="13"/>
        <v>9342.59</v>
      </c>
      <c r="L22" s="25">
        <f t="shared" si="13"/>
        <v>11211.11</v>
      </c>
      <c r="M22" s="24"/>
    </row>
    <row r="23" spans="1:13" ht="18.75" customHeight="1" x14ac:dyDescent="0.25">
      <c r="A23" s="39" t="s">
        <v>13</v>
      </c>
      <c r="B23" s="38" t="s">
        <v>48</v>
      </c>
      <c r="C23" s="86" t="s">
        <v>49</v>
      </c>
      <c r="D23" s="87">
        <f>D22*0.3</f>
        <v>9.3659999999999997</v>
      </c>
      <c r="E23" s="35"/>
      <c r="F23" s="32"/>
      <c r="G23" s="32"/>
      <c r="H23" s="35">
        <v>418</v>
      </c>
      <c r="I23" s="32">
        <f>ROUND(H23*D23,2)</f>
        <v>3914.99</v>
      </c>
      <c r="J23" s="32">
        <f>ROUND(I23*1.2,2)</f>
        <v>4697.99</v>
      </c>
      <c r="K23" s="33">
        <f t="shared" ref="K23:L24" si="18">F23+I23</f>
        <v>3914.99</v>
      </c>
      <c r="L23" s="32">
        <f t="shared" si="18"/>
        <v>4697.99</v>
      </c>
      <c r="M23" s="43"/>
    </row>
    <row r="24" spans="1:13" ht="18.75" customHeight="1" x14ac:dyDescent="0.25">
      <c r="A24" s="39" t="s">
        <v>51</v>
      </c>
      <c r="B24" s="38" t="s">
        <v>50</v>
      </c>
      <c r="C24" s="86" t="s">
        <v>49</v>
      </c>
      <c r="D24" s="87">
        <f>D22*0.7*2</f>
        <v>43.707999999999998</v>
      </c>
      <c r="E24" s="35"/>
      <c r="F24" s="32"/>
      <c r="G24" s="32"/>
      <c r="H24" s="35">
        <v>38.949999999999996</v>
      </c>
      <c r="I24" s="32">
        <f>ROUND(H24*D24,2)</f>
        <v>1702.43</v>
      </c>
      <c r="J24" s="32">
        <f>ROUND(I24*1.2,2)</f>
        <v>2042.92</v>
      </c>
      <c r="K24" s="33">
        <f t="shared" si="18"/>
        <v>1702.43</v>
      </c>
      <c r="L24" s="32">
        <f t="shared" si="18"/>
        <v>2042.92</v>
      </c>
      <c r="M24" s="43"/>
    </row>
    <row r="25" spans="1:13" s="21" customFormat="1" ht="23.25" customHeight="1" x14ac:dyDescent="0.3">
      <c r="A25" s="102" t="s">
        <v>8</v>
      </c>
      <c r="B25" s="103"/>
      <c r="C25" s="103"/>
      <c r="D25" s="103"/>
      <c r="E25" s="104"/>
      <c r="F25" s="22">
        <f>SUM(F8:F24)</f>
        <v>86640.579999999987</v>
      </c>
      <c r="G25" s="22">
        <f>ROUND(F25*1.2,2)</f>
        <v>103968.7</v>
      </c>
      <c r="H25" s="23"/>
      <c r="I25" s="22">
        <f>SUM(I8:I24)</f>
        <v>80336.98</v>
      </c>
      <c r="J25" s="22">
        <f>ROUND(I25*1.2,2)</f>
        <v>96404.38</v>
      </c>
      <c r="K25" s="22">
        <f>SUM(K8:K24)</f>
        <v>166977.55999999997</v>
      </c>
      <c r="L25" s="22">
        <f>ROUND(K25*1.2,2)</f>
        <v>200373.07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EA5A-F14C-4BF0-98AD-4A4AFF86C443}">
  <sheetPr>
    <tabColor theme="9" tint="0.79998168889431442"/>
  </sheetPr>
  <dimension ref="A1:M24"/>
  <sheetViews>
    <sheetView view="pageBreakPreview" zoomScaleNormal="100" zoomScaleSheetLayoutView="100" workbookViewId="0">
      <selection activeCell="D10" sqref="D10"/>
    </sheetView>
  </sheetViews>
  <sheetFormatPr defaultColWidth="8.85546875" defaultRowHeight="15" x14ac:dyDescent="0.25"/>
  <cols>
    <col min="1" max="1" width="12.140625" style="117" bestFit="1" customWidth="1"/>
    <col min="2" max="2" width="65.140625" style="117" customWidth="1"/>
    <col min="3" max="3" width="10.5703125" style="117" customWidth="1"/>
    <col min="4" max="4" width="11" style="117" bestFit="1" customWidth="1"/>
    <col min="5" max="5" width="15.140625" style="117" customWidth="1"/>
    <col min="6" max="6" width="16" style="117" customWidth="1"/>
    <col min="7" max="7" width="17.140625" style="20" customWidth="1"/>
    <col min="8" max="8" width="16.140625" style="20" customWidth="1"/>
    <col min="9" max="12" width="16.140625" style="117" customWidth="1"/>
    <col min="13" max="13" width="55.42578125" style="117" customWidth="1"/>
    <col min="14" max="16384" width="8.85546875" style="117"/>
  </cols>
  <sheetData>
    <row r="1" spans="1:13" ht="14.45" customHeight="1" x14ac:dyDescent="0.25">
      <c r="A1" s="105" t="s">
        <v>7</v>
      </c>
      <c r="B1" s="108" t="s">
        <v>31</v>
      </c>
      <c r="C1" s="111" t="s">
        <v>30</v>
      </c>
      <c r="D1" s="111" t="s">
        <v>29</v>
      </c>
      <c r="E1" s="112" t="s">
        <v>28</v>
      </c>
      <c r="F1" s="113"/>
      <c r="G1" s="113"/>
      <c r="H1" s="113"/>
      <c r="I1" s="113"/>
      <c r="J1" s="113"/>
      <c r="K1" s="113"/>
      <c r="L1" s="113"/>
    </row>
    <row r="2" spans="1:13" ht="14.45" customHeight="1" x14ac:dyDescent="0.25">
      <c r="A2" s="106"/>
      <c r="B2" s="109"/>
      <c r="C2" s="111"/>
      <c r="D2" s="111"/>
      <c r="E2" s="114"/>
      <c r="F2" s="115"/>
      <c r="G2" s="115"/>
      <c r="H2" s="115"/>
      <c r="I2" s="115"/>
      <c r="J2" s="115"/>
      <c r="K2" s="115"/>
      <c r="L2" s="115"/>
    </row>
    <row r="3" spans="1:13" ht="27.75" customHeight="1" x14ac:dyDescent="0.25">
      <c r="A3" s="106"/>
      <c r="B3" s="109"/>
      <c r="C3" s="111"/>
      <c r="D3" s="111"/>
      <c r="E3" s="111" t="s">
        <v>27</v>
      </c>
      <c r="F3" s="111"/>
      <c r="G3" s="111"/>
      <c r="H3" s="111" t="s">
        <v>26</v>
      </c>
      <c r="I3" s="111"/>
      <c r="J3" s="111"/>
      <c r="K3" s="97" t="s">
        <v>25</v>
      </c>
      <c r="L3" s="97"/>
    </row>
    <row r="4" spans="1:13" ht="56.1" customHeight="1" x14ac:dyDescent="0.25">
      <c r="A4" s="107"/>
      <c r="B4" s="110"/>
      <c r="C4" s="111"/>
      <c r="D4" s="111"/>
      <c r="E4" s="96" t="s">
        <v>24</v>
      </c>
      <c r="F4" s="96" t="s">
        <v>23</v>
      </c>
      <c r="G4" s="71" t="s">
        <v>22</v>
      </c>
      <c r="H4" s="96" t="s">
        <v>24</v>
      </c>
      <c r="I4" s="96" t="s">
        <v>23</v>
      </c>
      <c r="J4" s="71" t="s">
        <v>22</v>
      </c>
      <c r="K4" s="70" t="s">
        <v>21</v>
      </c>
      <c r="L4" s="70" t="s">
        <v>4</v>
      </c>
    </row>
    <row r="5" spans="1:13" x14ac:dyDescent="0.25">
      <c r="A5" s="69">
        <v>1</v>
      </c>
      <c r="B5" s="68">
        <v>2</v>
      </c>
      <c r="C5" s="68">
        <v>3</v>
      </c>
      <c r="D5" s="68">
        <v>4</v>
      </c>
      <c r="E5" s="68">
        <v>5</v>
      </c>
      <c r="F5" s="68">
        <v>6</v>
      </c>
      <c r="G5" s="68">
        <v>7</v>
      </c>
      <c r="H5" s="117"/>
    </row>
    <row r="6" spans="1:13" ht="20.25" customHeight="1" x14ac:dyDescent="0.25">
      <c r="A6" s="67"/>
      <c r="B6" s="100" t="s">
        <v>34</v>
      </c>
      <c r="C6" s="101"/>
      <c r="D6" s="101"/>
      <c r="E6" s="64"/>
      <c r="F6" s="63"/>
      <c r="G6" s="62"/>
      <c r="H6" s="62"/>
      <c r="I6" s="62"/>
      <c r="J6" s="62"/>
      <c r="K6" s="62"/>
      <c r="L6" s="62"/>
      <c r="M6" s="61"/>
    </row>
    <row r="7" spans="1:13" ht="20.25" customHeight="1" x14ac:dyDescent="0.25">
      <c r="A7" s="67"/>
      <c r="B7" s="94" t="s">
        <v>72</v>
      </c>
      <c r="C7" s="95"/>
      <c r="D7" s="95"/>
      <c r="E7" s="64"/>
      <c r="F7" s="63"/>
      <c r="G7" s="62"/>
      <c r="H7" s="62"/>
      <c r="I7" s="62"/>
      <c r="J7" s="62"/>
      <c r="K7" s="62"/>
      <c r="L7" s="62"/>
      <c r="M7" s="61"/>
    </row>
    <row r="8" spans="1:13" ht="20.25" customHeight="1" x14ac:dyDescent="0.25">
      <c r="A8" s="60"/>
      <c r="B8" s="59" t="s">
        <v>20</v>
      </c>
      <c r="C8" s="58"/>
      <c r="D8" s="57"/>
      <c r="E8" s="56"/>
      <c r="F8" s="55"/>
      <c r="G8" s="54"/>
      <c r="H8" s="41"/>
      <c r="I8" s="40"/>
      <c r="J8" s="40"/>
      <c r="K8" s="53"/>
      <c r="L8" s="40"/>
    </row>
    <row r="9" spans="1:13" ht="23.25" customHeight="1" x14ac:dyDescent="0.25">
      <c r="A9" s="31">
        <v>1</v>
      </c>
      <c r="B9" s="50" t="s">
        <v>40</v>
      </c>
      <c r="C9" s="49" t="s">
        <v>16</v>
      </c>
      <c r="D9" s="51">
        <v>54</v>
      </c>
      <c r="E9" s="118">
        <v>308.75</v>
      </c>
      <c r="F9" s="42">
        <f>ROUND(E9*D9,2)</f>
        <v>16672.5</v>
      </c>
      <c r="G9" s="42">
        <f>ROUND(F9*1.2,2)</f>
        <v>20007</v>
      </c>
      <c r="H9" s="41"/>
      <c r="I9" s="40"/>
      <c r="J9" s="40"/>
      <c r="K9" s="26">
        <f t="shared" ref="K9:L12" si="0">F9+I9</f>
        <v>16672.5</v>
      </c>
      <c r="L9" s="25">
        <f t="shared" si="0"/>
        <v>20007</v>
      </c>
      <c r="M9" s="46"/>
    </row>
    <row r="10" spans="1:13" ht="18.75" customHeight="1" x14ac:dyDescent="0.25">
      <c r="A10" s="31">
        <f>A9+1</f>
        <v>2</v>
      </c>
      <c r="B10" s="50" t="s">
        <v>41</v>
      </c>
      <c r="C10" s="82" t="s">
        <v>16</v>
      </c>
      <c r="D10" s="51">
        <v>6</v>
      </c>
      <c r="E10" s="118">
        <v>1688.1499999999999</v>
      </c>
      <c r="F10" s="42">
        <f>ROUND(E10*D10,2)</f>
        <v>10128.9</v>
      </c>
      <c r="G10" s="42">
        <f>ROUND(F10*1.2,2)</f>
        <v>12154.68</v>
      </c>
      <c r="H10" s="41"/>
      <c r="I10" s="40"/>
      <c r="J10" s="40"/>
      <c r="K10" s="26">
        <f t="shared" si="0"/>
        <v>10128.9</v>
      </c>
      <c r="L10" s="25">
        <f t="shared" si="0"/>
        <v>12154.68</v>
      </c>
    </row>
    <row r="11" spans="1:13" s="119" customFormat="1" ht="22.5" customHeight="1" x14ac:dyDescent="0.25">
      <c r="A11" s="31">
        <f t="shared" ref="A11:A12" si="1">A10+1</f>
        <v>3</v>
      </c>
      <c r="B11" s="50" t="s">
        <v>33</v>
      </c>
      <c r="C11" s="49" t="s">
        <v>16</v>
      </c>
      <c r="D11" s="51">
        <v>55.9</v>
      </c>
      <c r="E11" s="26">
        <v>118.75</v>
      </c>
      <c r="F11" s="42">
        <f t="shared" ref="F11:F12" si="2">ROUND(E11*D11,2)</f>
        <v>6638.13</v>
      </c>
      <c r="G11" s="42">
        <f t="shared" ref="G11:G12" si="3">ROUND(F11*1.2,2)</f>
        <v>7965.76</v>
      </c>
      <c r="H11" s="41"/>
      <c r="I11" s="40"/>
      <c r="J11" s="40"/>
      <c r="K11" s="26">
        <f t="shared" si="0"/>
        <v>6638.13</v>
      </c>
      <c r="L11" s="25">
        <f t="shared" si="0"/>
        <v>7965.76</v>
      </c>
      <c r="M11" s="89"/>
    </row>
    <row r="12" spans="1:13" ht="22.5" customHeight="1" x14ac:dyDescent="0.25">
      <c r="A12" s="31">
        <f t="shared" si="1"/>
        <v>4</v>
      </c>
      <c r="B12" s="50" t="s">
        <v>32</v>
      </c>
      <c r="C12" s="49" t="s">
        <v>16</v>
      </c>
      <c r="D12" s="51">
        <v>55.9</v>
      </c>
      <c r="E12" s="26">
        <v>188.1</v>
      </c>
      <c r="F12" s="42">
        <f t="shared" si="2"/>
        <v>10514.79</v>
      </c>
      <c r="G12" s="42">
        <f t="shared" si="3"/>
        <v>12617.75</v>
      </c>
      <c r="H12" s="26"/>
      <c r="I12" s="27"/>
      <c r="J12" s="27"/>
      <c r="K12" s="26">
        <f t="shared" si="0"/>
        <v>10514.79</v>
      </c>
      <c r="L12" s="25">
        <f t="shared" si="0"/>
        <v>12617.75</v>
      </c>
      <c r="M12" s="43"/>
    </row>
    <row r="13" spans="1:13" ht="18.75" customHeight="1" x14ac:dyDescent="0.25">
      <c r="A13" s="31"/>
      <c r="B13" s="52" t="s">
        <v>72</v>
      </c>
      <c r="C13" s="82"/>
      <c r="D13" s="84"/>
      <c r="E13" s="120"/>
      <c r="F13" s="42"/>
      <c r="G13" s="42"/>
      <c r="H13" s="26"/>
      <c r="I13" s="25"/>
      <c r="J13" s="25"/>
      <c r="K13" s="26"/>
      <c r="L13" s="25"/>
      <c r="M13" s="43"/>
    </row>
    <row r="14" spans="1:13" ht="31.5" customHeight="1" x14ac:dyDescent="0.25">
      <c r="A14" s="85">
        <f>A12+1</f>
        <v>5</v>
      </c>
      <c r="B14" s="50" t="s">
        <v>73</v>
      </c>
      <c r="C14" s="49" t="s">
        <v>11</v>
      </c>
      <c r="D14" s="48">
        <v>1</v>
      </c>
      <c r="E14" s="118">
        <v>4300</v>
      </c>
      <c r="F14" s="42">
        <f t="shared" ref="F14" si="4">ROUND(E14*D14,2)</f>
        <v>4300</v>
      </c>
      <c r="G14" s="42">
        <f t="shared" ref="G14" si="5">ROUND(F14*1.2,2)</f>
        <v>5160</v>
      </c>
      <c r="H14" s="26"/>
      <c r="I14" s="27"/>
      <c r="J14" s="27"/>
      <c r="K14" s="26">
        <f t="shared" ref="K14" si="6">F14+I14</f>
        <v>4300</v>
      </c>
      <c r="L14" s="25">
        <f t="shared" ref="L14" si="7">G14+J14</f>
        <v>5160</v>
      </c>
      <c r="M14" s="24"/>
    </row>
    <row r="15" spans="1:13" ht="18.75" customHeight="1" x14ac:dyDescent="0.25">
      <c r="A15" s="39" t="s">
        <v>57</v>
      </c>
      <c r="B15" s="38" t="s">
        <v>74</v>
      </c>
      <c r="C15" s="37" t="s">
        <v>11</v>
      </c>
      <c r="D15" s="44">
        <v>1</v>
      </c>
      <c r="E15" s="93"/>
      <c r="F15" s="32"/>
      <c r="G15" s="32"/>
      <c r="H15" s="116">
        <v>6229</v>
      </c>
      <c r="I15" s="32">
        <f>ROUND(H15*D15,2)</f>
        <v>6229</v>
      </c>
      <c r="J15" s="32">
        <f>ROUND(I15*1.2,2)</f>
        <v>7474.8</v>
      </c>
      <c r="K15" s="33">
        <f t="shared" ref="K15:L23" si="8">F15+I15</f>
        <v>6229</v>
      </c>
      <c r="L15" s="32">
        <f t="shared" si="8"/>
        <v>7474.8</v>
      </c>
      <c r="M15" s="61"/>
    </row>
    <row r="16" spans="1:13" ht="31.5" customHeight="1" x14ac:dyDescent="0.25">
      <c r="A16" s="31">
        <f>A14+1</f>
        <v>6</v>
      </c>
      <c r="B16" s="30" t="s">
        <v>75</v>
      </c>
      <c r="C16" s="58" t="s">
        <v>16</v>
      </c>
      <c r="D16" s="77">
        <v>1.1599999999999999</v>
      </c>
      <c r="E16" s="118">
        <v>17265.68</v>
      </c>
      <c r="F16" s="27">
        <f>ROUND(E16*D16,2)</f>
        <v>20028.189999999999</v>
      </c>
      <c r="G16" s="27">
        <f>ROUND(F16*1.2,2)</f>
        <v>24033.83</v>
      </c>
      <c r="H16" s="28"/>
      <c r="I16" s="27"/>
      <c r="J16" s="27"/>
      <c r="K16" s="26">
        <f t="shared" si="8"/>
        <v>20028.189999999999</v>
      </c>
      <c r="L16" s="25">
        <f t="shared" si="8"/>
        <v>24033.83</v>
      </c>
      <c r="M16" s="43"/>
    </row>
    <row r="17" spans="1:13" ht="18.75" customHeight="1" x14ac:dyDescent="0.25">
      <c r="A17" s="39" t="s">
        <v>14</v>
      </c>
      <c r="B17" s="45" t="s">
        <v>76</v>
      </c>
      <c r="C17" s="37" t="s">
        <v>11</v>
      </c>
      <c r="D17" s="44">
        <v>4</v>
      </c>
      <c r="E17" s="93"/>
      <c r="F17" s="32"/>
      <c r="G17" s="32"/>
      <c r="H17" s="90">
        <v>2500.4</v>
      </c>
      <c r="I17" s="32">
        <f t="shared" ref="I17:I19" si="9">ROUND(H17*D17,2)</f>
        <v>10001.6</v>
      </c>
      <c r="J17" s="32">
        <f t="shared" ref="J17:J19" si="10">ROUND(I17*1.2,2)</f>
        <v>12001.92</v>
      </c>
      <c r="K17" s="33">
        <f t="shared" si="8"/>
        <v>10001.6</v>
      </c>
      <c r="L17" s="32">
        <f t="shared" si="8"/>
        <v>12001.92</v>
      </c>
      <c r="M17" s="24"/>
    </row>
    <row r="18" spans="1:13" ht="18.75" customHeight="1" x14ac:dyDescent="0.25">
      <c r="A18" s="39" t="s">
        <v>58</v>
      </c>
      <c r="B18" s="45" t="s">
        <v>77</v>
      </c>
      <c r="C18" s="37" t="s">
        <v>11</v>
      </c>
      <c r="D18" s="44">
        <v>2</v>
      </c>
      <c r="E18" s="93"/>
      <c r="F18" s="32"/>
      <c r="G18" s="32"/>
      <c r="H18" s="90">
        <v>1427.85</v>
      </c>
      <c r="I18" s="32">
        <f t="shared" si="9"/>
        <v>2855.7</v>
      </c>
      <c r="J18" s="32">
        <f t="shared" si="10"/>
        <v>3426.84</v>
      </c>
      <c r="K18" s="33">
        <f t="shared" si="8"/>
        <v>2855.7</v>
      </c>
      <c r="L18" s="32">
        <f t="shared" si="8"/>
        <v>3426.84</v>
      </c>
      <c r="M18" s="24"/>
    </row>
    <row r="19" spans="1:13" ht="18.75" customHeight="1" x14ac:dyDescent="0.25">
      <c r="A19" s="39" t="s">
        <v>71</v>
      </c>
      <c r="B19" s="38" t="s">
        <v>84</v>
      </c>
      <c r="C19" s="37" t="s">
        <v>11</v>
      </c>
      <c r="D19" s="44">
        <v>2</v>
      </c>
      <c r="E19" s="93"/>
      <c r="F19" s="32"/>
      <c r="G19" s="32"/>
      <c r="H19" s="90">
        <v>14421</v>
      </c>
      <c r="I19" s="32">
        <f t="shared" si="9"/>
        <v>28842</v>
      </c>
      <c r="J19" s="32">
        <f t="shared" si="10"/>
        <v>34610.400000000001</v>
      </c>
      <c r="K19" s="33">
        <f t="shared" si="8"/>
        <v>28842</v>
      </c>
      <c r="L19" s="32">
        <f t="shared" si="8"/>
        <v>34610.400000000001</v>
      </c>
      <c r="M19" s="43"/>
    </row>
    <row r="20" spans="1:13" ht="19.5" customHeight="1" x14ac:dyDescent="0.25">
      <c r="A20" s="74">
        <f>A16+1</f>
        <v>7</v>
      </c>
      <c r="B20" s="75" t="s">
        <v>78</v>
      </c>
      <c r="C20" s="58" t="s">
        <v>39</v>
      </c>
      <c r="D20" s="91">
        <v>7.61</v>
      </c>
      <c r="E20" s="26">
        <v>144.4</v>
      </c>
      <c r="F20" s="27">
        <f>ROUND(E20*D20,2)</f>
        <v>1098.8800000000001</v>
      </c>
      <c r="G20" s="27">
        <f t="shared" ref="G20" si="11">ROUND(F20*1.2,2)</f>
        <v>1318.66</v>
      </c>
      <c r="H20" s="26"/>
      <c r="I20" s="27"/>
      <c r="J20" s="27"/>
      <c r="K20" s="26">
        <f t="shared" si="8"/>
        <v>1098.8800000000001</v>
      </c>
      <c r="L20" s="25">
        <f t="shared" si="8"/>
        <v>1318.66</v>
      </c>
      <c r="M20" s="46" t="s">
        <v>79</v>
      </c>
    </row>
    <row r="21" spans="1:13" ht="17.25" customHeight="1" x14ac:dyDescent="0.25">
      <c r="A21" s="39" t="s">
        <v>13</v>
      </c>
      <c r="B21" s="45" t="s">
        <v>80</v>
      </c>
      <c r="C21" s="37" t="s">
        <v>81</v>
      </c>
      <c r="D21" s="92">
        <f>D20*0.3*20/16</f>
        <v>2.8537499999999998</v>
      </c>
      <c r="E21" s="93"/>
      <c r="F21" s="32"/>
      <c r="G21" s="32"/>
      <c r="H21" s="90">
        <v>237.5</v>
      </c>
      <c r="I21" s="32">
        <f>ROUND(H21*D21,2)</f>
        <v>677.77</v>
      </c>
      <c r="J21" s="32">
        <f t="shared" ref="J21" si="12">ROUND(I21*1.2,2)</f>
        <v>813.32</v>
      </c>
      <c r="K21" s="33">
        <f t="shared" si="8"/>
        <v>677.77</v>
      </c>
      <c r="L21" s="32">
        <f t="shared" si="8"/>
        <v>813.32</v>
      </c>
      <c r="M21" s="46"/>
    </row>
    <row r="22" spans="1:13" ht="21.75" customHeight="1" x14ac:dyDescent="0.25">
      <c r="A22" s="74">
        <f>A20+1</f>
        <v>8</v>
      </c>
      <c r="B22" s="75" t="s">
        <v>82</v>
      </c>
      <c r="C22" s="58" t="s">
        <v>39</v>
      </c>
      <c r="D22" s="91">
        <v>7.61</v>
      </c>
      <c r="E22" s="26">
        <v>299.76</v>
      </c>
      <c r="F22" s="27">
        <f>ROUND(E22*D22,2)</f>
        <v>2281.17</v>
      </c>
      <c r="G22" s="27">
        <f t="shared" ref="G22" si="13">ROUND(F22*1.2,2)</f>
        <v>2737.4</v>
      </c>
      <c r="H22" s="26"/>
      <c r="I22" s="27"/>
      <c r="J22" s="27"/>
      <c r="K22" s="26">
        <f t="shared" si="8"/>
        <v>2281.17</v>
      </c>
      <c r="L22" s="25">
        <f t="shared" si="8"/>
        <v>2737.4</v>
      </c>
      <c r="M22" s="46" t="s">
        <v>79</v>
      </c>
    </row>
    <row r="23" spans="1:13" x14ac:dyDescent="0.25">
      <c r="A23" s="39" t="s">
        <v>12</v>
      </c>
      <c r="B23" s="45" t="s">
        <v>83</v>
      </c>
      <c r="C23" s="37" t="s">
        <v>49</v>
      </c>
      <c r="D23" s="36">
        <f>D22*0.7*2</f>
        <v>10.654</v>
      </c>
      <c r="E23" s="93"/>
      <c r="F23" s="32"/>
      <c r="G23" s="32"/>
      <c r="H23" s="90">
        <v>296.39999999999998</v>
      </c>
      <c r="I23" s="32">
        <f t="shared" ref="I23" si="14">ROUND(H23*D23,2)</f>
        <v>3157.85</v>
      </c>
      <c r="J23" s="32">
        <f t="shared" ref="J23" si="15">ROUND(I23*1.2,2)</f>
        <v>3789.42</v>
      </c>
      <c r="K23" s="93">
        <f t="shared" si="8"/>
        <v>3157.85</v>
      </c>
      <c r="L23" s="76">
        <f t="shared" si="8"/>
        <v>3789.42</v>
      </c>
      <c r="M23" s="46"/>
    </row>
    <row r="24" spans="1:13" ht="23.25" customHeight="1" x14ac:dyDescent="0.25">
      <c r="A24" s="121" t="s">
        <v>8</v>
      </c>
      <c r="B24" s="122"/>
      <c r="C24" s="122"/>
      <c r="D24" s="122"/>
      <c r="E24" s="123"/>
      <c r="F24" s="124">
        <f>SUM(F8:F23)</f>
        <v>71662.559999999998</v>
      </c>
      <c r="G24" s="124">
        <f>ROUND(F24*1.2,2)</f>
        <v>85995.07</v>
      </c>
      <c r="I24" s="124">
        <f>SUM(I8:I23)</f>
        <v>51763.92</v>
      </c>
      <c r="J24" s="124">
        <f>ROUND(I24*1.2,2)</f>
        <v>62116.7</v>
      </c>
      <c r="K24" s="124">
        <f>SUM(K8:K23)</f>
        <v>123426.48000000001</v>
      </c>
      <c r="L24" s="124">
        <f>ROUND(K24*1.2,2)</f>
        <v>148111.78</v>
      </c>
    </row>
  </sheetData>
  <mergeCells count="10">
    <mergeCell ref="B6:D6"/>
    <mergeCell ref="A24:E2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АС2</vt:lpstr>
      <vt:lpstr>ПС</vt:lpstr>
      <vt:lpstr>Удлинение ПС</vt:lpstr>
      <vt:lpstr>ВК1-ВК2</vt:lpstr>
      <vt:lpstr>'ВК1-ВК2'!Область_печати</vt:lpstr>
      <vt:lpstr>ПС!Область_печати</vt:lpstr>
      <vt:lpstr>'Свод АС2'!Область_печати</vt:lpstr>
      <vt:lpstr>'Удлинение ПС'!Область_печати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2024-06-14T14:17:58Z</dcterms:modified>
</cp:coreProperties>
</file>