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wnload\К отправке\"/>
    </mc:Choice>
  </mc:AlternateContent>
  <xr:revisionPtr revIDLastSave="0" documentId="13_ncr:1_{EC9C9152-E26C-4995-BBDC-E12608DD7427}" xr6:coauthVersionLast="47" xr6:coauthVersionMax="47" xr10:uidLastSave="{00000000-0000-0000-0000-000000000000}"/>
  <bookViews>
    <workbookView xWindow="-120" yWindow="-120" windowWidth="51840" windowHeight="21240" tabRatio="811" firstSheet="1" activeTab="1" xr2:uid="{9F1C44D9-A069-494D-98F1-C0A40214D511}"/>
  </bookViews>
  <sheets>
    <sheet name="Свод НВК3" sheetId="1" state="hidden" r:id="rId1"/>
    <sheet name="В1-4-до В1-4А" sheetId="13" r:id="rId2"/>
  </sheets>
  <definedNames>
    <definedName name="_xlnm.Print_Area" localSheetId="1">'В1-4-до В1-4А'!$A$1:$L$52</definedName>
    <definedName name="_xlnm.Print_Area" localSheetId="0">'Свод НВК3'!$A$1:$H$14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F31" i="13"/>
  <c r="K31" i="13" s="1"/>
  <c r="I51" i="13"/>
  <c r="J51" i="13" s="1"/>
  <c r="L51" i="13" s="1"/>
  <c r="F50" i="13"/>
  <c r="K50" i="13" s="1"/>
  <c r="I49" i="13"/>
  <c r="K49" i="13" s="1"/>
  <c r="F48" i="13"/>
  <c r="G48" i="13" s="1"/>
  <c r="L48" i="13" s="1"/>
  <c r="H47" i="13"/>
  <c r="I47" i="13" s="1"/>
  <c r="E46" i="13"/>
  <c r="F46" i="13" s="1"/>
  <c r="I45" i="13"/>
  <c r="K45" i="13" s="1"/>
  <c r="F44" i="13"/>
  <c r="G44" i="13" s="1"/>
  <c r="L44" i="13" s="1"/>
  <c r="D43" i="13"/>
  <c r="I43" i="13" s="1"/>
  <c r="F42" i="13"/>
  <c r="K42" i="13" s="1"/>
  <c r="I41" i="13"/>
  <c r="K41" i="13" s="1"/>
  <c r="F40" i="13"/>
  <c r="G40" i="13" s="1"/>
  <c r="L40" i="13" s="1"/>
  <c r="D39" i="13"/>
  <c r="I39" i="13" s="1"/>
  <c r="F38" i="13"/>
  <c r="K38" i="13" s="1"/>
  <c r="D36" i="13"/>
  <c r="I36" i="13" s="1"/>
  <c r="J36" i="13" s="1"/>
  <c r="L36" i="13" s="1"/>
  <c r="I37" i="13"/>
  <c r="K37" i="13" s="1"/>
  <c r="F35" i="13"/>
  <c r="G35" i="13" s="1"/>
  <c r="L35" i="13" s="1"/>
  <c r="D34" i="13"/>
  <c r="I34" i="13" s="1"/>
  <c r="F33" i="13"/>
  <c r="K33" i="13" s="1"/>
  <c r="D27" i="13"/>
  <c r="I27" i="13" s="1"/>
  <c r="F26" i="13"/>
  <c r="K26" i="13" s="1"/>
  <c r="D25" i="13"/>
  <c r="I25" i="13" s="1"/>
  <c r="F24" i="13"/>
  <c r="K24" i="13" s="1"/>
  <c r="F23" i="13"/>
  <c r="K23" i="13" s="1"/>
  <c r="F22" i="13"/>
  <c r="K22" i="13" s="1"/>
  <c r="F21" i="13"/>
  <c r="K21" i="13" s="1"/>
  <c r="F18" i="13"/>
  <c r="K18" i="13" s="1"/>
  <c r="F29" i="13"/>
  <c r="K29" i="13" s="1"/>
  <c r="F28" i="13"/>
  <c r="G28" i="13" s="1"/>
  <c r="L28" i="13" s="1"/>
  <c r="F20" i="13"/>
  <c r="G20" i="13" s="1"/>
  <c r="L20" i="13" s="1"/>
  <c r="F19" i="13"/>
  <c r="K19" i="13" s="1"/>
  <c r="F16" i="13"/>
  <c r="K16" i="13" s="1"/>
  <c r="F15" i="13"/>
  <c r="G15" i="13" s="1"/>
  <c r="L15" i="13" s="1"/>
  <c r="F13" i="13"/>
  <c r="K13" i="13" s="1"/>
  <c r="F11" i="13"/>
  <c r="K11" i="13" s="1"/>
  <c r="E10" i="13"/>
  <c r="F10" i="13" s="1"/>
  <c r="F9" i="13"/>
  <c r="K9" i="13" s="1"/>
  <c r="A9" i="13"/>
  <c r="A10" i="13" s="1"/>
  <c r="A11" i="13" s="1"/>
  <c r="A13" i="13" s="1"/>
  <c r="A15" i="13" s="1"/>
  <c r="A16" i="13" s="1"/>
  <c r="F8" i="13"/>
  <c r="G8" i="13" s="1"/>
  <c r="L8" i="13" s="1"/>
  <c r="I52" i="13" l="1"/>
  <c r="F52" i="13"/>
  <c r="G52" i="13" s="1"/>
  <c r="G31" i="13"/>
  <c r="L31" i="13" s="1"/>
  <c r="A18" i="13"/>
  <c r="A19" i="13" s="1"/>
  <c r="A20" i="13" s="1"/>
  <c r="K51" i="13"/>
  <c r="G50" i="13"/>
  <c r="L50" i="13" s="1"/>
  <c r="K48" i="13"/>
  <c r="J49" i="13"/>
  <c r="L49" i="13" s="1"/>
  <c r="K46" i="13"/>
  <c r="G46" i="13"/>
  <c r="L46" i="13" s="1"/>
  <c r="K47" i="13"/>
  <c r="J47" i="13"/>
  <c r="L47" i="13" s="1"/>
  <c r="K44" i="13"/>
  <c r="J45" i="13"/>
  <c r="L45" i="13" s="1"/>
  <c r="K43" i="13"/>
  <c r="J43" i="13"/>
  <c r="L43" i="13" s="1"/>
  <c r="G42" i="13"/>
  <c r="L42" i="13" s="1"/>
  <c r="K40" i="13"/>
  <c r="J41" i="13"/>
  <c r="L41" i="13" s="1"/>
  <c r="K39" i="13"/>
  <c r="J39" i="13"/>
  <c r="L39" i="13" s="1"/>
  <c r="G38" i="13"/>
  <c r="L38" i="13" s="1"/>
  <c r="K36" i="13"/>
  <c r="K35" i="13"/>
  <c r="J37" i="13"/>
  <c r="L37" i="13" s="1"/>
  <c r="K34" i="13"/>
  <c r="J34" i="13"/>
  <c r="L34" i="13" s="1"/>
  <c r="G33" i="13"/>
  <c r="L33" i="13" s="1"/>
  <c r="K27" i="13"/>
  <c r="J27" i="13"/>
  <c r="L27" i="13" s="1"/>
  <c r="G26" i="13"/>
  <c r="L26" i="13" s="1"/>
  <c r="K25" i="13"/>
  <c r="J25" i="13"/>
  <c r="L25" i="13" s="1"/>
  <c r="G24" i="13"/>
  <c r="L24" i="13" s="1"/>
  <c r="G23" i="13"/>
  <c r="L23" i="13" s="1"/>
  <c r="G22" i="13"/>
  <c r="L22" i="13" s="1"/>
  <c r="G21" i="13"/>
  <c r="L21" i="13" s="1"/>
  <c r="K20" i="13"/>
  <c r="G18" i="13"/>
  <c r="L18" i="13" s="1"/>
  <c r="K8" i="13"/>
  <c r="G19" i="13"/>
  <c r="L19" i="13" s="1"/>
  <c r="G9" i="13"/>
  <c r="L9" i="13" s="1"/>
  <c r="G10" i="13"/>
  <c r="L10" i="13" s="1"/>
  <c r="K10" i="13"/>
  <c r="J52" i="13"/>
  <c r="G16" i="13"/>
  <c r="L16" i="13" s="1"/>
  <c r="G29" i="13"/>
  <c r="L29" i="13" s="1"/>
  <c r="G13" i="13"/>
  <c r="L13" i="13" s="1"/>
  <c r="K28" i="13"/>
  <c r="G11" i="13"/>
  <c r="L11" i="13" s="1"/>
  <c r="K15" i="13"/>
  <c r="A4" i="1"/>
  <c r="A5" i="1" s="1"/>
  <c r="A6" i="1" s="1"/>
  <c r="A7" i="1" s="1"/>
  <c r="K52" i="13" l="1"/>
  <c r="E10" i="1"/>
  <c r="E9" i="1"/>
  <c r="A21" i="13"/>
  <c r="A22" i="13" s="1"/>
  <c r="A23" i="13" s="1"/>
  <c r="A24" i="13" s="1"/>
  <c r="A26" i="13" s="1"/>
  <c r="A28" i="13" s="1"/>
  <c r="L52" i="13"/>
  <c r="H9" i="1"/>
  <c r="H10" i="1"/>
  <c r="A29" i="13" l="1"/>
  <c r="A31" i="13" s="1"/>
  <c r="A33" i="13" s="1"/>
  <c r="A35" i="13" s="1"/>
  <c r="A38" i="13" s="1"/>
  <c r="A40" i="13" s="1"/>
  <c r="A42" i="13" s="1"/>
  <c r="A44" i="13" s="1"/>
  <c r="A46" i="13" s="1"/>
  <c r="A48" i="13" s="1"/>
  <c r="A50" i="13" s="1"/>
  <c r="H11" i="1"/>
  <c r="E11" i="1"/>
  <c r="H6" i="1"/>
  <c r="E6" i="1"/>
  <c r="E12" i="1" l="1"/>
  <c r="H12" i="1"/>
  <c r="E4" i="1" l="1"/>
  <c r="H4" i="1"/>
  <c r="A8" i="1" l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<sst xmlns="http://schemas.openxmlformats.org/spreadsheetml/2006/main" count="143" uniqueCount="92">
  <si>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</si>
  <si>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</si>
  <si>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</si>
  <si>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</si>
  <si>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</si>
  <si>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</si>
  <si>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</si>
  <si>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</si>
  <si>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</si>
  <si>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</si>
  <si>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</si>
  <si>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</si>
  <si>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</si>
  <si>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</si>
  <si>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</si>
  <si>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</si>
  <si>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</si>
  <si>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</si>
  <si>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</si>
  <si>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</si>
  <si>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</si>
  <si>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</si>
  <si>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</si>
  <si>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</si>
  <si>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</si>
  <si>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</si>
  <si>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Погрузка строительного мусора в автосамосвалы</t>
  </si>
  <si>
    <t>стоимость из 217 пути</t>
  </si>
  <si>
    <t>т</t>
  </si>
  <si>
    <t>Земляные работы</t>
  </si>
  <si>
    <t xml:space="preserve">Разработка сухого грунта механизированным способом </t>
  </si>
  <si>
    <t>Доработка грунта в траншее вручную</t>
  </si>
  <si>
    <t>Песок природный  средний</t>
  </si>
  <si>
    <t>Уплотнение грунта пневматическими трамбовками</t>
  </si>
  <si>
    <t>Прокладка трубопровода</t>
  </si>
  <si>
    <t>Прокладка труб полиэтиленовых напорных ПЭ100  SDR17  ø110х6,6 «питьевая»</t>
  </si>
  <si>
    <t>15.1</t>
  </si>
  <si>
    <t xml:space="preserve">Труба ПЭ100 SDR17 PN 10 110х6.6 </t>
  </si>
  <si>
    <t>Протаскивание в футляр полиэтиленовых труб  с установкой колец опорно-направляющего ОНК-110</t>
  </si>
  <si>
    <t>Опорно-направляющие кольца ОНК-110 для трубы Дн=110 мм</t>
  </si>
  <si>
    <t>шт.</t>
  </si>
  <si>
    <t>Установка муфты защитной полиэтиленовой L=150,0 мм D=140 мм для прохода труб сквозь бетонную стену колодца (для труб D=110 мм)</t>
  </si>
  <si>
    <t>Заполнение межтрубного пространства в футляре (кожухе) цементно-песчаным раствором М100</t>
  </si>
  <si>
    <t>19.1</t>
  </si>
  <si>
    <t>Цементно-песчаный раствор М100</t>
  </si>
  <si>
    <t>20.1</t>
  </si>
  <si>
    <t>21.1</t>
  </si>
  <si>
    <t xml:space="preserve">Цена по счету </t>
  </si>
  <si>
    <t>22.1</t>
  </si>
  <si>
    <t>23.1</t>
  </si>
  <si>
    <t>24.1</t>
  </si>
  <si>
    <t>25.1</t>
  </si>
  <si>
    <t>26.1</t>
  </si>
  <si>
    <t>27.1</t>
  </si>
  <si>
    <t>Втулка под фланец d=100 мм SDR 17</t>
  </si>
  <si>
    <t xml:space="preserve">Итого </t>
  </si>
  <si>
    <t xml:space="preserve">Обратная засыпка грунта бульдозером </t>
  </si>
  <si>
    <t>стоимость из НВК5</t>
  </si>
  <si>
    <t>20.2</t>
  </si>
  <si>
    <t>Прочие работы</t>
  </si>
  <si>
    <t>Погрузка  грунта в автосамосвалы</t>
  </si>
  <si>
    <t>Муфта защитная полиэтиленовоя L=150,0 мм D=140 мм  (для труб D=110 мм)</t>
  </si>
  <si>
    <t>м³</t>
  </si>
  <si>
    <t xml:space="preserve">Обсыпка из песка труб в траншее </t>
  </si>
  <si>
    <t>Демонтаж дорожного бордюра БР 100.30.15</t>
  </si>
  <si>
    <t>Демонтажные работы</t>
  </si>
  <si>
    <t>Погрузка демонтированных элементов (бордюр)</t>
  </si>
  <si>
    <t>Уг1 до Уг.2</t>
  </si>
  <si>
    <t>В1-4 до Уг.1</t>
  </si>
  <si>
    <t>В1-1 – В1-1А +Подвал+Гараж</t>
  </si>
  <si>
    <t>14.1</t>
  </si>
  <si>
    <t>Уг.2 до В1нов</t>
  </si>
  <si>
    <t xml:space="preserve">Устройство песчаного основания 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</si>
  <si>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</si>
  <si>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</si>
  <si>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</si>
  <si>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</si>
  <si>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</si>
  <si>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Разработка грунта в траншее вручную</t>
  </si>
  <si>
    <t>В1-нов.1 до В1-7</t>
  </si>
  <si>
    <t>В1-7 до В1-8 (Защита сущ. трубы)</t>
  </si>
  <si>
    <t>131-23-НВК2. Переустройство хозпитьевого водопровода (В1) на участке В1-4 до В1-4А</t>
  </si>
  <si>
    <t>Демонтаж трубы стальной Ду 114*4мм</t>
  </si>
  <si>
    <t xml:space="preserve">Прокладка труб стальных с полиэтиленовым защитным покрытием ВУС 325х 7мм (футляр) </t>
  </si>
  <si>
    <t>Труба стальная с полиэтиленовым защитным покрытием ВУС 325х7мм</t>
  </si>
  <si>
    <t>Отвод стальной приварной 90°</t>
  </si>
  <si>
    <t>Монтаж отвода стального приварного 90°</t>
  </si>
  <si>
    <t>Монтаж муфты редукционной диам. 110*80мм GF</t>
  </si>
  <si>
    <t>Муфта редукционная диам. 110*80мм GF</t>
  </si>
  <si>
    <t>Установка втулки под фланец d=100 мм SDR 17 в колодце</t>
  </si>
  <si>
    <t>Фланцы стальные плоские приварные Д=100 мм</t>
  </si>
  <si>
    <t xml:space="preserve">Установка фланцев стальных плоских приварных Д=100 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</si>
</sst>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1"/>
      <color rgb="FFC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1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0" fontId="5" fillId="5" borderId="1" xfId="3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2" fontId="5" fillId="5" borderId="1" xfId="0" applyNumberFormat="1" applyFont="1" applyFill="1" applyBorder="1" applyAlignment="1">
      <alignment vertical="center" wrapText="1"/>
    </xf>
    <xf numFmtId="43" fontId="5" fillId="0" borderId="1" xfId="1" applyFont="1" applyBorder="1" applyAlignment="1">
      <alignment vertical="center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43" fontId="4" fillId="5" borderId="1" xfId="1" applyNumberFormat="1" applyFont="1" applyFill="1" applyBorder="1" applyAlignment="1">
      <alignment vertical="center"/>
    </xf>
    <xf numFmtId="0" fontId="6" fillId="5" borderId="12" xfId="0" applyFont="1" applyFill="1" applyBorder="1" applyAlignment="1">
      <alignment horizontal="left" vertic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1" fontId="5" fillId="5" borderId="1" xfId="0" applyNumberFormat="1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3" fontId="5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vertical="center"/>
    </xf>
    <xf numFmtId="43" fontId="10" fillId="5" borderId="1" xfId="1" applyNumberFormat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10" fillId="5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4" fillId="6" borderId="1" xfId="1" applyNumberFormat="1" applyFont="1" applyFill="1" applyBorder="1" applyAlignment="1">
      <alignment vertical="center"/>
    </xf>
    <xf numFmtId="0" fontId="7" fillId="5" borderId="0" xfId="0" applyFont="1" applyFill="1"/>
    <xf numFmtId="0" fontId="0" fillId="5" borderId="0" xfId="0" applyFill="1"/>
    <xf numFmtId="43" fontId="4" fillId="5" borderId="1" xfId="1" applyNumberFormat="1" applyFont="1" applyFill="1" applyBorder="1" applyAlignment="1">
      <alignment horizontal="center"/>
    </xf>
    <xf numFmtId="43" fontId="5" fillId="6" borderId="1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43" fontId="5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1" fontId="5" fillId="6" borderId="1" xfId="0" applyNumberFormat="1" applyFont="1" applyFill="1" applyBorder="1" applyAlignment="1">
      <alignment vertical="center" wrapText="1"/>
    </xf>
    <xf numFmtId="0" fontId="5" fillId="5" borderId="12" xfId="3" applyFont="1" applyFill="1" applyBorder="1" applyAlignment="1">
      <alignment horizontal="left" vertical="center" wrapText="1"/>
    </xf>
    <xf numFmtId="165" fontId="4" fillId="5" borderId="1" xfId="1" applyNumberFormat="1" applyFont="1" applyFill="1" applyBorder="1" applyAlignment="1">
      <alignment vertical="center"/>
    </xf>
    <xf numFmtId="0" fontId="5" fillId="6" borderId="12" xfId="3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15" fillId="0" borderId="0" xfId="0" applyFont="1"/>
    <xf numFmtId="0" fontId="14" fillId="0" borderId="0" xfId="0" applyFont="1"/>
    <xf numFmtId="43" fontId="0" fillId="0" borderId="0" xfId="1" applyFont="1"/>
    <xf numFmtId="165" fontId="0" fillId="0" borderId="0" xfId="1" applyNumberFormat="1" applyFont="1"/>
    <xf numFmtId="0" fontId="5" fillId="0" borderId="1" xfId="3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5" borderId="12" xfId="3" applyFont="1" applyFill="1" applyBorder="1" applyAlignment="1">
      <alignment horizontal="left" vertical="center" wrapText="1"/>
    </xf>
    <xf numFmtId="43" fontId="16" fillId="5" borderId="1" xfId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 wrapText="1"/>
    </xf>
    <xf numFmtId="43" fontId="13" fillId="0" borderId="1" xfId="1" applyFont="1" applyBorder="1" applyAlignment="1">
      <alignment vertical="center"/>
    </xf>
    <xf numFmtId="0" fontId="17" fillId="0" borderId="0" xfId="0" applyFont="1"/>
    <xf numFmtId="165" fontId="14" fillId="0" borderId="0" xfId="1" applyNumberFormat="1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0" fontId="6" fillId="0" borderId="1" xfId="3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12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97" t="s">
        <v>0</v>
      </c>
      <c r="B1" s="97" t="s">
        <v>1</v>
      </c>
      <c r="C1" s="98" t="s">
        <v>2</v>
      </c>
      <c r="D1" s="98"/>
      <c r="E1" s="98"/>
      <c r="F1" s="99" t="s">
        <v>3</v>
      </c>
      <c r="G1" s="99"/>
      <c r="H1" s="99"/>
    </row>
    <row r="2" spans="1:11" ht="28.5" x14ac:dyDescent="0.25">
      <c r="A2" s="97"/>
      <c r="B2" s="97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74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 t="s">
        <v>68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 t="s">
        <v>67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 t="s">
        <v>71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 t="s">
        <v>73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 t="s">
        <v>69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 t="s">
        <v>75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76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77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79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80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M54"/>
  <sheetViews>
    <sheetView tabSelected="1" view="pageBreakPreview" topLeftCell="A22" zoomScaleNormal="100" zoomScaleSheetLayoutView="100" workbookViewId="0">
      <selection activeCell="D38" sqref="D38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82" customWidth="1"/>
    <col min="8" max="8" width="16.140625" style="82" customWidth="1"/>
    <col min="9" max="12" width="16.140625" customWidth="1"/>
    <col min="13" max="13" width="55.42578125" style="21" customWidth="1"/>
  </cols>
  <sheetData>
    <row r="1" spans="1:13" ht="14.45" customHeight="1" x14ac:dyDescent="0.25">
      <c r="A1" s="105" t="s">
        <v>0</v>
      </c>
      <c r="B1" s="108" t="s">
        <v>8</v>
      </c>
      <c r="C1" s="111" t="s">
        <v>9</v>
      </c>
      <c r="D1" s="111" t="s">
        <v>10</v>
      </c>
      <c r="E1" s="112" t="s">
        <v>11</v>
      </c>
      <c r="F1" s="113"/>
      <c r="G1" s="113"/>
      <c r="H1" s="113"/>
      <c r="I1" s="113"/>
      <c r="J1" s="113"/>
      <c r="K1" s="113"/>
      <c r="L1" s="113"/>
    </row>
    <row r="2" spans="1:13" ht="14.45" customHeight="1" x14ac:dyDescent="0.25">
      <c r="A2" s="106"/>
      <c r="B2" s="109"/>
      <c r="C2" s="111"/>
      <c r="D2" s="111"/>
      <c r="E2" s="114"/>
      <c r="F2" s="115"/>
      <c r="G2" s="115"/>
      <c r="H2" s="115"/>
      <c r="I2" s="115"/>
      <c r="J2" s="115"/>
      <c r="K2" s="115"/>
      <c r="L2" s="115"/>
    </row>
    <row r="3" spans="1:13" ht="27.75" customHeight="1" x14ac:dyDescent="0.25">
      <c r="A3" s="106"/>
      <c r="B3" s="109"/>
      <c r="C3" s="111"/>
      <c r="D3" s="111"/>
      <c r="E3" s="111" t="s">
        <v>12</v>
      </c>
      <c r="F3" s="111"/>
      <c r="G3" s="111"/>
      <c r="H3" s="111" t="s">
        <v>13</v>
      </c>
      <c r="I3" s="111"/>
      <c r="J3" s="111"/>
      <c r="K3" s="97" t="s">
        <v>14</v>
      </c>
      <c r="L3" s="97"/>
    </row>
    <row r="4" spans="1:13" ht="56.1" customHeight="1" x14ac:dyDescent="0.25">
      <c r="A4" s="107"/>
      <c r="B4" s="110"/>
      <c r="C4" s="111"/>
      <c r="D4" s="111"/>
      <c r="E4" s="95" t="s">
        <v>15</v>
      </c>
      <c r="F4" s="95" t="s">
        <v>16</v>
      </c>
      <c r="G4" s="22" t="s">
        <v>17</v>
      </c>
      <c r="H4" s="95" t="s">
        <v>15</v>
      </c>
      <c r="I4" s="95" t="s">
        <v>16</v>
      </c>
      <c r="J4" s="22" t="s">
        <v>17</v>
      </c>
      <c r="K4" s="23" t="s">
        <v>18</v>
      </c>
      <c r="L4" s="23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00" t="s">
        <v>81</v>
      </c>
      <c r="C6" s="101"/>
      <c r="D6" s="101"/>
      <c r="E6" s="27"/>
      <c r="F6" s="28"/>
      <c r="G6" s="29"/>
      <c r="H6" s="29"/>
      <c r="I6" s="29"/>
      <c r="J6" s="29"/>
      <c r="K6" s="29"/>
      <c r="L6" s="29"/>
      <c r="M6" s="93"/>
    </row>
    <row r="7" spans="1:13" ht="18" customHeight="1" x14ac:dyDescent="0.25">
      <c r="A7" s="30"/>
      <c r="B7" s="31" t="s">
        <v>19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2.5" customHeight="1" x14ac:dyDescent="0.25">
      <c r="A8" s="30">
        <v>1</v>
      </c>
      <c r="B8" s="36" t="s">
        <v>64</v>
      </c>
      <c r="C8" s="5" t="s">
        <v>40</v>
      </c>
      <c r="D8" s="54">
        <v>6</v>
      </c>
      <c r="E8" s="39">
        <v>1055.02</v>
      </c>
      <c r="F8" s="33">
        <f t="shared" ref="F8:F11" si="0">ROUND(E8*D8,2)</f>
        <v>6330.12</v>
      </c>
      <c r="G8" s="33">
        <f t="shared" ref="G8:G11" si="1">ROUND(F8*1.2,2)</f>
        <v>7596.14</v>
      </c>
      <c r="H8" s="34"/>
      <c r="I8" s="35"/>
      <c r="J8" s="35"/>
      <c r="K8" s="32">
        <f t="shared" ref="K8:L11" si="2">F8+I8</f>
        <v>6330.12</v>
      </c>
      <c r="L8" s="33">
        <f t="shared" si="2"/>
        <v>7596.14</v>
      </c>
      <c r="M8" s="70" t="s">
        <v>24</v>
      </c>
    </row>
    <row r="9" spans="1:13" ht="22.5" customHeight="1" x14ac:dyDescent="0.25">
      <c r="A9" s="30">
        <f>A8+1</f>
        <v>2</v>
      </c>
      <c r="B9" s="36" t="s">
        <v>20</v>
      </c>
      <c r="C9" s="37" t="s">
        <v>21</v>
      </c>
      <c r="D9" s="38">
        <v>21.88</v>
      </c>
      <c r="E9" s="39">
        <v>1900</v>
      </c>
      <c r="F9" s="33">
        <f t="shared" si="0"/>
        <v>41572</v>
      </c>
      <c r="G9" s="33">
        <f t="shared" si="1"/>
        <v>49886.400000000001</v>
      </c>
      <c r="H9" s="34"/>
      <c r="I9" s="35"/>
      <c r="J9" s="35"/>
      <c r="K9" s="32">
        <f t="shared" si="2"/>
        <v>41572</v>
      </c>
      <c r="L9" s="33">
        <f t="shared" si="2"/>
        <v>49886.400000000001</v>
      </c>
      <c r="M9" s="40"/>
    </row>
    <row r="10" spans="1:13" ht="22.5" customHeight="1" x14ac:dyDescent="0.25">
      <c r="A10" s="30">
        <f>A9+1</f>
        <v>3</v>
      </c>
      <c r="B10" s="36" t="s">
        <v>22</v>
      </c>
      <c r="C10" s="86" t="s">
        <v>23</v>
      </c>
      <c r="D10" s="38">
        <v>8.0399999999999991</v>
      </c>
      <c r="E10" s="41">
        <f>ROUND(65055.24/(297.03*0.05),2)</f>
        <v>4380.38</v>
      </c>
      <c r="F10" s="33">
        <f t="shared" si="0"/>
        <v>35218.26</v>
      </c>
      <c r="G10" s="33">
        <f t="shared" si="1"/>
        <v>42261.91</v>
      </c>
      <c r="H10" s="34"/>
      <c r="I10" s="35"/>
      <c r="J10" s="35"/>
      <c r="K10" s="32">
        <f t="shared" si="2"/>
        <v>35218.26</v>
      </c>
      <c r="L10" s="33">
        <f t="shared" si="2"/>
        <v>42261.91</v>
      </c>
      <c r="M10" s="21" t="s">
        <v>24</v>
      </c>
    </row>
    <row r="11" spans="1:13" ht="22.5" customHeight="1" x14ac:dyDescent="0.25">
      <c r="A11" s="30">
        <f t="shared" ref="A11" si="3">A10+1</f>
        <v>4</v>
      </c>
      <c r="B11" s="36" t="s">
        <v>25</v>
      </c>
      <c r="C11" s="86" t="s">
        <v>23</v>
      </c>
      <c r="D11" s="38">
        <v>12.69</v>
      </c>
      <c r="E11" s="61">
        <v>1440.5229999999999</v>
      </c>
      <c r="F11" s="33">
        <f t="shared" si="0"/>
        <v>18280.240000000002</v>
      </c>
      <c r="G11" s="33">
        <f t="shared" si="1"/>
        <v>21936.29</v>
      </c>
      <c r="H11" s="42"/>
      <c r="I11" s="35"/>
      <c r="J11" s="35"/>
      <c r="K11" s="32">
        <f t="shared" si="2"/>
        <v>18280.240000000002</v>
      </c>
      <c r="L11" s="35">
        <f t="shared" si="2"/>
        <v>21936.29</v>
      </c>
      <c r="M11" s="21" t="s">
        <v>24</v>
      </c>
    </row>
    <row r="12" spans="1:13" ht="20.25" customHeight="1" x14ac:dyDescent="0.25">
      <c r="A12" s="30"/>
      <c r="B12" s="31" t="s">
        <v>65</v>
      </c>
      <c r="C12" s="86"/>
      <c r="D12" s="38"/>
      <c r="E12" s="34"/>
      <c r="F12" s="33"/>
      <c r="G12" s="33"/>
      <c r="H12" s="42"/>
      <c r="I12" s="35"/>
      <c r="J12" s="35"/>
      <c r="K12" s="32"/>
      <c r="L12" s="35"/>
    </row>
    <row r="13" spans="1:13" ht="25.5" customHeight="1" x14ac:dyDescent="0.25">
      <c r="A13" s="30">
        <f>A11+1</f>
        <v>5</v>
      </c>
      <c r="B13" s="72" t="s">
        <v>82</v>
      </c>
      <c r="C13" s="86" t="s">
        <v>21</v>
      </c>
      <c r="D13" s="38">
        <v>36.56</v>
      </c>
      <c r="E13" s="34"/>
      <c r="F13" s="33">
        <f t="shared" ref="F13" si="4">ROUND(E13*D13,2)</f>
        <v>0</v>
      </c>
      <c r="G13" s="33">
        <f t="shared" ref="G13" si="5">ROUND(F13*1.2,2)</f>
        <v>0</v>
      </c>
      <c r="H13" s="42"/>
      <c r="I13" s="35"/>
      <c r="J13" s="35"/>
      <c r="K13" s="32">
        <f t="shared" ref="K13:L13" si="6">F13+I13</f>
        <v>0</v>
      </c>
      <c r="L13" s="35">
        <f t="shared" si="6"/>
        <v>0</v>
      </c>
      <c r="M13" s="21" t="s">
        <v>57</v>
      </c>
    </row>
    <row r="14" spans="1:13" ht="20.25" customHeight="1" x14ac:dyDescent="0.25">
      <c r="A14" s="30"/>
      <c r="B14" s="87" t="s">
        <v>59</v>
      </c>
      <c r="C14" s="37"/>
      <c r="D14" s="38"/>
      <c r="E14" s="88"/>
      <c r="F14" s="35"/>
      <c r="G14" s="35"/>
      <c r="H14" s="42"/>
      <c r="I14" s="35"/>
      <c r="J14" s="35"/>
      <c r="K14" s="32"/>
      <c r="L14" s="35"/>
      <c r="M14" s="70"/>
    </row>
    <row r="15" spans="1:13" ht="24" customHeight="1" x14ac:dyDescent="0.25">
      <c r="A15" s="30">
        <f>A13+1</f>
        <v>6</v>
      </c>
      <c r="B15" s="72" t="s">
        <v>66</v>
      </c>
      <c r="C15" s="86" t="s">
        <v>28</v>
      </c>
      <c r="D15" s="38">
        <v>0.6</v>
      </c>
      <c r="E15" s="41">
        <v>205.89</v>
      </c>
      <c r="F15" s="33">
        <f t="shared" ref="F15:F16" si="7">ROUND(E15*D15,2)</f>
        <v>123.53</v>
      </c>
      <c r="G15" s="33">
        <f t="shared" ref="G15:G16" si="8">ROUND(F15*1.2,2)</f>
        <v>148.24</v>
      </c>
      <c r="H15" s="34"/>
      <c r="I15" s="35"/>
      <c r="J15" s="35"/>
      <c r="K15" s="32">
        <f t="shared" ref="K15:L16" si="9">F15+I15</f>
        <v>123.53</v>
      </c>
      <c r="L15" s="35">
        <f t="shared" si="9"/>
        <v>148.24</v>
      </c>
      <c r="M15" s="70" t="s">
        <v>57</v>
      </c>
    </row>
    <row r="16" spans="1:13" ht="24" customHeight="1" x14ac:dyDescent="0.25">
      <c r="A16" s="30">
        <f>A15+1</f>
        <v>7</v>
      </c>
      <c r="B16" s="72" t="s">
        <v>26</v>
      </c>
      <c r="C16" s="86" t="s">
        <v>23</v>
      </c>
      <c r="D16" s="38">
        <v>20.73</v>
      </c>
      <c r="E16" s="41">
        <v>544.86</v>
      </c>
      <c r="F16" s="33">
        <f t="shared" si="7"/>
        <v>11294.95</v>
      </c>
      <c r="G16" s="33">
        <f t="shared" si="8"/>
        <v>13553.94</v>
      </c>
      <c r="H16" s="34"/>
      <c r="I16" s="35"/>
      <c r="J16" s="35"/>
      <c r="K16" s="32">
        <f t="shared" si="9"/>
        <v>11294.95</v>
      </c>
      <c r="L16" s="35">
        <f t="shared" si="9"/>
        <v>13553.94</v>
      </c>
      <c r="M16" s="70" t="s">
        <v>27</v>
      </c>
    </row>
    <row r="17" spans="1:13" ht="20.25" customHeight="1" x14ac:dyDescent="0.25">
      <c r="A17" s="53"/>
      <c r="B17" s="43" t="s">
        <v>29</v>
      </c>
      <c r="C17" s="37"/>
      <c r="D17" s="54"/>
      <c r="E17" s="55"/>
      <c r="F17" s="56"/>
      <c r="G17" s="57"/>
      <c r="H17" s="58"/>
      <c r="I17" s="59"/>
      <c r="J17" s="59"/>
      <c r="K17" s="60"/>
      <c r="L17" s="59"/>
    </row>
    <row r="18" spans="1:13" ht="24" customHeight="1" x14ac:dyDescent="0.25">
      <c r="A18" s="30">
        <f>A16+1</f>
        <v>8</v>
      </c>
      <c r="B18" s="89" t="s">
        <v>78</v>
      </c>
      <c r="C18" s="86" t="s">
        <v>23</v>
      </c>
      <c r="D18" s="90">
        <v>26.67</v>
      </c>
      <c r="E18" s="34">
        <v>1688.15</v>
      </c>
      <c r="F18" s="33">
        <f t="shared" ref="F18" si="10">ROUND(E18*D18,2)</f>
        <v>45022.96</v>
      </c>
      <c r="G18" s="33">
        <f t="shared" ref="G18" si="11">ROUND(F18*1.2,2)</f>
        <v>54027.55</v>
      </c>
      <c r="H18" s="58"/>
      <c r="I18" s="59"/>
      <c r="J18" s="59"/>
      <c r="K18" s="61">
        <f t="shared" ref="K18" si="12">F18+I18</f>
        <v>45022.96</v>
      </c>
      <c r="L18" s="41">
        <f t="shared" ref="L18" si="13">G18+J18</f>
        <v>54027.55</v>
      </c>
    </row>
    <row r="19" spans="1:13" ht="24" customHeight="1" x14ac:dyDescent="0.25">
      <c r="A19" s="30">
        <f>A18+1</f>
        <v>9</v>
      </c>
      <c r="B19" s="89" t="s">
        <v>30</v>
      </c>
      <c r="C19" s="86" t="s">
        <v>23</v>
      </c>
      <c r="D19" s="90">
        <v>153.74</v>
      </c>
      <c r="E19" s="34">
        <v>308.75</v>
      </c>
      <c r="F19" s="33">
        <f t="shared" ref="F19:F31" si="14">ROUND(E19*D19,2)</f>
        <v>47467.23</v>
      </c>
      <c r="G19" s="33">
        <f t="shared" ref="G19:G31" si="15">ROUND(F19*1.2,2)</f>
        <v>56960.68</v>
      </c>
      <c r="H19" s="58"/>
      <c r="I19" s="59"/>
      <c r="J19" s="59"/>
      <c r="K19" s="61">
        <f t="shared" ref="K19:L31" si="16">F19+I19</f>
        <v>47467.23</v>
      </c>
      <c r="L19" s="41">
        <f t="shared" si="16"/>
        <v>56960.68</v>
      </c>
    </row>
    <row r="20" spans="1:13" ht="24" customHeight="1" x14ac:dyDescent="0.25">
      <c r="A20" s="30">
        <f>A19+1</f>
        <v>10</v>
      </c>
      <c r="B20" s="89" t="s">
        <v>31</v>
      </c>
      <c r="C20" s="86" t="s">
        <v>23</v>
      </c>
      <c r="D20" s="90">
        <v>4.76</v>
      </c>
      <c r="E20" s="34">
        <v>1688.15</v>
      </c>
      <c r="F20" s="33">
        <f t="shared" si="14"/>
        <v>8035.59</v>
      </c>
      <c r="G20" s="33">
        <f t="shared" si="15"/>
        <v>9642.7099999999991</v>
      </c>
      <c r="H20" s="58"/>
      <c r="I20" s="59"/>
      <c r="J20" s="59"/>
      <c r="K20" s="61">
        <f t="shared" si="16"/>
        <v>8035.59</v>
      </c>
      <c r="L20" s="41">
        <f t="shared" si="16"/>
        <v>9642.7099999999991</v>
      </c>
    </row>
    <row r="21" spans="1:13" ht="24" customHeight="1" x14ac:dyDescent="0.25">
      <c r="A21" s="30">
        <f>A20+1</f>
        <v>11</v>
      </c>
      <c r="B21" s="89" t="s">
        <v>78</v>
      </c>
      <c r="C21" s="86" t="s">
        <v>23</v>
      </c>
      <c r="D21" s="90">
        <v>87.85</v>
      </c>
      <c r="E21" s="34">
        <v>1688.15</v>
      </c>
      <c r="F21" s="33">
        <f t="shared" si="14"/>
        <v>148303.98000000001</v>
      </c>
      <c r="G21" s="33">
        <f t="shared" si="15"/>
        <v>177964.78</v>
      </c>
      <c r="H21" s="58"/>
      <c r="I21" s="59"/>
      <c r="J21" s="59"/>
      <c r="K21" s="61">
        <f t="shared" si="16"/>
        <v>148303.98000000001</v>
      </c>
      <c r="L21" s="41">
        <f t="shared" si="16"/>
        <v>177964.78</v>
      </c>
    </row>
    <row r="22" spans="1:13" ht="24" customHeight="1" x14ac:dyDescent="0.25">
      <c r="A22" s="30">
        <f t="shared" ref="A22:A24" si="17">A21+1</f>
        <v>12</v>
      </c>
      <c r="B22" s="89" t="s">
        <v>30</v>
      </c>
      <c r="C22" s="86" t="s">
        <v>23</v>
      </c>
      <c r="D22" s="90">
        <v>287.37</v>
      </c>
      <c r="E22" s="34">
        <v>308.75</v>
      </c>
      <c r="F22" s="33">
        <f t="shared" ref="F22:F23" si="18">ROUND(E22*D22,2)</f>
        <v>88725.49</v>
      </c>
      <c r="G22" s="33">
        <f t="shared" ref="G22:G24" si="19">ROUND(F22*1.2,2)</f>
        <v>106470.59</v>
      </c>
      <c r="H22" s="58"/>
      <c r="I22" s="59"/>
      <c r="J22" s="59"/>
      <c r="K22" s="61">
        <f t="shared" ref="K22:L27" si="20">F22+I22</f>
        <v>88725.49</v>
      </c>
      <c r="L22" s="41">
        <f t="shared" ref="L22:L23" si="21">G22+J22</f>
        <v>106470.59</v>
      </c>
    </row>
    <row r="23" spans="1:13" ht="24" customHeight="1" x14ac:dyDescent="0.25">
      <c r="A23" s="30">
        <f t="shared" si="17"/>
        <v>13</v>
      </c>
      <c r="B23" s="89" t="s">
        <v>31</v>
      </c>
      <c r="C23" s="86" t="s">
        <v>23</v>
      </c>
      <c r="D23" s="90">
        <v>8.89</v>
      </c>
      <c r="E23" s="34">
        <v>1688.15</v>
      </c>
      <c r="F23" s="33">
        <f t="shared" si="18"/>
        <v>15007.65</v>
      </c>
      <c r="G23" s="33">
        <f t="shared" si="19"/>
        <v>18009.18</v>
      </c>
      <c r="H23" s="58"/>
      <c r="I23" s="59"/>
      <c r="J23" s="59"/>
      <c r="K23" s="61">
        <f t="shared" si="20"/>
        <v>15007.65</v>
      </c>
      <c r="L23" s="41">
        <f t="shared" si="21"/>
        <v>18009.18</v>
      </c>
    </row>
    <row r="24" spans="1:13" ht="20.25" customHeight="1" x14ac:dyDescent="0.25">
      <c r="A24" s="30">
        <f t="shared" si="17"/>
        <v>14</v>
      </c>
      <c r="B24" s="36" t="s">
        <v>72</v>
      </c>
      <c r="C24" s="37" t="s">
        <v>62</v>
      </c>
      <c r="D24" s="38">
        <v>6.48</v>
      </c>
      <c r="E24" s="34">
        <v>1310.05</v>
      </c>
      <c r="F24" s="41">
        <f>ROUND(E24*D24,2)</f>
        <v>8489.1200000000008</v>
      </c>
      <c r="G24" s="41">
        <f t="shared" si="19"/>
        <v>10186.94</v>
      </c>
      <c r="H24" s="34"/>
      <c r="I24" s="41"/>
      <c r="J24" s="41"/>
      <c r="K24" s="61">
        <f t="shared" si="20"/>
        <v>8489.1200000000008</v>
      </c>
      <c r="L24" s="41">
        <f t="shared" si="20"/>
        <v>10186.94</v>
      </c>
      <c r="M24" s="70"/>
    </row>
    <row r="25" spans="1:13" ht="20.25" customHeight="1" x14ac:dyDescent="0.25">
      <c r="A25" s="46" t="s">
        <v>70</v>
      </c>
      <c r="B25" s="47" t="s">
        <v>32</v>
      </c>
      <c r="C25" s="48" t="s">
        <v>23</v>
      </c>
      <c r="D25" s="49">
        <f>D24*1.1</f>
        <v>7.128000000000001</v>
      </c>
      <c r="E25" s="50"/>
      <c r="F25" s="51"/>
      <c r="G25" s="51"/>
      <c r="H25" s="62">
        <v>1191.3</v>
      </c>
      <c r="I25" s="51">
        <f>ROUND(H25*D25,2)</f>
        <v>8491.59</v>
      </c>
      <c r="J25" s="51">
        <f>ROUND(I25*1.2,2)</f>
        <v>10189.91</v>
      </c>
      <c r="K25" s="52">
        <f t="shared" si="20"/>
        <v>8491.59</v>
      </c>
      <c r="L25" s="51">
        <f t="shared" si="20"/>
        <v>10189.91</v>
      </c>
      <c r="M25" s="67"/>
    </row>
    <row r="26" spans="1:13" ht="15.75" x14ac:dyDescent="0.25">
      <c r="A26" s="30">
        <f>A24+1</f>
        <v>15</v>
      </c>
      <c r="B26" s="72" t="s">
        <v>63</v>
      </c>
      <c r="C26" s="37" t="s">
        <v>62</v>
      </c>
      <c r="D26" s="38">
        <v>118.67</v>
      </c>
      <c r="E26" s="34">
        <v>1350.8999999999999</v>
      </c>
      <c r="F26" s="33">
        <f t="shared" ref="F26" si="22">ROUND(E26*D26,2)</f>
        <v>160311.29999999999</v>
      </c>
      <c r="G26" s="33">
        <f t="shared" ref="G26" si="23">ROUND(F26*1.2,2)</f>
        <v>192373.56</v>
      </c>
      <c r="H26" s="42"/>
      <c r="I26" s="35"/>
      <c r="J26" s="35"/>
      <c r="K26" s="32">
        <f t="shared" si="20"/>
        <v>160311.29999999999</v>
      </c>
      <c r="L26" s="35">
        <f t="shared" si="20"/>
        <v>192373.56</v>
      </c>
      <c r="M26" s="70"/>
    </row>
    <row r="27" spans="1:13" ht="19.5" customHeight="1" x14ac:dyDescent="0.25">
      <c r="A27" s="46" t="s">
        <v>36</v>
      </c>
      <c r="B27" s="47" t="s">
        <v>32</v>
      </c>
      <c r="C27" s="48" t="s">
        <v>23</v>
      </c>
      <c r="D27" s="49">
        <f>D26*1.1</f>
        <v>130.53700000000001</v>
      </c>
      <c r="E27" s="50"/>
      <c r="F27" s="51"/>
      <c r="G27" s="51"/>
      <c r="H27" s="62">
        <v>1191.3</v>
      </c>
      <c r="I27" s="51">
        <f>ROUND(H27*D27,2)</f>
        <v>155508.73000000001</v>
      </c>
      <c r="J27" s="51">
        <f>ROUND(I27*1.2,2)</f>
        <v>186610.48</v>
      </c>
      <c r="K27" s="52">
        <f t="shared" si="20"/>
        <v>155508.73000000001</v>
      </c>
      <c r="L27" s="51">
        <f t="shared" si="20"/>
        <v>186610.48</v>
      </c>
      <c r="M27" s="70"/>
    </row>
    <row r="28" spans="1:13" s="64" customFormat="1" ht="22.5" customHeight="1" x14ac:dyDescent="0.25">
      <c r="A28" s="44">
        <f>A26+1</f>
        <v>16</v>
      </c>
      <c r="B28" s="89" t="s">
        <v>56</v>
      </c>
      <c r="C28" s="86" t="s">
        <v>23</v>
      </c>
      <c r="D28" s="90">
        <v>464.86</v>
      </c>
      <c r="E28" s="34">
        <v>118.75</v>
      </c>
      <c r="F28" s="33">
        <f t="shared" si="14"/>
        <v>55202.13</v>
      </c>
      <c r="G28" s="33">
        <f t="shared" si="15"/>
        <v>66242.559999999998</v>
      </c>
      <c r="H28" s="58"/>
      <c r="I28" s="59"/>
      <c r="J28" s="59"/>
      <c r="K28" s="61">
        <f t="shared" si="16"/>
        <v>55202.13</v>
      </c>
      <c r="L28" s="41">
        <f t="shared" si="16"/>
        <v>66242.559999999998</v>
      </c>
      <c r="M28" s="63"/>
    </row>
    <row r="29" spans="1:13" ht="22.5" customHeight="1" x14ac:dyDescent="0.25">
      <c r="A29" s="30">
        <f>A28+1</f>
        <v>17</v>
      </c>
      <c r="B29" s="89" t="s">
        <v>33</v>
      </c>
      <c r="C29" s="86" t="s">
        <v>23</v>
      </c>
      <c r="D29" s="90">
        <v>464.86</v>
      </c>
      <c r="E29" s="34">
        <v>188.1</v>
      </c>
      <c r="F29" s="33">
        <f t="shared" si="14"/>
        <v>87440.17</v>
      </c>
      <c r="G29" s="33">
        <f t="shared" si="15"/>
        <v>104928.2</v>
      </c>
      <c r="H29" s="61"/>
      <c r="I29" s="35"/>
      <c r="J29" s="35"/>
      <c r="K29" s="61">
        <f t="shared" si="16"/>
        <v>87440.17</v>
      </c>
      <c r="L29" s="41">
        <f t="shared" si="16"/>
        <v>104928.2</v>
      </c>
    </row>
    <row r="30" spans="1:13" ht="18.75" customHeight="1" x14ac:dyDescent="0.25">
      <c r="A30" s="30"/>
      <c r="B30" s="96" t="s">
        <v>59</v>
      </c>
      <c r="C30" s="86"/>
      <c r="D30" s="90"/>
      <c r="E30" s="34"/>
      <c r="F30" s="33"/>
      <c r="G30" s="33"/>
      <c r="H30" s="61"/>
      <c r="I30" s="35"/>
      <c r="J30" s="35"/>
      <c r="K30" s="61"/>
      <c r="L30" s="41"/>
    </row>
    <row r="31" spans="1:13" ht="18" customHeight="1" x14ac:dyDescent="0.25">
      <c r="A31" s="30">
        <f>A29+1</f>
        <v>18</v>
      </c>
      <c r="B31" s="89" t="s">
        <v>60</v>
      </c>
      <c r="C31" s="86" t="s">
        <v>28</v>
      </c>
      <c r="D31" s="90">
        <v>198.4</v>
      </c>
      <c r="E31" s="34">
        <v>308.75</v>
      </c>
      <c r="F31" s="33">
        <f t="shared" si="14"/>
        <v>61256</v>
      </c>
      <c r="G31" s="33">
        <f t="shared" si="15"/>
        <v>73507.199999999997</v>
      </c>
      <c r="H31" s="34"/>
      <c r="I31" s="41"/>
      <c r="J31" s="41"/>
      <c r="K31" s="61">
        <f t="shared" si="16"/>
        <v>61256</v>
      </c>
      <c r="L31" s="41">
        <f t="shared" si="16"/>
        <v>73507.199999999997</v>
      </c>
      <c r="M31" s="70"/>
    </row>
    <row r="32" spans="1:13" ht="18" customHeight="1" x14ac:dyDescent="0.25">
      <c r="A32" s="46"/>
      <c r="B32" s="43" t="s">
        <v>34</v>
      </c>
      <c r="C32" s="37"/>
      <c r="D32" s="54"/>
      <c r="E32" s="55"/>
      <c r="F32" s="56"/>
      <c r="G32" s="57"/>
      <c r="H32" s="65"/>
      <c r="I32" s="35"/>
      <c r="J32" s="35"/>
      <c r="K32" s="32"/>
      <c r="L32" s="35"/>
    </row>
    <row r="33" spans="1:13" ht="33" customHeight="1" x14ac:dyDescent="0.25">
      <c r="A33" s="30">
        <f>A31+1</f>
        <v>19</v>
      </c>
      <c r="B33" s="83" t="s">
        <v>83</v>
      </c>
      <c r="C33" s="84" t="s">
        <v>21</v>
      </c>
      <c r="D33" s="85">
        <v>10.19</v>
      </c>
      <c r="E33" s="45">
        <v>1406.95</v>
      </c>
      <c r="F33" s="35">
        <f t="shared" ref="F33" si="24">ROUND(E33*D33,2)</f>
        <v>14336.82</v>
      </c>
      <c r="G33" s="35">
        <f t="shared" ref="G33" si="25">ROUND(F33*1.2,2)</f>
        <v>17204.18</v>
      </c>
      <c r="H33" s="65"/>
      <c r="I33" s="35"/>
      <c r="J33" s="35"/>
      <c r="K33" s="61">
        <f t="shared" ref="K33:L43" si="26">F33+I33</f>
        <v>14336.82</v>
      </c>
      <c r="L33" s="41">
        <f t="shared" ref="L33:L34" si="27">G33+J33</f>
        <v>17204.18</v>
      </c>
    </row>
    <row r="34" spans="1:13" ht="30.75" customHeight="1" x14ac:dyDescent="0.25">
      <c r="A34" s="46" t="s">
        <v>43</v>
      </c>
      <c r="B34" s="47" t="s">
        <v>84</v>
      </c>
      <c r="C34" s="48" t="s">
        <v>21</v>
      </c>
      <c r="D34" s="49">
        <f>1.02*D33</f>
        <v>10.393799999999999</v>
      </c>
      <c r="E34" s="50"/>
      <c r="F34" s="68"/>
      <c r="G34" s="68"/>
      <c r="H34" s="66">
        <v>4493.5</v>
      </c>
      <c r="I34" s="68">
        <f>ROUND(H34*D34,2)</f>
        <v>46704.54</v>
      </c>
      <c r="J34" s="68">
        <f>ROUND(I34*1.2,2)</f>
        <v>56045.45</v>
      </c>
      <c r="K34" s="69">
        <f t="shared" si="26"/>
        <v>46704.54</v>
      </c>
      <c r="L34" s="68">
        <f t="shared" si="27"/>
        <v>56045.45</v>
      </c>
    </row>
    <row r="35" spans="1:13" ht="32.25" customHeight="1" x14ac:dyDescent="0.25">
      <c r="A35" s="44">
        <f>A33+1</f>
        <v>20</v>
      </c>
      <c r="B35" s="36" t="s">
        <v>38</v>
      </c>
      <c r="C35" s="37" t="s">
        <v>21</v>
      </c>
      <c r="D35" s="54">
        <v>10.19</v>
      </c>
      <c r="E35" s="34">
        <v>1084.9000000000001</v>
      </c>
      <c r="F35" s="35">
        <f t="shared" ref="F35" si="28">ROUND(E35*D35,2)</f>
        <v>11055.13</v>
      </c>
      <c r="G35" s="35">
        <f t="shared" ref="G35" si="29">ROUND(F35*1.2,2)</f>
        <v>13266.16</v>
      </c>
      <c r="H35" s="65"/>
      <c r="I35" s="35"/>
      <c r="J35" s="35"/>
      <c r="K35" s="61">
        <f t="shared" si="26"/>
        <v>11055.13</v>
      </c>
      <c r="L35" s="41">
        <f t="shared" si="26"/>
        <v>13266.16</v>
      </c>
    </row>
    <row r="36" spans="1:13" ht="24" customHeight="1" x14ac:dyDescent="0.25">
      <c r="A36" s="46" t="s">
        <v>45</v>
      </c>
      <c r="B36" s="47" t="s">
        <v>37</v>
      </c>
      <c r="C36" s="48" t="s">
        <v>21</v>
      </c>
      <c r="D36" s="49">
        <f>1.02*D35</f>
        <v>10.393799999999999</v>
      </c>
      <c r="E36" s="62"/>
      <c r="F36" s="51"/>
      <c r="G36" s="51"/>
      <c r="H36" s="66">
        <v>376.2</v>
      </c>
      <c r="I36" s="51">
        <f>ROUND(H36*D36,2)</f>
        <v>3910.15</v>
      </c>
      <c r="J36" s="51">
        <f>ROUND(I36*1.2,2)</f>
        <v>4692.18</v>
      </c>
      <c r="K36" s="52">
        <f t="shared" si="26"/>
        <v>3910.15</v>
      </c>
      <c r="L36" s="51">
        <f t="shared" si="26"/>
        <v>4692.18</v>
      </c>
      <c r="M36" s="67"/>
    </row>
    <row r="37" spans="1:13" ht="21.75" customHeight="1" x14ac:dyDescent="0.25">
      <c r="A37" s="46" t="s">
        <v>58</v>
      </c>
      <c r="B37" s="47" t="s">
        <v>39</v>
      </c>
      <c r="C37" s="48" t="s">
        <v>40</v>
      </c>
      <c r="D37" s="71">
        <v>4</v>
      </c>
      <c r="E37" s="62"/>
      <c r="F37" s="51"/>
      <c r="G37" s="51"/>
      <c r="H37" s="62">
        <v>541.5</v>
      </c>
      <c r="I37" s="51">
        <f>ROUND(H37*D37,2)</f>
        <v>2166</v>
      </c>
      <c r="J37" s="51">
        <f>ROUND(I37*1.2,2)</f>
        <v>2599.1999999999998</v>
      </c>
      <c r="K37" s="52">
        <f t="shared" si="26"/>
        <v>2166</v>
      </c>
      <c r="L37" s="51">
        <f t="shared" si="26"/>
        <v>2599.1999999999998</v>
      </c>
    </row>
    <row r="38" spans="1:13" ht="31.5" customHeight="1" x14ac:dyDescent="0.25">
      <c r="A38" s="44">
        <f>A35+1</f>
        <v>21</v>
      </c>
      <c r="B38" s="36" t="s">
        <v>35</v>
      </c>
      <c r="C38" s="37" t="s">
        <v>21</v>
      </c>
      <c r="D38" s="54">
        <v>46.46</v>
      </c>
      <c r="E38" s="34">
        <v>966.15</v>
      </c>
      <c r="F38" s="35">
        <f t="shared" ref="F38" si="30">ROUND(E38*D38,2)</f>
        <v>44887.33</v>
      </c>
      <c r="G38" s="35">
        <f t="shared" ref="G38" si="31">ROUND(F38*1.2,2)</f>
        <v>53864.800000000003</v>
      </c>
      <c r="H38" s="65"/>
      <c r="I38" s="35"/>
      <c r="J38" s="35"/>
      <c r="K38" s="61">
        <f t="shared" si="26"/>
        <v>44887.33</v>
      </c>
      <c r="L38" s="41">
        <f t="shared" si="26"/>
        <v>53864.800000000003</v>
      </c>
    </row>
    <row r="39" spans="1:13" ht="23.25" customHeight="1" x14ac:dyDescent="0.25">
      <c r="A39" s="46" t="s">
        <v>46</v>
      </c>
      <c r="B39" s="47" t="s">
        <v>37</v>
      </c>
      <c r="C39" s="48" t="s">
        <v>21</v>
      </c>
      <c r="D39" s="49">
        <f>ROUND(D38*1.02,2)</f>
        <v>47.39</v>
      </c>
      <c r="E39" s="62"/>
      <c r="F39" s="51"/>
      <c r="G39" s="51"/>
      <c r="H39" s="66">
        <v>376.2</v>
      </c>
      <c r="I39" s="51">
        <f>ROUND(H39*D39,2)</f>
        <v>17828.12</v>
      </c>
      <c r="J39" s="51">
        <f>ROUND(I39*1.2,2)</f>
        <v>21393.74</v>
      </c>
      <c r="K39" s="52">
        <f t="shared" si="26"/>
        <v>17828.12</v>
      </c>
      <c r="L39" s="51">
        <f t="shared" si="26"/>
        <v>21393.74</v>
      </c>
      <c r="M39" s="67"/>
    </row>
    <row r="40" spans="1:13" ht="45.75" customHeight="1" x14ac:dyDescent="0.25">
      <c r="A40" s="44">
        <f>A38+1</f>
        <v>22</v>
      </c>
      <c r="B40" s="89" t="s">
        <v>41</v>
      </c>
      <c r="C40" s="86" t="s">
        <v>40</v>
      </c>
      <c r="D40" s="91">
        <v>2</v>
      </c>
      <c r="E40" s="34">
        <v>3190.34</v>
      </c>
      <c r="F40" s="33">
        <f t="shared" ref="F40" si="32">ROUND(E40*D40,2)</f>
        <v>6380.68</v>
      </c>
      <c r="G40" s="33">
        <f t="shared" ref="G40" si="33">ROUND(F40*1.2,2)</f>
        <v>7656.82</v>
      </c>
      <c r="H40" s="58"/>
      <c r="I40" s="59"/>
      <c r="J40" s="59"/>
      <c r="K40" s="61">
        <f t="shared" si="26"/>
        <v>6380.68</v>
      </c>
      <c r="L40" s="41">
        <f t="shared" si="26"/>
        <v>7656.82</v>
      </c>
    </row>
    <row r="41" spans="1:13" ht="32.25" customHeight="1" x14ac:dyDescent="0.25">
      <c r="A41" s="46" t="s">
        <v>48</v>
      </c>
      <c r="B41" s="47" t="s">
        <v>61</v>
      </c>
      <c r="C41" s="48" t="s">
        <v>40</v>
      </c>
      <c r="D41" s="71">
        <v>2</v>
      </c>
      <c r="E41" s="50"/>
      <c r="F41" s="51"/>
      <c r="G41" s="51"/>
      <c r="H41" s="62">
        <v>731.5</v>
      </c>
      <c r="I41" s="51">
        <f>ROUND(H41*D41,2)</f>
        <v>1463</v>
      </c>
      <c r="J41" s="51">
        <f>ROUND(I41*1.2,2)</f>
        <v>1755.6</v>
      </c>
      <c r="K41" s="52">
        <f t="shared" si="26"/>
        <v>1463</v>
      </c>
      <c r="L41" s="51">
        <f t="shared" si="26"/>
        <v>1755.6</v>
      </c>
    </row>
    <row r="42" spans="1:13" ht="30" x14ac:dyDescent="0.25">
      <c r="A42" s="30">
        <f>A40+1</f>
        <v>23</v>
      </c>
      <c r="B42" s="36" t="s">
        <v>42</v>
      </c>
      <c r="C42" s="37" t="s">
        <v>23</v>
      </c>
      <c r="D42" s="38">
        <v>0.67</v>
      </c>
      <c r="E42" s="34">
        <v>8327.42</v>
      </c>
      <c r="F42" s="35">
        <f t="shared" ref="F42" si="34">ROUND(E42*D42,2)</f>
        <v>5579.37</v>
      </c>
      <c r="G42" s="35">
        <f t="shared" ref="G42" si="35">ROUND(F42*1.2,2)</f>
        <v>6695.24</v>
      </c>
      <c r="H42" s="65"/>
      <c r="I42" s="35"/>
      <c r="J42" s="35"/>
      <c r="K42" s="61">
        <f t="shared" si="26"/>
        <v>5579.37</v>
      </c>
      <c r="L42" s="41">
        <f t="shared" si="26"/>
        <v>6695.24</v>
      </c>
    </row>
    <row r="43" spans="1:13" ht="15.75" x14ac:dyDescent="0.25">
      <c r="A43" s="46" t="s">
        <v>49</v>
      </c>
      <c r="B43" s="47" t="s">
        <v>44</v>
      </c>
      <c r="C43" s="48" t="s">
        <v>23</v>
      </c>
      <c r="D43" s="49">
        <f>1.02*D42</f>
        <v>0.68340000000000001</v>
      </c>
      <c r="E43" s="50"/>
      <c r="F43" s="51"/>
      <c r="G43" s="51"/>
      <c r="H43" s="62">
        <v>3657.5</v>
      </c>
      <c r="I43" s="51">
        <f t="shared" ref="I43" si="36">ROUND(H43*D43,2)</f>
        <v>2499.54</v>
      </c>
      <c r="J43" s="51">
        <f t="shared" ref="J43" si="37">ROUND(I43*1.2,2)</f>
        <v>2999.45</v>
      </c>
      <c r="K43" s="52">
        <f t="shared" si="26"/>
        <v>2499.54</v>
      </c>
      <c r="L43" s="51">
        <f t="shared" si="26"/>
        <v>2999.45</v>
      </c>
      <c r="M43" s="67"/>
    </row>
    <row r="44" spans="1:13" ht="21" customHeight="1" x14ac:dyDescent="0.25">
      <c r="A44" s="44">
        <f>A42+1</f>
        <v>24</v>
      </c>
      <c r="B44" s="89" t="s">
        <v>86</v>
      </c>
      <c r="C44" s="86" t="s">
        <v>40</v>
      </c>
      <c r="D44" s="91">
        <v>3</v>
      </c>
      <c r="E44" s="34">
        <v>4704.3999999999996</v>
      </c>
      <c r="F44" s="33">
        <f t="shared" ref="F44" si="38">ROUND(E44*D44,2)</f>
        <v>14113.2</v>
      </c>
      <c r="G44" s="33">
        <f t="shared" ref="G44" si="39">ROUND(F44*1.2,2)</f>
        <v>16935.84</v>
      </c>
      <c r="H44" s="58"/>
      <c r="I44" s="59"/>
      <c r="J44" s="59"/>
      <c r="K44" s="61">
        <f t="shared" ref="K44:L51" si="40">F44+I44</f>
        <v>14113.2</v>
      </c>
      <c r="L44" s="41">
        <f t="shared" ref="L44:L45" si="41">G44+J44</f>
        <v>16935.84</v>
      </c>
    </row>
    <row r="45" spans="1:13" ht="22.5" customHeight="1" x14ac:dyDescent="0.25">
      <c r="A45" s="46" t="s">
        <v>50</v>
      </c>
      <c r="B45" s="47" t="s">
        <v>85</v>
      </c>
      <c r="C45" s="48" t="s">
        <v>40</v>
      </c>
      <c r="D45" s="71">
        <v>3</v>
      </c>
      <c r="E45" s="50"/>
      <c r="F45" s="51"/>
      <c r="G45" s="51"/>
      <c r="H45" s="62">
        <v>1254</v>
      </c>
      <c r="I45" s="51">
        <f>ROUND(H45*D45,2)</f>
        <v>3762</v>
      </c>
      <c r="J45" s="51">
        <f>ROUND(I45*1.2,2)</f>
        <v>4514.3999999999996</v>
      </c>
      <c r="K45" s="52">
        <f t="shared" si="40"/>
        <v>3762</v>
      </c>
      <c r="L45" s="51">
        <f t="shared" si="41"/>
        <v>4514.3999999999996</v>
      </c>
    </row>
    <row r="46" spans="1:13" ht="18.75" customHeight="1" x14ac:dyDescent="0.25">
      <c r="A46" s="44">
        <f>A44+1</f>
        <v>25</v>
      </c>
      <c r="B46" s="76" t="s">
        <v>87</v>
      </c>
      <c r="C46" s="37" t="s">
        <v>40</v>
      </c>
      <c r="D46" s="73">
        <v>1</v>
      </c>
      <c r="E46" s="34">
        <f>ROUND(1.33*1468.66,2)</f>
        <v>1953.32</v>
      </c>
      <c r="F46" s="33">
        <f t="shared" ref="F46" si="42">ROUND(E46*D46,2)</f>
        <v>1953.32</v>
      </c>
      <c r="G46" s="33">
        <f t="shared" ref="G46" si="43">ROUND(F46*1.2,2)</f>
        <v>2343.98</v>
      </c>
      <c r="H46" s="34"/>
      <c r="I46" s="35"/>
      <c r="J46" s="35"/>
      <c r="K46" s="61">
        <f t="shared" si="40"/>
        <v>1953.32</v>
      </c>
      <c r="L46" s="41">
        <f t="shared" si="40"/>
        <v>2343.98</v>
      </c>
      <c r="M46" s="70"/>
    </row>
    <row r="47" spans="1:13" ht="18.75" customHeight="1" x14ac:dyDescent="0.25">
      <c r="A47" s="46" t="s">
        <v>51</v>
      </c>
      <c r="B47" s="77" t="s">
        <v>88</v>
      </c>
      <c r="C47" s="48" t="s">
        <v>40</v>
      </c>
      <c r="D47" s="78">
        <v>1</v>
      </c>
      <c r="E47" s="69"/>
      <c r="F47" s="51"/>
      <c r="G47" s="51"/>
      <c r="H47" s="66">
        <f>ROUND((1032*1.15)/1.2,2)</f>
        <v>989</v>
      </c>
      <c r="I47" s="51">
        <f>ROUND(H47*D47,2)</f>
        <v>989</v>
      </c>
      <c r="J47" s="51">
        <f>ROUND(I47*1.2,2)</f>
        <v>1186.8</v>
      </c>
      <c r="K47" s="52">
        <f t="shared" si="40"/>
        <v>989</v>
      </c>
      <c r="L47" s="51">
        <f t="shared" si="40"/>
        <v>1186.8</v>
      </c>
      <c r="M47" s="70" t="s">
        <v>47</v>
      </c>
    </row>
    <row r="48" spans="1:13" ht="18" customHeight="1" x14ac:dyDescent="0.25">
      <c r="A48" s="44">
        <f>A46+1</f>
        <v>26</v>
      </c>
      <c r="B48" s="72" t="s">
        <v>89</v>
      </c>
      <c r="C48" s="37" t="s">
        <v>40</v>
      </c>
      <c r="D48" s="73">
        <v>1</v>
      </c>
      <c r="E48" s="34">
        <v>2370.25</v>
      </c>
      <c r="F48" s="35">
        <f t="shared" ref="F48" si="44">ROUND(E48*D48,2)</f>
        <v>2370.25</v>
      </c>
      <c r="G48" s="35">
        <f t="shared" ref="G48" si="45">ROUND(F48*1.2,2)</f>
        <v>2844.3</v>
      </c>
      <c r="H48" s="61"/>
      <c r="I48" s="35"/>
      <c r="J48" s="35"/>
      <c r="K48" s="61">
        <f t="shared" si="40"/>
        <v>2370.25</v>
      </c>
      <c r="L48" s="41">
        <f t="shared" si="40"/>
        <v>2844.3</v>
      </c>
      <c r="M48" s="70"/>
    </row>
    <row r="49" spans="1:13" ht="18" customHeight="1" x14ac:dyDescent="0.25">
      <c r="A49" s="46" t="s">
        <v>52</v>
      </c>
      <c r="B49" s="74" t="s">
        <v>54</v>
      </c>
      <c r="C49" s="48" t="s">
        <v>40</v>
      </c>
      <c r="D49" s="75">
        <v>1</v>
      </c>
      <c r="E49" s="50"/>
      <c r="F49" s="51"/>
      <c r="G49" s="51"/>
      <c r="H49" s="62">
        <v>585.20000000000005</v>
      </c>
      <c r="I49" s="51">
        <f>ROUND(H49*D49,2)</f>
        <v>585.20000000000005</v>
      </c>
      <c r="J49" s="51">
        <f>ROUND(I49*1.2,2)</f>
        <v>702.24</v>
      </c>
      <c r="K49" s="52">
        <f t="shared" si="40"/>
        <v>585.20000000000005</v>
      </c>
      <c r="L49" s="51">
        <f t="shared" si="40"/>
        <v>702.24</v>
      </c>
      <c r="M49" s="70"/>
    </row>
    <row r="50" spans="1:13" ht="21.75" customHeight="1" x14ac:dyDescent="0.25">
      <c r="A50" s="44">
        <f>A48+1</f>
        <v>27</v>
      </c>
      <c r="B50" s="72" t="s">
        <v>91</v>
      </c>
      <c r="C50" s="37" t="s">
        <v>40</v>
      </c>
      <c r="D50" s="73">
        <v>1</v>
      </c>
      <c r="E50" s="34">
        <v>2371.1999999999998</v>
      </c>
      <c r="F50" s="35">
        <f t="shared" ref="F50" si="46">ROUND(E50*D50,2)</f>
        <v>2371.1999999999998</v>
      </c>
      <c r="G50" s="35">
        <f t="shared" ref="G50" si="47">ROUND(F50*1.2,2)</f>
        <v>2845.44</v>
      </c>
      <c r="H50" s="61"/>
      <c r="I50" s="35"/>
      <c r="J50" s="35"/>
      <c r="K50" s="61">
        <f t="shared" si="40"/>
        <v>2371.1999999999998</v>
      </c>
      <c r="L50" s="41">
        <f t="shared" si="40"/>
        <v>2845.44</v>
      </c>
      <c r="M50" s="70"/>
    </row>
    <row r="51" spans="1:13" ht="22.5" customHeight="1" x14ac:dyDescent="0.25">
      <c r="A51" s="46" t="s">
        <v>53</v>
      </c>
      <c r="B51" s="74" t="s">
        <v>90</v>
      </c>
      <c r="C51" s="48" t="s">
        <v>40</v>
      </c>
      <c r="D51" s="75">
        <v>1</v>
      </c>
      <c r="E51" s="50"/>
      <c r="F51" s="51"/>
      <c r="G51" s="51"/>
      <c r="H51" s="69">
        <v>6897</v>
      </c>
      <c r="I51" s="51">
        <f>ROUND(H51*D51,2)</f>
        <v>6897</v>
      </c>
      <c r="J51" s="51">
        <f>ROUND(I51*1.2,2)</f>
        <v>8276.4</v>
      </c>
      <c r="K51" s="52">
        <f t="shared" si="40"/>
        <v>6897</v>
      </c>
      <c r="L51" s="51">
        <f t="shared" si="40"/>
        <v>8276.4</v>
      </c>
      <c r="M51" s="70"/>
    </row>
    <row r="52" spans="1:13" s="80" customFormat="1" ht="24" customHeight="1" x14ac:dyDescent="0.3">
      <c r="A52" s="102" t="s">
        <v>55</v>
      </c>
      <c r="B52" s="103"/>
      <c r="C52" s="103"/>
      <c r="D52" s="103"/>
      <c r="E52" s="104"/>
      <c r="F52" s="92">
        <f>SUM(F7:F51)</f>
        <v>941128.01999999979</v>
      </c>
      <c r="G52" s="92">
        <f>ROUND(F52*1.2,2)</f>
        <v>1129353.6200000001</v>
      </c>
      <c r="H52" s="94"/>
      <c r="I52" s="92">
        <f>SUM(I7:I51)</f>
        <v>250804.87000000002</v>
      </c>
      <c r="J52" s="92">
        <f>ROUND(I52*1.2,2)</f>
        <v>300965.84000000003</v>
      </c>
      <c r="K52" s="92">
        <f>SUM(K7:K51)</f>
        <v>1191932.8899999999</v>
      </c>
      <c r="L52" s="92">
        <f>ROUND(K52*1.2,2)</f>
        <v>1430319.47</v>
      </c>
      <c r="M52" s="79"/>
    </row>
    <row r="54" spans="1:13" x14ac:dyDescent="0.25">
      <c r="K54" s="81"/>
    </row>
  </sheetData>
  <mergeCells count="10">
    <mergeCell ref="B6:D6"/>
    <mergeCell ref="A52:E52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В1-4-до В1-4А</vt:lpstr>
      <vt:lpstr>'В1-4-до В1-4А'!Область_печати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2024-06-18T14:47:44Z</dcterms:modified>
</cp:coreProperties>
</file>