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wnload\К отправке\"/>
    </mc:Choice>
  </mc:AlternateContent>
  <xr:revisionPtr revIDLastSave="0" documentId="13_ncr:1_{EB5B447E-77D6-496A-92A3-2C322063966A}" xr6:coauthVersionLast="47" xr6:coauthVersionMax="47" xr10:uidLastSave="{00000000-0000-0000-0000-000000000000}"/>
  <bookViews>
    <workbookView xWindow="-120" yWindow="-120" windowWidth="51840" windowHeight="21240" tabRatio="811" firstSheet="1" activeTab="1" xr2:uid="{9F1C44D9-A069-494D-98F1-C0A40214D511}"/>
  </bookViews>
  <sheets>
    <sheet name="Свод НВК3" sheetId="1" state="hidden" r:id="rId1"/>
    <sheet name="ПЖ" sheetId="13" r:id="rId2"/>
  </sheets>
  <definedNames>
    <definedName name="_xlnm.Print_Area" localSheetId="1">ПЖ!$A$1:$L$111</definedName>
    <definedName name="_xlnm.Print_Area" localSheetId="0">'Свод НВК3'!$A$1:$H$14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4" i="13" l="1"/>
  <c r="K84" i="13" s="1"/>
  <c r="F110" i="13"/>
  <c r="K110" i="13" s="1"/>
  <c r="F85" i="13"/>
  <c r="G85" i="13" s="1"/>
  <c r="L85" i="13" s="1"/>
  <c r="F97" i="13"/>
  <c r="G97" i="13" s="1"/>
  <c r="L97" i="13" s="1"/>
  <c r="F86" i="13"/>
  <c r="K86" i="13" s="1"/>
  <c r="F83" i="13"/>
  <c r="G83" i="13" s="1"/>
  <c r="L83" i="13" s="1"/>
  <c r="F80" i="13"/>
  <c r="K80" i="13" s="1"/>
  <c r="G84" i="13" l="1"/>
  <c r="L84" i="13" s="1"/>
  <c r="G110" i="13"/>
  <c r="L110" i="13" s="1"/>
  <c r="K85" i="13"/>
  <c r="K97" i="13"/>
  <c r="G86" i="13"/>
  <c r="L86" i="13" s="1"/>
  <c r="K83" i="13"/>
  <c r="G80" i="13"/>
  <c r="L80" i="13" s="1"/>
  <c r="E102" i="13"/>
  <c r="E101" i="13"/>
  <c r="F109" i="13" l="1"/>
  <c r="K109" i="13" s="1"/>
  <c r="F108" i="13"/>
  <c r="K108" i="13" s="1"/>
  <c r="I107" i="13"/>
  <c r="K107" i="13" s="1"/>
  <c r="F106" i="13"/>
  <c r="K106" i="13" s="1"/>
  <c r="F105" i="13"/>
  <c r="K105" i="13" s="1"/>
  <c r="F102" i="13"/>
  <c r="G102" i="13" s="1"/>
  <c r="L102" i="13" s="1"/>
  <c r="F101" i="13"/>
  <c r="G101" i="13" s="1"/>
  <c r="L101" i="13" s="1"/>
  <c r="F98" i="13"/>
  <c r="K98" i="13" s="1"/>
  <c r="D103" i="13"/>
  <c r="F103" i="13" s="1"/>
  <c r="F99" i="13"/>
  <c r="K99" i="13" s="1"/>
  <c r="F92" i="13"/>
  <c r="K92" i="13" s="1"/>
  <c r="F95" i="13"/>
  <c r="K95" i="13" s="1"/>
  <c r="F94" i="13"/>
  <c r="K94" i="13" s="1"/>
  <c r="F93" i="13"/>
  <c r="G93" i="13" s="1"/>
  <c r="L93" i="13" s="1"/>
  <c r="F91" i="13"/>
  <c r="K91" i="13" s="1"/>
  <c r="F90" i="13"/>
  <c r="K90" i="13" s="1"/>
  <c r="G109" i="13" l="1"/>
  <c r="L109" i="13" s="1"/>
  <c r="G108" i="13"/>
  <c r="L108" i="13" s="1"/>
  <c r="G106" i="13"/>
  <c r="L106" i="13" s="1"/>
  <c r="J107" i="13"/>
  <c r="L107" i="13" s="1"/>
  <c r="G105" i="13"/>
  <c r="L105" i="13" s="1"/>
  <c r="K102" i="13"/>
  <c r="K101" i="13"/>
  <c r="G98" i="13"/>
  <c r="L98" i="13" s="1"/>
  <c r="K103" i="13"/>
  <c r="G103" i="13"/>
  <c r="L103" i="13" s="1"/>
  <c r="G99" i="13"/>
  <c r="L99" i="13" s="1"/>
  <c r="G92" i="13"/>
  <c r="L92" i="13" s="1"/>
  <c r="G95" i="13"/>
  <c r="L95" i="13" s="1"/>
  <c r="K93" i="13"/>
  <c r="G94" i="13"/>
  <c r="L94" i="13" s="1"/>
  <c r="G91" i="13"/>
  <c r="L91" i="13" s="1"/>
  <c r="G90" i="13"/>
  <c r="L90" i="13" s="1"/>
  <c r="D87" i="13"/>
  <c r="F87" i="13" s="1"/>
  <c r="K87" i="13" s="1"/>
  <c r="F81" i="13"/>
  <c r="D78" i="13"/>
  <c r="F78" i="13" s="1"/>
  <c r="K78" i="13" s="1"/>
  <c r="F77" i="13"/>
  <c r="K77" i="13" s="1"/>
  <c r="D76" i="13"/>
  <c r="F76" i="13" s="1"/>
  <c r="K76" i="13" s="1"/>
  <c r="F74" i="13"/>
  <c r="K74" i="13" s="1"/>
  <c r="E75" i="13"/>
  <c r="F75" i="13" s="1"/>
  <c r="F73" i="13"/>
  <c r="K73" i="13" s="1"/>
  <c r="G87" i="13" l="1"/>
  <c r="L87" i="13" s="1"/>
  <c r="K81" i="13"/>
  <c r="G81" i="13"/>
  <c r="L81" i="13" s="1"/>
  <c r="G77" i="13"/>
  <c r="L77" i="13" s="1"/>
  <c r="G74" i="13"/>
  <c r="L74" i="13" s="1"/>
  <c r="G76" i="13"/>
  <c r="L76" i="13" s="1"/>
  <c r="G78" i="13"/>
  <c r="L78" i="13" s="1"/>
  <c r="K75" i="13"/>
  <c r="G75" i="13"/>
  <c r="L75" i="13" s="1"/>
  <c r="G73" i="13"/>
  <c r="L73" i="13" s="1"/>
  <c r="I71" i="13" l="1"/>
  <c r="K71" i="13" s="1"/>
  <c r="E70" i="13"/>
  <c r="F70" i="13" s="1"/>
  <c r="F56" i="13"/>
  <c r="K56" i="13" s="1"/>
  <c r="I54" i="13"/>
  <c r="J54" i="13" s="1"/>
  <c r="L54" i="13" s="1"/>
  <c r="I53" i="13"/>
  <c r="J53" i="13" s="1"/>
  <c r="L53" i="13" s="1"/>
  <c r="F52" i="13"/>
  <c r="K52" i="13" s="1"/>
  <c r="I69" i="13"/>
  <c r="K69" i="13" s="1"/>
  <c r="I68" i="13"/>
  <c r="J68" i="13" s="1"/>
  <c r="L68" i="13" s="1"/>
  <c r="I67" i="13"/>
  <c r="K67" i="13" s="1"/>
  <c r="I66" i="13"/>
  <c r="J66" i="13" s="1"/>
  <c r="L66" i="13" s="1"/>
  <c r="F65" i="13"/>
  <c r="G65" i="13" s="1"/>
  <c r="L65" i="13" s="1"/>
  <c r="F64" i="13"/>
  <c r="K64" i="13" s="1"/>
  <c r="F63" i="13"/>
  <c r="K63" i="13" s="1"/>
  <c r="F61" i="13"/>
  <c r="K61" i="13" s="1"/>
  <c r="D60" i="13"/>
  <c r="I60" i="13" s="1"/>
  <c r="F59" i="13"/>
  <c r="K59" i="13" s="1"/>
  <c r="D58" i="13"/>
  <c r="I58" i="13" s="1"/>
  <c r="K58" i="13" s="1"/>
  <c r="F57" i="13"/>
  <c r="G57" i="13" s="1"/>
  <c r="L57" i="13" s="1"/>
  <c r="F51" i="13"/>
  <c r="K51" i="13" s="1"/>
  <c r="F49" i="13"/>
  <c r="K49" i="13" s="1"/>
  <c r="F47" i="13"/>
  <c r="K47" i="13" s="1"/>
  <c r="F48" i="13"/>
  <c r="G48" i="13" s="1"/>
  <c r="L48" i="13" s="1"/>
  <c r="F46" i="13"/>
  <c r="G46" i="13" s="1"/>
  <c r="L46" i="13" s="1"/>
  <c r="F45" i="13"/>
  <c r="G45" i="13" s="1"/>
  <c r="L45" i="13" s="1"/>
  <c r="F43" i="13"/>
  <c r="G43" i="13" s="1"/>
  <c r="L43" i="13" s="1"/>
  <c r="F41" i="13"/>
  <c r="G41" i="13" s="1"/>
  <c r="L41" i="13" s="1"/>
  <c r="I38" i="13"/>
  <c r="J38" i="13" s="1"/>
  <c r="L38" i="13" s="1"/>
  <c r="F39" i="13"/>
  <c r="G39" i="13" s="1"/>
  <c r="L39" i="13" s="1"/>
  <c r="F37" i="13"/>
  <c r="G37" i="13" s="1"/>
  <c r="L37" i="13" s="1"/>
  <c r="D35" i="13"/>
  <c r="F35" i="13" s="1"/>
  <c r="K35" i="13" s="1"/>
  <c r="G70" i="13" l="1"/>
  <c r="L70" i="13" s="1"/>
  <c r="K70" i="13"/>
  <c r="J71" i="13"/>
  <c r="L71" i="13" s="1"/>
  <c r="K65" i="13"/>
  <c r="G56" i="13"/>
  <c r="L56" i="13" s="1"/>
  <c r="K54" i="13"/>
  <c r="K53" i="13"/>
  <c r="G52" i="13"/>
  <c r="L52" i="13" s="1"/>
  <c r="K68" i="13"/>
  <c r="G64" i="13"/>
  <c r="L64" i="13" s="1"/>
  <c r="J67" i="13"/>
  <c r="L67" i="13" s="1"/>
  <c r="K66" i="13"/>
  <c r="G63" i="13"/>
  <c r="L63" i="13" s="1"/>
  <c r="J69" i="13"/>
  <c r="L69" i="13" s="1"/>
  <c r="G61" i="13"/>
  <c r="L61" i="13" s="1"/>
  <c r="K60" i="13"/>
  <c r="J60" i="13"/>
  <c r="L60" i="13" s="1"/>
  <c r="G59" i="13"/>
  <c r="L59" i="13" s="1"/>
  <c r="K57" i="13"/>
  <c r="J58" i="13"/>
  <c r="L58" i="13" s="1"/>
  <c r="G51" i="13"/>
  <c r="L51" i="13" s="1"/>
  <c r="G49" i="13"/>
  <c r="L49" i="13" s="1"/>
  <c r="K48" i="13"/>
  <c r="G47" i="13"/>
  <c r="L47" i="13" s="1"/>
  <c r="K46" i="13"/>
  <c r="K45" i="13"/>
  <c r="K43" i="13"/>
  <c r="K41" i="13"/>
  <c r="K38" i="13"/>
  <c r="K39" i="13"/>
  <c r="K37" i="13"/>
  <c r="G35" i="13"/>
  <c r="L35" i="13" s="1"/>
  <c r="F31" i="13" l="1"/>
  <c r="K31" i="13" s="1"/>
  <c r="D28" i="13"/>
  <c r="I28" i="13" s="1"/>
  <c r="K28" i="13" s="1"/>
  <c r="F26" i="13"/>
  <c r="K26" i="13" s="1"/>
  <c r="F27" i="13"/>
  <c r="G27" i="13" s="1"/>
  <c r="L27" i="13" s="1"/>
  <c r="D25" i="13"/>
  <c r="I25" i="13" s="1"/>
  <c r="F24" i="13"/>
  <c r="K24" i="13" s="1"/>
  <c r="D23" i="13"/>
  <c r="I23" i="13" s="1"/>
  <c r="D21" i="13"/>
  <c r="F22" i="13"/>
  <c r="K22" i="13" s="1"/>
  <c r="G31" i="13" l="1"/>
  <c r="L31" i="13" s="1"/>
  <c r="G26" i="13"/>
  <c r="L26" i="13" s="1"/>
  <c r="K27" i="13"/>
  <c r="J28" i="13"/>
  <c r="L28" i="13" s="1"/>
  <c r="K25" i="13"/>
  <c r="J25" i="13"/>
  <c r="L25" i="13" s="1"/>
  <c r="G24" i="13"/>
  <c r="L24" i="13" s="1"/>
  <c r="K23" i="13"/>
  <c r="J23" i="13"/>
  <c r="L23" i="13" s="1"/>
  <c r="G22" i="13"/>
  <c r="L22" i="13" s="1"/>
  <c r="D19" i="13" l="1"/>
  <c r="I19" i="13" s="1"/>
  <c r="K19" i="13" s="1"/>
  <c r="F18" i="13"/>
  <c r="K18" i="13" s="1"/>
  <c r="F16" i="13"/>
  <c r="G16" i="13" s="1"/>
  <c r="L16" i="13" s="1"/>
  <c r="F14" i="13"/>
  <c r="F15" i="13"/>
  <c r="K15" i="13" s="1"/>
  <c r="F13" i="13"/>
  <c r="G13" i="13" s="1"/>
  <c r="L13" i="13" s="1"/>
  <c r="A10" i="13"/>
  <c r="A11" i="13" s="1"/>
  <c r="A12" i="13" s="1"/>
  <c r="A13" i="13" s="1"/>
  <c r="A14" i="13" s="1"/>
  <c r="A15" i="13" s="1"/>
  <c r="A16" i="13" s="1"/>
  <c r="A18" i="13" s="1"/>
  <c r="A20" i="13" s="1"/>
  <c r="A22" i="13" s="1"/>
  <c r="A24" i="13" s="1"/>
  <c r="A26" i="13" s="1"/>
  <c r="A27" i="13" s="1"/>
  <c r="A30" i="13" s="1"/>
  <c r="A31" i="13" s="1"/>
  <c r="A32" i="13" s="1"/>
  <c r="D12" i="13"/>
  <c r="F12" i="13" s="1"/>
  <c r="K12" i="13" s="1"/>
  <c r="D11" i="13"/>
  <c r="K14" i="13" l="1"/>
  <c r="J19" i="13"/>
  <c r="L19" i="13" s="1"/>
  <c r="G18" i="13"/>
  <c r="L18" i="13" s="1"/>
  <c r="K16" i="13"/>
  <c r="G14" i="13"/>
  <c r="L14" i="13" s="1"/>
  <c r="K13" i="13"/>
  <c r="G15" i="13"/>
  <c r="L15" i="13" s="1"/>
  <c r="G12" i="13"/>
  <c r="L12" i="13" s="1"/>
  <c r="F11" i="13"/>
  <c r="K11" i="13" s="1"/>
  <c r="F10" i="13"/>
  <c r="K10" i="13" s="1"/>
  <c r="I21" i="13"/>
  <c r="K21" i="13" s="1"/>
  <c r="F33" i="13"/>
  <c r="K33" i="13" s="1"/>
  <c r="F32" i="13"/>
  <c r="G32" i="13" s="1"/>
  <c r="L32" i="13" s="1"/>
  <c r="F30" i="13"/>
  <c r="G30" i="13" s="1"/>
  <c r="L30" i="13" s="1"/>
  <c r="G11" i="13" l="1"/>
  <c r="L11" i="13" s="1"/>
  <c r="G10" i="13"/>
  <c r="L10" i="13" s="1"/>
  <c r="K32" i="13"/>
  <c r="J21" i="13"/>
  <c r="L21" i="13" s="1"/>
  <c r="G33" i="13"/>
  <c r="L33" i="13" s="1"/>
  <c r="K30" i="13"/>
  <c r="F20" i="13" l="1"/>
  <c r="K20" i="13" s="1"/>
  <c r="A33" i="13"/>
  <c r="F9" i="13"/>
  <c r="F111" i="13" l="1"/>
  <c r="A35" i="13"/>
  <c r="A37" i="13" s="1"/>
  <c r="A39" i="13" s="1"/>
  <c r="A41" i="13" s="1"/>
  <c r="A43" i="13" s="1"/>
  <c r="A45" i="13" s="1"/>
  <c r="K9" i="13"/>
  <c r="G20" i="13"/>
  <c r="L20" i="13" s="1"/>
  <c r="G9" i="13"/>
  <c r="L9" i="13" s="1"/>
  <c r="F14" i="1"/>
  <c r="G14" i="1"/>
  <c r="A46" i="13" l="1"/>
  <c r="A47" i="13" s="1"/>
  <c r="A48" i="13" s="1"/>
  <c r="A49" i="13" s="1"/>
  <c r="A51" i="13" s="1"/>
  <c r="I111" i="13"/>
  <c r="J111" i="13" s="1"/>
  <c r="G111" i="13"/>
  <c r="A4" i="1"/>
  <c r="A5" i="1" s="1"/>
  <c r="A6" i="1" s="1"/>
  <c r="A7" i="1" s="1"/>
  <c r="A52" i="13" l="1"/>
  <c r="A56" i="13" s="1"/>
  <c r="A57" i="13" s="1"/>
  <c r="A59" i="13" s="1"/>
  <c r="A61" i="13" s="1"/>
  <c r="A63" i="13" s="1"/>
  <c r="A64" i="13" s="1"/>
  <c r="A65" i="13" s="1"/>
  <c r="A70" i="13" s="1"/>
  <c r="A73" i="13" s="1"/>
  <c r="A74" i="13" s="1"/>
  <c r="A75" i="13" s="1"/>
  <c r="A76" i="13" s="1"/>
  <c r="A77" i="13" s="1"/>
  <c r="A78" i="13" s="1"/>
  <c r="A80" i="13" s="1"/>
  <c r="A81" i="13" s="1"/>
  <c r="A83" i="13" s="1"/>
  <c r="A84" i="13" s="1"/>
  <c r="A85" i="13" s="1"/>
  <c r="A86" i="13" s="1"/>
  <c r="A87" i="13" s="1"/>
  <c r="A90" i="13" s="1"/>
  <c r="A91" i="13" s="1"/>
  <c r="A92" i="13" s="1"/>
  <c r="A93" i="13" s="1"/>
  <c r="A94" i="13" s="1"/>
  <c r="A95" i="13" s="1"/>
  <c r="A97" i="13" s="1"/>
  <c r="A98" i="13" s="1"/>
  <c r="A99" i="13" s="1"/>
  <c r="A101" i="13" s="1"/>
  <c r="A102" i="13" s="1"/>
  <c r="A103" i="13" s="1"/>
  <c r="A105" i="13" s="1"/>
  <c r="A106" i="13" s="1"/>
  <c r="A108" i="13" s="1"/>
  <c r="A109" i="13" s="1"/>
  <c r="A110" i="13" s="1"/>
  <c r="K111" i="13"/>
  <c r="L111" i="13" s="1"/>
  <c r="E10" i="1"/>
  <c r="E9" i="1"/>
  <c r="H9" i="1"/>
  <c r="H10" i="1"/>
  <c r="H11" i="1" l="1"/>
  <c r="E11" i="1"/>
  <c r="H6" i="1"/>
  <c r="E6" i="1"/>
  <c r="E12" i="1" l="1"/>
  <c r="H12" i="1"/>
  <c r="E4" i="1" l="1"/>
  <c r="H4" i="1"/>
  <c r="A8" i="1" l="1"/>
  <c r="A9" i="1" s="1"/>
  <c r="A10" i="1" l="1"/>
  <c r="A11" i="1" s="1"/>
  <c r="A12" i="1" s="1"/>
  <c r="A13" i="1" s="1"/>
  <c r="H13" i="1" l="1"/>
  <c r="H5" i="1"/>
  <c r="E5" i="1"/>
  <c r="E13" i="1" l="1"/>
  <c r="E7" i="1"/>
  <c r="H7" i="1"/>
  <c r="D14" i="1"/>
  <c r="H3" i="1" l="1"/>
  <c r="E3" i="1"/>
  <c r="C14" i="1"/>
  <c r="H8" i="1"/>
  <c r="H14" i="1" l="1"/>
  <c r="E8" i="1"/>
  <c r="E14" i="1" s="1"/>
</calcChain>
</file>

<file path=xl/sharedStrings.xml><?xml version="1.0" encoding="utf-8"?>
<sst xmlns="http://schemas.openxmlformats.org/spreadsheetml/2006/main" count="249" uniqueCount="151">
  <si>
    <t>№ п/п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</si>
  <si>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</si>
  <si>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</si>
  <si>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</si>
  <si>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</si>
  <si>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</si>
  <si>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</si>
  <si>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</si>
  <si>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</si>
  <si>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</si>
  <si>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</si>
  <si>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</si>
  <si>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</si>
  <si>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</si>
  <si>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</si>
  <si>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</si>
  <si>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</si>
  <si>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</si>
  <si>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</si>
  <si>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м</t>
  </si>
  <si>
    <t>м3</t>
  </si>
  <si>
    <t>т</t>
  </si>
  <si>
    <t>Земляные работы</t>
  </si>
  <si>
    <t>Уплотнение грунта пневматическими трамбовками</t>
  </si>
  <si>
    <t>шт.</t>
  </si>
  <si>
    <t xml:space="preserve">Итого </t>
  </si>
  <si>
    <t>20.2</t>
  </si>
  <si>
    <t>Прочие работы</t>
  </si>
  <si>
    <t>Демонтажные работы</t>
  </si>
  <si>
    <t>Уг1 до Уг.2</t>
  </si>
  <si>
    <t>В1-4 до Уг.1</t>
  </si>
  <si>
    <t>В1-1 – В1-1А +Подвал+Гараж</t>
  </si>
  <si>
    <t>14.1</t>
  </si>
  <si>
    <t>Уг.2 до В1нов</t>
  </si>
  <si>
    <t>В1-30 – В1-31 +Камера</t>
  </si>
  <si>
    <t xml:space="preserve">В1-3А и В1-4 </t>
  </si>
  <si>
    <t>В1-2 – В1-2А</t>
  </si>
  <si>
    <t>В1-нов.1 и В1-5</t>
  </si>
  <si>
    <t>В1-нов.1- цех №121/18</t>
  </si>
  <si>
    <t>В1-нов.1 до В1-7</t>
  </si>
  <si>
    <t>В1-7 до В1-8 (Защита сущ. трубы)</t>
  </si>
  <si>
    <t>кг</t>
  </si>
  <si>
    <t>стык</t>
  </si>
  <si>
    <t>Обратная засыпка грунта вручную</t>
  </si>
  <si>
    <t>33.1</t>
  </si>
  <si>
    <t>м2</t>
  </si>
  <si>
    <t>30.1</t>
  </si>
  <si>
    <t>32.1</t>
  </si>
  <si>
    <t>131-23-ПЖ</t>
  </si>
  <si>
    <t>Сооружение земляного полотна</t>
  </si>
  <si>
    <t>Разборка тупиковых упоров</t>
  </si>
  <si>
    <t>шт</t>
  </si>
  <si>
    <t>Разборка стрелочного перевода марки 1/9 на деревянных брусьях</t>
  </si>
  <si>
    <t>Балластировка пути и стрелочных переводов</t>
  </si>
  <si>
    <t>Укладка звеньевого пути в прямых и кривых новыми рельсами НТ типа Р-65 при 1840 шт. деревянных шпал II типа на 1 км пути, тип скреплений – КД65</t>
  </si>
  <si>
    <t>Укладка звеньевого пути в прямых и кривых новыми рельсами НТ типа Р-65 при 1840 шт. ж.б. шпал на 1 км пути, тип скреплений – ЖБР-65Ш</t>
  </si>
  <si>
    <t>Укладка контррельсовый уголка в комплекте с башмаками и кремплением</t>
  </si>
  <si>
    <t xml:space="preserve">Укладка нового глухого пересечения (угол 45°) типа Р65, проект 534.06-2007.00.000-01, с комплектом деревянных брусьев и креплений </t>
  </si>
  <si>
    <t>комплект</t>
  </si>
  <si>
    <t xml:space="preserve">Установка тупиковых упоров </t>
  </si>
  <si>
    <t>Рихтовка пути</t>
  </si>
  <si>
    <t>Песок</t>
  </si>
  <si>
    <t>Щебень балластный кат.2</t>
  </si>
  <si>
    <t>10.1</t>
  </si>
  <si>
    <t>11.1</t>
  </si>
  <si>
    <t>12.1</t>
  </si>
  <si>
    <t>Болт стыковой в сборе Р65</t>
  </si>
  <si>
    <t xml:space="preserve">Выемка техногенного грунта </t>
  </si>
  <si>
    <t>Разработка грунта в траншее вручную</t>
  </si>
  <si>
    <t>Погрузка лишнего грунта в автосамосвалы</t>
  </si>
  <si>
    <t xml:space="preserve">Перевозка грунта до 1км  </t>
  </si>
  <si>
    <t>Планировка площадей бульдозерами</t>
  </si>
  <si>
    <t>Планировка вручную дна и откосов выемок каналов</t>
  </si>
  <si>
    <t>Планировка откосов выемок и насыпей экскаваторами</t>
  </si>
  <si>
    <t>Устройсвто онований под ж/д пути</t>
  </si>
  <si>
    <t xml:space="preserve">Устройство разделяющей прослойки под песчаным основанием жд. путей из геотекстиля </t>
  </si>
  <si>
    <t>Геотекстиль</t>
  </si>
  <si>
    <t>9.1</t>
  </si>
  <si>
    <t>Устройство подстилающих и выравнивающих слоев оснований из песка</t>
  </si>
  <si>
    <t>Устройство подстилающих и выравнивающих слоев оснований из щебня</t>
  </si>
  <si>
    <t>Отсыпка щебнем призмы под тупиковые упоры</t>
  </si>
  <si>
    <t>Замена балласта/ Снятие балластного основания</t>
  </si>
  <si>
    <t xml:space="preserve">Замена балласта/ Балластировка пути </t>
  </si>
  <si>
    <t>Разборка существующего звеньевого пути, шпалы ж/б</t>
  </si>
  <si>
    <t>Разборка существующего звеньевого пути на деревянных шпалах</t>
  </si>
  <si>
    <t>Погрузка демонтированных элементов</t>
  </si>
  <si>
    <t>Устройство верхнего строения пути</t>
  </si>
  <si>
    <t>Укладка контррельсов</t>
  </si>
  <si>
    <t>Укладка глухого пересечения</t>
  </si>
  <si>
    <t>Укладка стрелочных переводов</t>
  </si>
  <si>
    <t xml:space="preserve">Укладка старогоднего стрелочного перевода типа Р65 марка 1/9 </t>
  </si>
  <si>
    <t xml:space="preserve">Укладка сарогоднего стрелочного перевода типа Р65 марка 1/9 </t>
  </si>
  <si>
    <t>Укладка нового стрелочного перевода типа Р65 марка 1/7 левый, с комплектом деревянных брусьев и креплений</t>
  </si>
  <si>
    <t>Укладка нового стрелочного перевода типа Р65 марка 1/9 правый, с комплектом деревянных брусьев и креплений</t>
  </si>
  <si>
    <t xml:space="preserve">Укладка нового стрелочного перевода типа Р65 марка 1/9 , с комплектом ж.б. брусьев и креплений </t>
  </si>
  <si>
    <t>Устройство тупиковых упоров</t>
  </si>
  <si>
    <t>Балластировка междупутья</t>
  </si>
  <si>
    <t xml:space="preserve">Послеосадочный ремонт </t>
  </si>
  <si>
    <t>Изготовление и устройство закладных конструкций</t>
  </si>
  <si>
    <t xml:space="preserve">Установка МС2 на болтовых соединениях </t>
  </si>
  <si>
    <t>Изделие соединительное МС2 (уголок 75х50х5)</t>
  </si>
  <si>
    <t>Болт М14</t>
  </si>
  <si>
    <t>Гайка М14</t>
  </si>
  <si>
    <t>Шайба М14</t>
  </si>
  <si>
    <t>Изготовление и монтаж обрамления призм тупиковых упоров (5 шт.)</t>
  </si>
  <si>
    <t>Лист ст 3мм</t>
  </si>
  <si>
    <t>Уголок 50х50х4мм</t>
  </si>
  <si>
    <t>30.2</t>
  </si>
  <si>
    <t>Рихтовка, выправка и балластировка путей</t>
  </si>
  <si>
    <t>Изготовление в построечных условиях конструкций закладных МС2 (380шт., L=150мм; 4,79кг/м)</t>
  </si>
  <si>
    <t>Установка изделий МС-1</t>
  </si>
  <si>
    <t>Сверление рельс для установки МС2 (380 * 2 отверстия)</t>
  </si>
  <si>
    <t xml:space="preserve">Изделие соединительное МС1 (уголок 75х75х5)  </t>
  </si>
  <si>
    <t>37.1</t>
  </si>
  <si>
    <t>37.2</t>
  </si>
  <si>
    <t>37.3</t>
  </si>
  <si>
    <t>37.4</t>
  </si>
  <si>
    <t>38.1</t>
  </si>
  <si>
    <t>Подготовительные и демонтажные работы</t>
  </si>
  <si>
    <t xml:space="preserve">Резка асфальтового покрытия фрезой </t>
  </si>
  <si>
    <t xml:space="preserve">Разборка покрытий асфальтобетонных мех. способом </t>
  </si>
  <si>
    <t>Погрузка строительного мусора в автосамосвалы</t>
  </si>
  <si>
    <t>Разборка дорожных ж/б плит  (3м*1,75м*0,17м)</t>
  </si>
  <si>
    <t>Разборка покрытий асфальтобетонных отбойными молотками</t>
  </si>
  <si>
    <t>Разборка бетонного основания отбойными молотками</t>
  </si>
  <si>
    <t>Разборка бетонных конструкций Путь №30</t>
  </si>
  <si>
    <t>Разборка тупиков ж/б конструкций Путь №31</t>
  </si>
  <si>
    <t>Разборка бетонных блоков отбойными молотками (тупики)</t>
  </si>
  <si>
    <t>Разборка бетонных плит</t>
  </si>
  <si>
    <t>Разборка бетонного основания отбойными молотками (тупики)</t>
  </si>
  <si>
    <t>Демонтаж опор</t>
  </si>
  <si>
    <t xml:space="preserve">Разработка сухого грунта механизированным способом </t>
  </si>
  <si>
    <t xml:space="preserve">Обратная засыпка грунта бульдозером </t>
  </si>
  <si>
    <t>Демонтаж ж/б конструкций опор</t>
  </si>
  <si>
    <t>Разборка монолитного ж/б фундамента</t>
  </si>
  <si>
    <t>Демонтаж бетонного основания отбойными молотками</t>
  </si>
  <si>
    <t xml:space="preserve">Демонтаж м/ конструкций </t>
  </si>
  <si>
    <t xml:space="preserve">Демонтаж металлоконструкций опоры (опоры под трубопроводы) </t>
  </si>
  <si>
    <t>Демонтаж металлоконструкций фермы</t>
  </si>
  <si>
    <t>Стыковка с путями 417 цеха</t>
  </si>
  <si>
    <t>65.2</t>
  </si>
  <si>
    <t>Соединение рельсошпальной решетки на деревянных шпалах с рельсовыми путями цеха 417</t>
  </si>
  <si>
    <t>Сверление отверстий в рельсах после подрезки под монтаж накладки</t>
  </si>
  <si>
    <t>Демонтаж ж/б опор (6шт., 19,2м3)</t>
  </si>
  <si>
    <t>работы мутные, да и скорее всего Кушакова побреет это</t>
  </si>
  <si>
    <t>очень странные работы, планировок насыпей вообще не было, объемы в ВОР другие, Дураев со скрипом закрывал эти работы, у нас в смете все это стоит 620 000</t>
  </si>
  <si>
    <t>куда??? Мы все в утиль увезли</t>
  </si>
  <si>
    <t>60 м3 в расценке учтено</t>
  </si>
  <si>
    <t>нет такого в ВОР и ИД</t>
  </si>
  <si>
    <t>43 в ВОР</t>
  </si>
  <si>
    <t>125 щебня, 100 песка!!!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</si>
</sst>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0.0"/>
    <numFmt numFmtId="168" formatCode="_-* #,##0.0_-;\-* #,##0.0_-;_-* &quot;-&quot;??_-;_-@_-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color rgb="FFFFFF00"/>
      <name val="Calibri"/>
      <family val="2"/>
      <charset val="204"/>
      <scheme val="minor"/>
    </font>
    <font>
      <b/>
      <sz val="12"/>
      <color rgb="FFFFFF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>
      <alignment vertical="top"/>
    </xf>
    <xf numFmtId="0" fontId="8" fillId="0" borderId="0"/>
  </cellStyleXfs>
  <cellXfs count="144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2" borderId="1" xfId="1" applyFont="1" applyFill="1" applyBorder="1" applyAlignment="1">
      <alignment vertical="center"/>
    </xf>
    <xf numFmtId="43" fontId="4" fillId="2" borderId="1" xfId="1" applyFont="1" applyFill="1" applyBorder="1" applyAlignment="1">
      <alignment horizontal="right" vertical="center"/>
    </xf>
    <xf numFmtId="43" fontId="3" fillId="2" borderId="1" xfId="1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vertical="center"/>
    </xf>
    <xf numFmtId="43" fontId="4" fillId="3" borderId="1" xfId="1" applyFont="1" applyFill="1" applyBorder="1" applyAlignment="1">
      <alignment horizontal="right" vertical="center"/>
    </xf>
    <xf numFmtId="43" fontId="3" fillId="3" borderId="1" xfId="1" applyFont="1" applyFill="1" applyBorder="1" applyAlignment="1">
      <alignment horizontal="center" vertical="center"/>
    </xf>
    <xf numFmtId="164" fontId="0" fillId="0" borderId="0" xfId="0" applyNumberFormat="1"/>
    <xf numFmtId="164" fontId="2" fillId="0" borderId="0" xfId="0" applyNumberFormat="1" applyFont="1"/>
    <xf numFmtId="0" fontId="5" fillId="0" borderId="1" xfId="0" applyFont="1" applyBorder="1" applyAlignment="1">
      <alignment vertical="center"/>
    </xf>
    <xf numFmtId="0" fontId="4" fillId="0" borderId="1" xfId="0" applyFont="1" applyBorder="1"/>
    <xf numFmtId="0" fontId="3" fillId="0" borderId="1" xfId="0" applyFont="1" applyBorder="1"/>
    <xf numFmtId="43" fontId="3" fillId="2" borderId="1" xfId="1" applyFont="1" applyFill="1" applyBorder="1"/>
    <xf numFmtId="43" fontId="3" fillId="3" borderId="1" xfId="1" applyFont="1" applyFill="1" applyBorder="1"/>
    <xf numFmtId="0" fontId="4" fillId="0" borderId="0" xfId="0" applyFont="1"/>
    <xf numFmtId="0" fontId="7" fillId="0" borderId="0" xfId="0" applyFont="1"/>
    <xf numFmtId="4" fontId="6" fillId="0" borderId="1" xfId="0" applyNumberFormat="1" applyFont="1" applyFill="1" applyBorder="1" applyAlignment="1">
      <alignment horizontal="center" vertical="center" wrapText="1"/>
    </xf>
    <xf numFmtId="1" fontId="6" fillId="0" borderId="1" xfId="2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left" vertical="center" wrapText="1"/>
    </xf>
    <xf numFmtId="166" fontId="6" fillId="4" borderId="1" xfId="0" applyNumberFormat="1" applyFont="1" applyFill="1" applyBorder="1" applyAlignment="1">
      <alignment horizontal="left" vertical="center" wrapText="1"/>
    </xf>
    <xf numFmtId="165" fontId="6" fillId="4" borderId="1" xfId="1" applyNumberFormat="1" applyFont="1" applyFill="1" applyBorder="1" applyAlignment="1">
      <alignment horizontal="left" vertical="center" wrapText="1"/>
    </xf>
    <xf numFmtId="43" fontId="9" fillId="5" borderId="1" xfId="1" applyFont="1" applyFill="1" applyBorder="1" applyAlignment="1">
      <alignment horizontal="center" vertical="center" wrapText="1"/>
    </xf>
    <xf numFmtId="0" fontId="5" fillId="5" borderId="1" xfId="3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43" fontId="5" fillId="5" borderId="1" xfId="1" applyFont="1" applyFill="1" applyBorder="1" applyAlignment="1">
      <alignment vertical="center"/>
    </xf>
    <xf numFmtId="43" fontId="9" fillId="0" borderId="1" xfId="1" applyFont="1" applyFill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0" fontId="5" fillId="6" borderId="1" xfId="3" applyFont="1" applyFill="1" applyBorder="1" applyAlignment="1">
      <alignment horizontal="left" vertical="center" wrapText="1"/>
    </xf>
    <xf numFmtId="43" fontId="9" fillId="6" borderId="1" xfId="1" applyFont="1" applyFill="1" applyBorder="1" applyAlignment="1">
      <alignment horizontal="center" vertical="center" wrapText="1"/>
    </xf>
    <xf numFmtId="43" fontId="5" fillId="5" borderId="1" xfId="1" applyFont="1" applyFill="1" applyBorder="1" applyAlignment="1">
      <alignment horizontal="center" vertical="center" wrapText="1"/>
    </xf>
    <xf numFmtId="43" fontId="5" fillId="6" borderId="1" xfId="1" applyFont="1" applyFill="1" applyBorder="1" applyAlignment="1">
      <alignment horizontal="center" vertical="center" wrapText="1"/>
    </xf>
    <xf numFmtId="165" fontId="5" fillId="6" borderId="1" xfId="1" applyNumberFormat="1" applyFont="1" applyFill="1" applyBorder="1" applyAlignment="1">
      <alignment vertical="center" wrapText="1"/>
    </xf>
    <xf numFmtId="0" fontId="11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vertical="center" wrapText="1"/>
    </xf>
    <xf numFmtId="0" fontId="5" fillId="0" borderId="1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right" vertical="center"/>
    </xf>
    <xf numFmtId="0" fontId="5" fillId="0" borderId="1" xfId="2" applyFont="1" applyBorder="1" applyAlignment="1">
      <alignment vertical="center" wrapText="1"/>
    </xf>
    <xf numFmtId="0" fontId="6" fillId="0" borderId="1" xfId="2" applyFont="1" applyBorder="1" applyAlignment="1">
      <alignment vertical="center" wrapText="1"/>
    </xf>
    <xf numFmtId="0" fontId="5" fillId="6" borderId="1" xfId="2" applyFont="1" applyFill="1" applyBorder="1" applyAlignment="1">
      <alignment horizontal="center" vertical="center" wrapText="1"/>
    </xf>
    <xf numFmtId="168" fontId="5" fillId="6" borderId="1" xfId="1" applyNumberFormat="1" applyFont="1" applyFill="1" applyBorder="1" applyAlignment="1">
      <alignment vertical="center" wrapText="1"/>
    </xf>
    <xf numFmtId="167" fontId="5" fillId="0" borderId="1" xfId="2" applyNumberFormat="1" applyFont="1" applyBorder="1" applyAlignment="1">
      <alignment horizontal="right" vertical="center"/>
    </xf>
    <xf numFmtId="1" fontId="5" fillId="0" borderId="1" xfId="2" applyNumberFormat="1" applyFont="1" applyBorder="1" applyAlignment="1">
      <alignment horizontal="right" vertical="center"/>
    </xf>
    <xf numFmtId="2" fontId="5" fillId="0" borderId="1" xfId="2" applyNumberFormat="1" applyFont="1" applyBorder="1" applyAlignment="1">
      <alignment horizontal="right" vertical="center"/>
    </xf>
    <xf numFmtId="43" fontId="5" fillId="6" borderId="1" xfId="1" applyNumberFormat="1" applyFont="1" applyFill="1" applyBorder="1" applyAlignment="1">
      <alignment vertical="center" wrapText="1"/>
    </xf>
    <xf numFmtId="43" fontId="5" fillId="5" borderId="1" xfId="1" applyNumberFormat="1" applyFont="1" applyFill="1" applyBorder="1" applyAlignment="1">
      <alignment vertical="center" wrapText="1"/>
    </xf>
    <xf numFmtId="43" fontId="5" fillId="0" borderId="1" xfId="1" applyFont="1" applyBorder="1" applyAlignment="1">
      <alignment horizontal="right" vertical="center"/>
    </xf>
    <xf numFmtId="43" fontId="5" fillId="0" borderId="1" xfId="1" applyFont="1" applyBorder="1" applyAlignment="1">
      <alignment horizontal="right" vertical="center" wrapText="1"/>
    </xf>
    <xf numFmtId="0" fontId="5" fillId="6" borderId="1" xfId="2" applyFont="1" applyFill="1" applyBorder="1" applyAlignment="1">
      <alignment horizontal="left" vertical="center" wrapText="1"/>
    </xf>
    <xf numFmtId="165" fontId="5" fillId="6" borderId="1" xfId="1" applyNumberFormat="1" applyFont="1" applyFill="1" applyBorder="1" applyAlignment="1">
      <alignment horizontal="right" vertical="center"/>
    </xf>
    <xf numFmtId="0" fontId="5" fillId="6" borderId="1" xfId="0" applyFont="1" applyFill="1" applyBorder="1" applyAlignment="1">
      <alignment vertical="center" wrapText="1"/>
    </xf>
    <xf numFmtId="0" fontId="5" fillId="5" borderId="1" xfId="2" applyFont="1" applyFill="1" applyBorder="1" applyAlignment="1">
      <alignment horizontal="center" vertical="center" wrapText="1"/>
    </xf>
    <xf numFmtId="165" fontId="5" fillId="5" borderId="1" xfId="1" applyNumberFormat="1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165" fontId="5" fillId="5" borderId="1" xfId="1" applyNumberFormat="1" applyFont="1" applyFill="1" applyBorder="1" applyAlignment="1">
      <alignment horizontal="right" vertical="center"/>
    </xf>
    <xf numFmtId="0" fontId="12" fillId="0" borderId="1" xfId="2" applyFont="1" applyBorder="1" applyAlignment="1">
      <alignment vertical="center" wrapText="1"/>
    </xf>
    <xf numFmtId="2" fontId="5" fillId="5" borderId="1" xfId="0" applyNumberFormat="1" applyFont="1" applyFill="1" applyBorder="1" applyAlignment="1">
      <alignment vertical="center" wrapText="1"/>
    </xf>
    <xf numFmtId="43" fontId="5" fillId="0" borderId="1" xfId="1" applyFont="1" applyBorder="1" applyAlignment="1">
      <alignment vertical="center"/>
    </xf>
    <xf numFmtId="0" fontId="5" fillId="5" borderId="12" xfId="3" applyFont="1" applyFill="1" applyBorder="1" applyAlignment="1">
      <alignment horizontal="left" vertical="center" wrapText="1"/>
    </xf>
    <xf numFmtId="1" fontId="5" fillId="5" borderId="1" xfId="0" applyNumberFormat="1" applyFont="1" applyFill="1" applyBorder="1" applyAlignment="1">
      <alignment vertical="center" wrapText="1"/>
    </xf>
    <xf numFmtId="1" fontId="5" fillId="0" borderId="1" xfId="0" applyNumberFormat="1" applyFont="1" applyBorder="1" applyAlignment="1">
      <alignment vertical="center" wrapText="1"/>
    </xf>
    <xf numFmtId="4" fontId="6" fillId="0" borderId="1" xfId="0" applyNumberFormat="1" applyFont="1" applyBorder="1" applyAlignment="1">
      <alignment horizontal="center" vertical="center" wrapText="1"/>
    </xf>
    <xf numFmtId="165" fontId="6" fillId="0" borderId="1" xfId="1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/>
    <xf numFmtId="43" fontId="5" fillId="5" borderId="1" xfId="1" applyNumberFormat="1" applyFont="1" applyFill="1" applyBorder="1" applyAlignment="1">
      <alignment horizontal="center"/>
    </xf>
    <xf numFmtId="43" fontId="5" fillId="6" borderId="1" xfId="1" applyFont="1" applyFill="1" applyBorder="1" applyAlignment="1">
      <alignment vertical="center"/>
    </xf>
    <xf numFmtId="43" fontId="5" fillId="6" borderId="1" xfId="1" applyNumberFormat="1" applyFont="1" applyFill="1" applyBorder="1" applyAlignment="1">
      <alignment vertical="center"/>
    </xf>
    <xf numFmtId="43" fontId="5" fillId="5" borderId="1" xfId="1" applyNumberFormat="1" applyFont="1" applyFill="1" applyBorder="1" applyAlignment="1">
      <alignment vertical="center"/>
    </xf>
    <xf numFmtId="43" fontId="5" fillId="6" borderId="1" xfId="1" applyNumberFormat="1" applyFont="1" applyFill="1" applyBorder="1" applyAlignment="1">
      <alignment horizontal="center"/>
    </xf>
    <xf numFmtId="43" fontId="5" fillId="6" borderId="12" xfId="1" applyFont="1" applyFill="1" applyBorder="1" applyAlignment="1">
      <alignment vertical="center"/>
    </xf>
    <xf numFmtId="43" fontId="5" fillId="0" borderId="12" xfId="1" applyFont="1" applyBorder="1" applyAlignment="1">
      <alignment vertical="center"/>
    </xf>
    <xf numFmtId="43" fontId="5" fillId="6" borderId="1" xfId="1" applyNumberFormat="1" applyFont="1" applyFill="1" applyBorder="1" applyAlignment="1">
      <alignment horizontal="center" vertical="center"/>
    </xf>
    <xf numFmtId="0" fontId="7" fillId="5" borderId="0" xfId="0" applyFont="1" applyFill="1"/>
    <xf numFmtId="43" fontId="12" fillId="0" borderId="1" xfId="1" applyFont="1" applyBorder="1" applyAlignment="1">
      <alignment vertical="center"/>
    </xf>
    <xf numFmtId="165" fontId="11" fillId="0" borderId="0" xfId="1" applyNumberFormat="1" applyFont="1" applyAlignment="1">
      <alignment vertical="center"/>
    </xf>
    <xf numFmtId="165" fontId="7" fillId="0" borderId="0" xfId="1" applyNumberFormat="1" applyFont="1"/>
    <xf numFmtId="43" fontId="7" fillId="0" borderId="0" xfId="1" applyFont="1"/>
    <xf numFmtId="0" fontId="5" fillId="7" borderId="1" xfId="0" applyFont="1" applyFill="1" applyBorder="1" applyAlignment="1">
      <alignment horizontal="center" vertical="center" wrapText="1"/>
    </xf>
    <xf numFmtId="0" fontId="5" fillId="7" borderId="1" xfId="2" applyFont="1" applyFill="1" applyBorder="1" applyAlignment="1">
      <alignment vertical="center" wrapText="1"/>
    </xf>
    <xf numFmtId="0" fontId="5" fillId="7" borderId="1" xfId="2" applyFont="1" applyFill="1" applyBorder="1" applyAlignment="1">
      <alignment horizontal="center" vertical="center" wrapText="1"/>
    </xf>
    <xf numFmtId="43" fontId="5" fillId="7" borderId="1" xfId="1" applyFont="1" applyFill="1" applyBorder="1" applyAlignment="1">
      <alignment horizontal="right" vertical="center"/>
    </xf>
    <xf numFmtId="43" fontId="5" fillId="7" borderId="1" xfId="1" applyFont="1" applyFill="1" applyBorder="1" applyAlignment="1">
      <alignment horizontal="center" vertical="center" wrapText="1"/>
    </xf>
    <xf numFmtId="43" fontId="5" fillId="7" borderId="1" xfId="1" applyFont="1" applyFill="1" applyBorder="1" applyAlignment="1">
      <alignment vertical="center"/>
    </xf>
    <xf numFmtId="43" fontId="5" fillId="7" borderId="1" xfId="1" applyNumberFormat="1" applyFont="1" applyFill="1" applyBorder="1" applyAlignment="1">
      <alignment horizontal="center"/>
    </xf>
    <xf numFmtId="0" fontId="7" fillId="7" borderId="0" xfId="0" applyFont="1" applyFill="1"/>
    <xf numFmtId="0" fontId="5" fillId="7" borderId="1" xfId="2" applyFont="1" applyFill="1" applyBorder="1" applyAlignment="1">
      <alignment horizontal="left" vertical="center" wrapText="1"/>
    </xf>
    <xf numFmtId="0" fontId="5" fillId="7" borderId="1" xfId="3" applyFont="1" applyFill="1" applyBorder="1" applyAlignment="1">
      <alignment horizontal="left" vertical="center" wrapText="1"/>
    </xf>
    <xf numFmtId="43" fontId="5" fillId="7" borderId="1" xfId="1" applyFont="1" applyFill="1" applyBorder="1" applyAlignment="1">
      <alignment horizontal="right" vertical="center" wrapText="1"/>
    </xf>
    <xf numFmtId="43" fontId="9" fillId="7" borderId="1" xfId="1" applyFont="1" applyFill="1" applyBorder="1" applyAlignment="1">
      <alignment horizontal="center" vertical="center" wrapText="1"/>
    </xf>
    <xf numFmtId="4" fontId="6" fillId="0" borderId="12" xfId="0" applyNumberFormat="1" applyFont="1" applyFill="1" applyBorder="1" applyAlignment="1">
      <alignment horizontal="center" vertical="center" wrapText="1"/>
    </xf>
    <xf numFmtId="165" fontId="6" fillId="4" borderId="12" xfId="1" applyNumberFormat="1" applyFont="1" applyFill="1" applyBorder="1" applyAlignment="1">
      <alignment horizontal="left" vertical="center" wrapText="1"/>
    </xf>
    <xf numFmtId="43" fontId="5" fillId="5" borderId="12" xfId="1" applyFont="1" applyFill="1" applyBorder="1" applyAlignment="1">
      <alignment vertical="center"/>
    </xf>
    <xf numFmtId="43" fontId="5" fillId="7" borderId="12" xfId="1" applyFont="1" applyFill="1" applyBorder="1" applyAlignment="1">
      <alignment vertical="center"/>
    </xf>
    <xf numFmtId="43" fontId="12" fillId="0" borderId="12" xfId="1" applyFont="1" applyBorder="1" applyAlignment="1">
      <alignment vertical="center"/>
    </xf>
    <xf numFmtId="0" fontId="13" fillId="0" borderId="1" xfId="0" applyFont="1" applyFill="1" applyBorder="1" applyAlignment="1">
      <alignment horizontal="center" vertical="center" wrapText="1"/>
    </xf>
    <xf numFmtId="2" fontId="5" fillId="7" borderId="1" xfId="2" applyNumberFormat="1" applyFont="1" applyFill="1" applyBorder="1" applyAlignment="1">
      <alignment horizontal="right" vertical="center"/>
    </xf>
    <xf numFmtId="49" fontId="5" fillId="7" borderId="1" xfId="0" applyNumberFormat="1" applyFont="1" applyFill="1" applyBorder="1" applyAlignment="1">
      <alignment horizontal="center" vertical="center" wrapText="1"/>
    </xf>
    <xf numFmtId="43" fontId="5" fillId="7" borderId="1" xfId="1" applyNumberFormat="1" applyFont="1" applyFill="1" applyBorder="1" applyAlignment="1">
      <alignment vertical="center" wrapText="1"/>
    </xf>
    <xf numFmtId="43" fontId="5" fillId="7" borderId="1" xfId="1" applyNumberFormat="1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43" fontId="5" fillId="5" borderId="3" xfId="1" applyFont="1" applyFill="1" applyBorder="1" applyAlignment="1">
      <alignment horizontal="center" vertical="center" wrapText="1"/>
    </xf>
    <xf numFmtId="43" fontId="5" fillId="5" borderId="6" xfId="1" applyFont="1" applyFill="1" applyBorder="1" applyAlignment="1">
      <alignment horizontal="center" vertical="center" wrapText="1"/>
    </xf>
    <xf numFmtId="43" fontId="5" fillId="5" borderId="10" xfId="1" applyFont="1" applyFill="1" applyBorder="1" applyAlignment="1">
      <alignment horizontal="center" vertical="center" wrapText="1"/>
    </xf>
    <xf numFmtId="43" fontId="5" fillId="5" borderId="14" xfId="1" applyFont="1" applyFill="1" applyBorder="1" applyAlignment="1">
      <alignment horizontal="center" vertical="center" wrapText="1"/>
    </xf>
    <xf numFmtId="43" fontId="5" fillId="5" borderId="5" xfId="1" applyFont="1" applyFill="1" applyBorder="1" applyAlignment="1">
      <alignment horizontal="center" vertical="center" wrapText="1"/>
    </xf>
    <xf numFmtId="43" fontId="5" fillId="5" borderId="8" xfId="1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10" fillId="0" borderId="12" xfId="3" applyFont="1" applyBorder="1" applyAlignment="1">
      <alignment horizontal="right" wrapText="1"/>
    </xf>
    <xf numFmtId="0" fontId="10" fillId="0" borderId="13" xfId="3" applyFont="1" applyBorder="1" applyAlignment="1">
      <alignment horizontal="right" wrapText="1"/>
    </xf>
    <xf numFmtId="0" fontId="10" fillId="0" borderId="2" xfId="3" applyFont="1" applyBorder="1" applyAlignment="1">
      <alignment horizontal="right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165" fontId="5" fillId="5" borderId="3" xfId="1" applyNumberFormat="1" applyFont="1" applyFill="1" applyBorder="1" applyAlignment="1">
      <alignment horizontal="center" vertical="center"/>
    </xf>
    <xf numFmtId="165" fontId="5" fillId="5" borderId="6" xfId="1" applyNumberFormat="1" applyFont="1" applyFill="1" applyBorder="1" applyAlignment="1">
      <alignment horizontal="center" vertical="center"/>
    </xf>
    <xf numFmtId="165" fontId="5" fillId="5" borderId="10" xfId="1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0" xfId="0" applyNumberFormat="1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4">
    <cellStyle name="ЛокСмМТСН" xfId="2" xr:uid="{D483F28E-5600-4B58-9725-92D5A86D1E6A}"/>
    <cellStyle name="Обычный" xfId="0" builtinId="0"/>
    <cellStyle name="Обычный 2" xfId="3" xr:uid="{85A4B3AB-2849-4FA3-BF56-8093FE10763B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B5179-CE17-4803-A61C-EECC1DB6721F}">
  <dimension ref="A1:K22"/>
  <sheetViews>
    <sheetView view="pageBreakPreview" zoomScaleNormal="100" zoomScaleSheetLayoutView="100" workbookViewId="0">
      <selection activeCell="F17" sqref="F17"/>
    </sheetView>
  </sheetViews>
  <sheetFormatPr defaultRowHeight="15" x14ac:dyDescent="0.25"/>
  <cols>
    <col min="1" max="1" width="6.5703125" customWidth="1"/>
    <col min="2" max="2" width="45" customWidth="1"/>
    <col min="3" max="3" width="16.5703125" customWidth="1"/>
    <col min="4" max="4" width="17.7109375" customWidth="1"/>
    <col min="5" max="5" width="17.85546875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11" x14ac:dyDescent="0.25">
      <c r="A1" s="111" t="s">
        <v>0</v>
      </c>
      <c r="B1" s="111" t="s">
        <v>1</v>
      </c>
      <c r="C1" s="112" t="s">
        <v>2</v>
      </c>
      <c r="D1" s="112"/>
      <c r="E1" s="112"/>
      <c r="F1" s="113" t="s">
        <v>3</v>
      </c>
      <c r="G1" s="113"/>
      <c r="H1" s="113"/>
    </row>
    <row r="2" spans="1:11" ht="28.5" x14ac:dyDescent="0.25">
      <c r="A2" s="111"/>
      <c r="B2" s="111"/>
      <c r="C2" s="1" t="s">
        <v>4</v>
      </c>
      <c r="D2" s="2" t="s">
        <v>5</v>
      </c>
      <c r="E2" s="2" t="s">
        <v>6</v>
      </c>
      <c r="F2" s="3" t="s">
        <v>4</v>
      </c>
      <c r="G2" s="4" t="s">
        <v>5</v>
      </c>
      <c r="H2" s="4" t="s">
        <v>6</v>
      </c>
    </row>
    <row r="3" spans="1:11" x14ac:dyDescent="0.25">
      <c r="A3" s="5">
        <v>1</v>
      </c>
      <c r="B3" s="6" t="s">
        <v>35</v>
      </c>
      <c r="C3" s="7"/>
      <c r="D3" s="8"/>
      <c r="E3" s="9">
        <f>C3+D3</f>
        <v>0</v>
      </c>
      <c r="F3" s="10"/>
      <c r="G3" s="11"/>
      <c r="H3" s="12">
        <f>F3+G3</f>
        <v>0</v>
      </c>
      <c r="I3" s="13"/>
    </row>
    <row r="4" spans="1:11" x14ac:dyDescent="0.25">
      <c r="A4" s="5">
        <f>A3+1</f>
        <v>2</v>
      </c>
      <c r="B4" s="6" t="s">
        <v>30</v>
      </c>
      <c r="C4" s="7"/>
      <c r="D4" s="8"/>
      <c r="E4" s="9">
        <f>C4+D4</f>
        <v>0</v>
      </c>
      <c r="F4" s="10"/>
      <c r="G4" s="11"/>
      <c r="H4" s="12">
        <f>F4+G4</f>
        <v>0</v>
      </c>
      <c r="I4" s="13"/>
    </row>
    <row r="5" spans="1:11" x14ac:dyDescent="0.25">
      <c r="A5" s="5">
        <f>A4+1</f>
        <v>3</v>
      </c>
      <c r="B5" s="6" t="s">
        <v>29</v>
      </c>
      <c r="C5" s="7"/>
      <c r="D5" s="8"/>
      <c r="E5" s="9">
        <f t="shared" ref="E5:E13" si="0">C5+D5</f>
        <v>0</v>
      </c>
      <c r="F5" s="10"/>
      <c r="G5" s="11"/>
      <c r="H5" s="12">
        <f t="shared" ref="H5:H13" si="1">F5+G5</f>
        <v>0</v>
      </c>
      <c r="I5" s="14"/>
    </row>
    <row r="6" spans="1:11" x14ac:dyDescent="0.25">
      <c r="A6" s="5">
        <f>A5+1</f>
        <v>4</v>
      </c>
      <c r="B6" s="6" t="s">
        <v>33</v>
      </c>
      <c r="C6" s="7"/>
      <c r="D6" s="8"/>
      <c r="E6" s="9">
        <f t="shared" si="0"/>
        <v>0</v>
      </c>
      <c r="F6" s="10"/>
      <c r="G6" s="11"/>
      <c r="H6" s="12">
        <f t="shared" si="1"/>
        <v>0</v>
      </c>
      <c r="I6" s="14"/>
    </row>
    <row r="7" spans="1:11" x14ac:dyDescent="0.25">
      <c r="A7" s="5">
        <f>A6+1</f>
        <v>5</v>
      </c>
      <c r="B7" s="6" t="s">
        <v>34</v>
      </c>
      <c r="C7" s="7"/>
      <c r="D7" s="8"/>
      <c r="E7" s="9">
        <f t="shared" si="0"/>
        <v>0</v>
      </c>
      <c r="F7" s="10"/>
      <c r="G7" s="11"/>
      <c r="H7" s="12">
        <f t="shared" si="1"/>
        <v>0</v>
      </c>
      <c r="I7" s="14"/>
    </row>
    <row r="8" spans="1:11" x14ac:dyDescent="0.25">
      <c r="A8" s="5">
        <f t="shared" ref="A8:A13" si="2">A7+1</f>
        <v>6</v>
      </c>
      <c r="B8" s="15" t="s">
        <v>31</v>
      </c>
      <c r="C8" s="7"/>
      <c r="D8" s="8"/>
      <c r="E8" s="9">
        <f t="shared" si="0"/>
        <v>0</v>
      </c>
      <c r="F8" s="10"/>
      <c r="G8" s="11"/>
      <c r="H8" s="12">
        <f t="shared" si="1"/>
        <v>0</v>
      </c>
      <c r="I8" s="14"/>
      <c r="J8" s="13"/>
      <c r="K8" s="13"/>
    </row>
    <row r="9" spans="1:11" x14ac:dyDescent="0.25">
      <c r="A9" s="5">
        <f t="shared" si="2"/>
        <v>7</v>
      </c>
      <c r="B9" s="15" t="s">
        <v>36</v>
      </c>
      <c r="C9" s="7"/>
      <c r="D9" s="8"/>
      <c r="E9" s="9">
        <f t="shared" si="0"/>
        <v>0</v>
      </c>
      <c r="F9" s="10"/>
      <c r="G9" s="11"/>
      <c r="H9" s="12">
        <f t="shared" si="1"/>
        <v>0</v>
      </c>
      <c r="I9" s="14"/>
      <c r="J9" s="13"/>
      <c r="K9" s="13"/>
    </row>
    <row r="10" spans="1:11" x14ac:dyDescent="0.25">
      <c r="A10" s="5">
        <f t="shared" si="2"/>
        <v>8</v>
      </c>
      <c r="B10" s="15" t="s">
        <v>37</v>
      </c>
      <c r="C10" s="7"/>
      <c r="D10" s="8"/>
      <c r="E10" s="9">
        <f t="shared" si="0"/>
        <v>0</v>
      </c>
      <c r="F10" s="10"/>
      <c r="G10" s="11"/>
      <c r="H10" s="12">
        <f t="shared" si="1"/>
        <v>0</v>
      </c>
      <c r="I10" s="14"/>
      <c r="J10" s="13"/>
      <c r="K10" s="13"/>
    </row>
    <row r="11" spans="1:11" x14ac:dyDescent="0.25">
      <c r="A11" s="5">
        <f t="shared" si="2"/>
        <v>9</v>
      </c>
      <c r="B11" s="15" t="s">
        <v>38</v>
      </c>
      <c r="C11" s="7"/>
      <c r="D11" s="8"/>
      <c r="E11" s="9">
        <f t="shared" si="0"/>
        <v>0</v>
      </c>
      <c r="F11" s="10"/>
      <c r="G11" s="11"/>
      <c r="H11" s="12">
        <f t="shared" si="1"/>
        <v>0</v>
      </c>
      <c r="I11" s="14"/>
      <c r="J11" s="13"/>
      <c r="K11" s="13"/>
    </row>
    <row r="12" spans="1:11" x14ac:dyDescent="0.25">
      <c r="A12" s="5">
        <f t="shared" si="2"/>
        <v>10</v>
      </c>
      <c r="B12" s="15" t="s">
        <v>39</v>
      </c>
      <c r="C12" s="7"/>
      <c r="D12" s="8"/>
      <c r="E12" s="9">
        <f t="shared" si="0"/>
        <v>0</v>
      </c>
      <c r="F12" s="10"/>
      <c r="G12" s="11"/>
      <c r="H12" s="12">
        <f t="shared" si="1"/>
        <v>0</v>
      </c>
      <c r="I12" s="14"/>
      <c r="J12" s="13"/>
      <c r="K12" s="13"/>
    </row>
    <row r="13" spans="1:11" x14ac:dyDescent="0.25">
      <c r="A13" s="5">
        <f t="shared" si="2"/>
        <v>11</v>
      </c>
      <c r="B13" s="6" t="s">
        <v>40</v>
      </c>
      <c r="C13" s="7"/>
      <c r="D13" s="8"/>
      <c r="E13" s="9">
        <f t="shared" si="0"/>
        <v>0</v>
      </c>
      <c r="F13" s="10"/>
      <c r="G13" s="11"/>
      <c r="H13" s="12">
        <f t="shared" si="1"/>
        <v>0</v>
      </c>
      <c r="I13" s="13"/>
    </row>
    <row r="14" spans="1:11" x14ac:dyDescent="0.25">
      <c r="A14" s="16"/>
      <c r="B14" s="17" t="s">
        <v>7</v>
      </c>
      <c r="C14" s="18">
        <f t="shared" ref="C14:H14" si="3">SUM(C3:C13)</f>
        <v>0</v>
      </c>
      <c r="D14" s="18">
        <f t="shared" si="3"/>
        <v>0</v>
      </c>
      <c r="E14" s="18">
        <f t="shared" si="3"/>
        <v>0</v>
      </c>
      <c r="F14" s="19">
        <f t="shared" si="3"/>
        <v>0</v>
      </c>
      <c r="G14" s="19">
        <f t="shared" si="3"/>
        <v>0</v>
      </c>
      <c r="H14" s="19">
        <f t="shared" si="3"/>
        <v>0</v>
      </c>
      <c r="I14" s="13"/>
    </row>
    <row r="15" spans="1:11" x14ac:dyDescent="0.25">
      <c r="A15" s="20"/>
      <c r="B15" s="20"/>
      <c r="C15" s="20"/>
      <c r="D15" s="20"/>
      <c r="E15" s="20"/>
      <c r="I15" s="13"/>
    </row>
    <row r="16" spans="1:11" x14ac:dyDescent="0.25">
      <c r="A16" s="20"/>
      <c r="B16" s="20"/>
      <c r="C16" s="20"/>
      <c r="D16" s="20"/>
      <c r="E16" s="20"/>
    </row>
    <row r="17" spans="1:5" x14ac:dyDescent="0.25">
      <c r="A17" s="20"/>
      <c r="B17" s="20"/>
      <c r="C17" s="20"/>
      <c r="D17" s="20"/>
      <c r="E17" s="20"/>
    </row>
    <row r="18" spans="1:5" x14ac:dyDescent="0.25">
      <c r="A18" s="20"/>
      <c r="B18" s="20"/>
      <c r="C18" s="20"/>
      <c r="D18" s="20"/>
      <c r="E18" s="20"/>
    </row>
    <row r="19" spans="1:5" x14ac:dyDescent="0.25">
      <c r="A19" s="20"/>
      <c r="B19" s="20"/>
      <c r="C19" s="20"/>
      <c r="D19" s="20"/>
      <c r="E19" s="20"/>
    </row>
    <row r="20" spans="1:5" x14ac:dyDescent="0.25">
      <c r="A20" s="20"/>
      <c r="B20" s="20"/>
      <c r="C20" s="20"/>
      <c r="D20" s="20"/>
      <c r="E20" s="20"/>
    </row>
    <row r="21" spans="1:5" x14ac:dyDescent="0.25">
      <c r="A21" s="20"/>
      <c r="B21" s="20"/>
      <c r="C21" s="20"/>
      <c r="D21" s="20"/>
      <c r="E21" s="20"/>
    </row>
    <row r="22" spans="1:5" x14ac:dyDescent="0.25">
      <c r="A22" s="20"/>
      <c r="B22" s="20"/>
      <c r="C22" s="20"/>
      <c r="D22" s="20"/>
      <c r="E22" s="20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DA3DE-8AED-4E95-9399-F25A6BC5AA5F}">
  <dimension ref="A1:M113"/>
  <sheetViews>
    <sheetView tabSelected="1" view="pageBreakPreview" zoomScale="80" zoomScaleNormal="100" zoomScaleSheetLayoutView="80" workbookViewId="0">
      <selection activeCell="G79" sqref="G79"/>
    </sheetView>
  </sheetViews>
  <sheetFormatPr defaultColWidth="8.85546875" defaultRowHeight="15" x14ac:dyDescent="0.25"/>
  <cols>
    <col min="1" max="1" width="8.85546875" style="21"/>
    <col min="2" max="2" width="65.140625" style="21" customWidth="1"/>
    <col min="3" max="3" width="9.28515625" style="21" customWidth="1"/>
    <col min="4" max="4" width="13.28515625" style="21" customWidth="1"/>
    <col min="5" max="5" width="15.140625" style="21" customWidth="1"/>
    <col min="6" max="6" width="17.85546875" style="21" customWidth="1"/>
    <col min="7" max="7" width="17.140625" style="86" customWidth="1"/>
    <col min="8" max="8" width="16.140625" style="86" customWidth="1"/>
    <col min="9" max="9" width="18.42578125" style="21" customWidth="1"/>
    <col min="10" max="11" width="17.7109375" style="21" customWidth="1"/>
    <col min="12" max="12" width="18.140625" style="21" customWidth="1"/>
    <col min="13" max="13" width="55.42578125" style="105" customWidth="1"/>
    <col min="14" max="16384" width="8.85546875" style="21"/>
  </cols>
  <sheetData>
    <row r="1" spans="1:13" x14ac:dyDescent="0.25">
      <c r="A1" s="132" t="s">
        <v>0</v>
      </c>
      <c r="B1" s="135" t="s">
        <v>8</v>
      </c>
      <c r="C1" s="138" t="s">
        <v>9</v>
      </c>
      <c r="D1" s="138" t="s">
        <v>10</v>
      </c>
      <c r="E1" s="139" t="s">
        <v>11</v>
      </c>
      <c r="F1" s="140"/>
      <c r="G1" s="140"/>
      <c r="H1" s="140"/>
      <c r="I1" s="140"/>
      <c r="J1" s="140"/>
      <c r="K1" s="140"/>
      <c r="L1" s="140"/>
    </row>
    <row r="2" spans="1:13" x14ac:dyDescent="0.25">
      <c r="A2" s="133"/>
      <c r="B2" s="136"/>
      <c r="C2" s="138"/>
      <c r="D2" s="138"/>
      <c r="E2" s="141"/>
      <c r="F2" s="142"/>
      <c r="G2" s="142"/>
      <c r="H2" s="142"/>
      <c r="I2" s="142"/>
      <c r="J2" s="142"/>
      <c r="K2" s="142"/>
      <c r="L2" s="142"/>
    </row>
    <row r="3" spans="1:13" x14ac:dyDescent="0.25">
      <c r="A3" s="133"/>
      <c r="B3" s="136"/>
      <c r="C3" s="138"/>
      <c r="D3" s="138"/>
      <c r="E3" s="138" t="s">
        <v>12</v>
      </c>
      <c r="F3" s="138"/>
      <c r="G3" s="138"/>
      <c r="H3" s="138" t="s">
        <v>13</v>
      </c>
      <c r="I3" s="138"/>
      <c r="J3" s="138"/>
      <c r="K3" s="143" t="s">
        <v>14</v>
      </c>
      <c r="L3" s="143"/>
    </row>
    <row r="4" spans="1:13" ht="42.75" x14ac:dyDescent="0.25">
      <c r="A4" s="134"/>
      <c r="B4" s="137"/>
      <c r="C4" s="138"/>
      <c r="D4" s="138"/>
      <c r="E4" s="71" t="s">
        <v>15</v>
      </c>
      <c r="F4" s="71" t="s">
        <v>16</v>
      </c>
      <c r="G4" s="72" t="s">
        <v>17</v>
      </c>
      <c r="H4" s="71" t="s">
        <v>15</v>
      </c>
      <c r="I4" s="71" t="s">
        <v>16</v>
      </c>
      <c r="J4" s="72" t="s">
        <v>17</v>
      </c>
      <c r="K4" s="22" t="s">
        <v>18</v>
      </c>
      <c r="L4" s="100" t="s">
        <v>3</v>
      </c>
    </row>
    <row r="5" spans="1:13" x14ac:dyDescent="0.25">
      <c r="A5" s="23">
        <v>1</v>
      </c>
      <c r="B5" s="24">
        <v>2</v>
      </c>
      <c r="C5" s="24">
        <v>3</v>
      </c>
      <c r="D5" s="24">
        <v>4</v>
      </c>
      <c r="E5" s="24">
        <v>5</v>
      </c>
      <c r="F5" s="24">
        <v>6</v>
      </c>
      <c r="G5" s="24">
        <v>7</v>
      </c>
      <c r="H5" s="21"/>
    </row>
    <row r="6" spans="1:13" x14ac:dyDescent="0.25">
      <c r="A6" s="25"/>
      <c r="B6" s="121" t="s">
        <v>48</v>
      </c>
      <c r="C6" s="122"/>
      <c r="D6" s="122"/>
      <c r="E6" s="26"/>
      <c r="F6" s="27"/>
      <c r="G6" s="28"/>
      <c r="H6" s="28"/>
      <c r="I6" s="28"/>
      <c r="J6" s="28"/>
      <c r="K6" s="28"/>
      <c r="L6" s="101"/>
    </row>
    <row r="7" spans="1:13" ht="15.75" x14ac:dyDescent="0.25">
      <c r="A7" s="31"/>
      <c r="B7" s="73" t="s">
        <v>49</v>
      </c>
      <c r="C7" s="74"/>
      <c r="D7" s="74"/>
      <c r="E7" s="37"/>
      <c r="F7" s="67"/>
      <c r="G7" s="67"/>
      <c r="H7" s="29"/>
      <c r="I7" s="32"/>
      <c r="J7" s="32"/>
      <c r="K7" s="37"/>
      <c r="L7" s="81"/>
    </row>
    <row r="8" spans="1:13" ht="15.75" x14ac:dyDescent="0.25">
      <c r="A8" s="31"/>
      <c r="B8" s="73" t="s">
        <v>22</v>
      </c>
      <c r="C8" s="74"/>
      <c r="D8" s="74"/>
      <c r="E8" s="37"/>
      <c r="F8" s="67"/>
      <c r="G8" s="67"/>
      <c r="H8" s="29"/>
      <c r="I8" s="32"/>
      <c r="J8" s="32"/>
      <c r="K8" s="37"/>
      <c r="L8" s="81"/>
    </row>
    <row r="9" spans="1:13" x14ac:dyDescent="0.25">
      <c r="A9" s="31">
        <v>1</v>
      </c>
      <c r="B9" s="47" t="s">
        <v>67</v>
      </c>
      <c r="C9" s="45" t="s">
        <v>20</v>
      </c>
      <c r="D9" s="57">
        <v>8747.7900000000009</v>
      </c>
      <c r="E9" s="46">
        <v>325</v>
      </c>
      <c r="F9" s="67">
        <f t="shared" ref="F9" si="0">ROUND(E9*D9,2)</f>
        <v>2843031.75</v>
      </c>
      <c r="G9" s="67">
        <f t="shared" ref="G9" si="1">ROUND(F9*1.2,2)</f>
        <v>3411638.1</v>
      </c>
      <c r="H9" s="75"/>
      <c r="I9" s="32"/>
      <c r="J9" s="32"/>
      <c r="K9" s="37">
        <f t="shared" ref="K9" si="2">F9+I9</f>
        <v>2843031.75</v>
      </c>
      <c r="L9" s="102">
        <f t="shared" ref="L9" si="3">G9+J9</f>
        <v>3411638.1</v>
      </c>
    </row>
    <row r="10" spans="1:13" ht="15.75" x14ac:dyDescent="0.25">
      <c r="A10" s="31">
        <f>A9+1</f>
        <v>2</v>
      </c>
      <c r="B10" s="42" t="s">
        <v>68</v>
      </c>
      <c r="C10" s="41" t="s">
        <v>20</v>
      </c>
      <c r="D10" s="57">
        <v>449.45</v>
      </c>
      <c r="E10" s="29">
        <v>1688.1499999999999</v>
      </c>
      <c r="F10" s="67">
        <f t="shared" ref="F10" si="4">ROUND(E10*D10,2)</f>
        <v>758739.02</v>
      </c>
      <c r="G10" s="67">
        <f t="shared" ref="G10" si="5">ROUND(F10*1.2,2)</f>
        <v>910486.82</v>
      </c>
      <c r="H10" s="75"/>
      <c r="I10" s="32"/>
      <c r="J10" s="32"/>
      <c r="K10" s="37">
        <f t="shared" ref="K10" si="6">F10+I10</f>
        <v>758739.02</v>
      </c>
      <c r="L10" s="102">
        <f t="shared" ref="L10" si="7">G10+J10</f>
        <v>910486.82</v>
      </c>
    </row>
    <row r="11" spans="1:13" x14ac:dyDescent="0.25">
      <c r="A11" s="31">
        <f t="shared" ref="A11:A16" si="8">A10+1</f>
        <v>3</v>
      </c>
      <c r="B11" s="47" t="s">
        <v>69</v>
      </c>
      <c r="C11" s="45" t="s">
        <v>21</v>
      </c>
      <c r="D11" s="57">
        <f>449.45*1.9</f>
        <v>853.95499999999993</v>
      </c>
      <c r="E11" s="46">
        <v>308.75</v>
      </c>
      <c r="F11" s="67">
        <f t="shared" ref="F11" si="9">ROUND(E11*D11,2)</f>
        <v>263658.61</v>
      </c>
      <c r="G11" s="67">
        <f t="shared" ref="G11" si="10">ROUND(F11*1.2,2)</f>
        <v>316390.33</v>
      </c>
      <c r="H11" s="75"/>
      <c r="I11" s="32"/>
      <c r="J11" s="32"/>
      <c r="K11" s="37">
        <f t="shared" ref="K11" si="11">F11+I11</f>
        <v>263658.61</v>
      </c>
      <c r="L11" s="102">
        <f t="shared" ref="L11" si="12">G11+J11</f>
        <v>316390.33</v>
      </c>
    </row>
    <row r="12" spans="1:13" s="95" customFormat="1" ht="15.75" x14ac:dyDescent="0.25">
      <c r="A12" s="88">
        <f t="shared" si="8"/>
        <v>4</v>
      </c>
      <c r="B12" s="97" t="s">
        <v>70</v>
      </c>
      <c r="C12" s="88" t="s">
        <v>20</v>
      </c>
      <c r="D12" s="98">
        <f>313.854/1.9</f>
        <v>165.1863157894737</v>
      </c>
      <c r="E12" s="99">
        <v>350</v>
      </c>
      <c r="F12" s="93">
        <f t="shared" ref="F12:F15" si="13">ROUND(E12*D12,2)</f>
        <v>57815.21</v>
      </c>
      <c r="G12" s="93">
        <f t="shared" ref="G12:G15" si="14">ROUND(F12*1.2,2)</f>
        <v>69378.25</v>
      </c>
      <c r="H12" s="94"/>
      <c r="I12" s="93"/>
      <c r="J12" s="93"/>
      <c r="K12" s="92">
        <f t="shared" ref="K12:K15" si="15">F12+I12</f>
        <v>57815.21</v>
      </c>
      <c r="L12" s="103">
        <f t="shared" ref="L12:L15" si="16">G12+J12</f>
        <v>69378.25</v>
      </c>
      <c r="M12" s="105" t="s">
        <v>146</v>
      </c>
    </row>
    <row r="13" spans="1:13" s="95" customFormat="1" x14ac:dyDescent="0.25">
      <c r="A13" s="88">
        <f t="shared" si="8"/>
        <v>5</v>
      </c>
      <c r="B13" s="89" t="s">
        <v>71</v>
      </c>
      <c r="C13" s="90" t="s">
        <v>45</v>
      </c>
      <c r="D13" s="91">
        <v>7278.6</v>
      </c>
      <c r="E13" s="92">
        <v>277.875</v>
      </c>
      <c r="F13" s="93">
        <f t="shared" si="13"/>
        <v>2022540.98</v>
      </c>
      <c r="G13" s="93">
        <f t="shared" si="14"/>
        <v>2427049.1800000002</v>
      </c>
      <c r="H13" s="94"/>
      <c r="I13" s="93"/>
      <c r="J13" s="93"/>
      <c r="K13" s="92">
        <f t="shared" si="15"/>
        <v>2022540.98</v>
      </c>
      <c r="L13" s="103">
        <f t="shared" si="16"/>
        <v>2427049.1800000002</v>
      </c>
      <c r="M13" s="114" t="s">
        <v>145</v>
      </c>
    </row>
    <row r="14" spans="1:13" s="95" customFormat="1" x14ac:dyDescent="0.25">
      <c r="A14" s="88">
        <f t="shared" si="8"/>
        <v>6</v>
      </c>
      <c r="B14" s="89" t="s">
        <v>72</v>
      </c>
      <c r="C14" s="90" t="s">
        <v>45</v>
      </c>
      <c r="D14" s="91">
        <v>1819.6420000000001</v>
      </c>
      <c r="E14" s="92">
        <v>100.96</v>
      </c>
      <c r="F14" s="93">
        <f t="shared" ref="F14" si="17">ROUND(E14*D14,2)</f>
        <v>183711.06</v>
      </c>
      <c r="G14" s="93">
        <f t="shared" ref="G14" si="18">ROUND(F14*1.2,2)</f>
        <v>220453.27</v>
      </c>
      <c r="H14" s="94"/>
      <c r="I14" s="93"/>
      <c r="J14" s="93"/>
      <c r="K14" s="92">
        <f t="shared" ref="K14" si="19">F14+I14</f>
        <v>183711.06</v>
      </c>
      <c r="L14" s="103">
        <f t="shared" ref="L14" si="20">G14+J14</f>
        <v>220453.27</v>
      </c>
      <c r="M14" s="114"/>
    </row>
    <row r="15" spans="1:13" s="95" customFormat="1" x14ac:dyDescent="0.25">
      <c r="A15" s="88">
        <f t="shared" si="8"/>
        <v>7</v>
      </c>
      <c r="B15" s="89" t="s">
        <v>73</v>
      </c>
      <c r="C15" s="90" t="s">
        <v>45</v>
      </c>
      <c r="D15" s="91">
        <v>3708</v>
      </c>
      <c r="E15" s="92">
        <v>277.875</v>
      </c>
      <c r="F15" s="93">
        <f t="shared" si="13"/>
        <v>1030360.5</v>
      </c>
      <c r="G15" s="93">
        <f t="shared" si="14"/>
        <v>1236432.6000000001</v>
      </c>
      <c r="H15" s="94"/>
      <c r="I15" s="93"/>
      <c r="J15" s="93"/>
      <c r="K15" s="92">
        <f t="shared" si="15"/>
        <v>1030360.5</v>
      </c>
      <c r="L15" s="103">
        <f t="shared" si="16"/>
        <v>1236432.6000000001</v>
      </c>
      <c r="M15" s="114"/>
    </row>
    <row r="16" spans="1:13" s="95" customFormat="1" x14ac:dyDescent="0.25">
      <c r="A16" s="88">
        <f t="shared" si="8"/>
        <v>8</v>
      </c>
      <c r="B16" s="89" t="s">
        <v>72</v>
      </c>
      <c r="C16" s="90" t="s">
        <v>45</v>
      </c>
      <c r="D16" s="91">
        <v>3708</v>
      </c>
      <c r="E16" s="92">
        <v>100.96</v>
      </c>
      <c r="F16" s="93">
        <f t="shared" ref="F16" si="21">ROUND(E16*D16,2)</f>
        <v>374359.68</v>
      </c>
      <c r="G16" s="93">
        <f t="shared" ref="G16" si="22">ROUND(F16*1.2,2)</f>
        <v>449231.62</v>
      </c>
      <c r="H16" s="94"/>
      <c r="I16" s="93"/>
      <c r="J16" s="93"/>
      <c r="K16" s="92">
        <f t="shared" ref="K16" si="23">F16+I16</f>
        <v>374359.68</v>
      </c>
      <c r="L16" s="103">
        <f t="shared" ref="L16" si="24">G16+J16</f>
        <v>449231.62</v>
      </c>
      <c r="M16" s="114"/>
    </row>
    <row r="17" spans="1:13" x14ac:dyDescent="0.25">
      <c r="A17" s="31"/>
      <c r="B17" s="73" t="s">
        <v>74</v>
      </c>
      <c r="C17" s="45"/>
      <c r="D17" s="57"/>
      <c r="E17" s="46"/>
      <c r="F17" s="67"/>
      <c r="G17" s="67"/>
      <c r="H17" s="75"/>
      <c r="I17" s="32"/>
      <c r="J17" s="32"/>
      <c r="K17" s="37"/>
      <c r="L17" s="102"/>
    </row>
    <row r="18" spans="1:13" ht="30" x14ac:dyDescent="0.25">
      <c r="A18" s="31">
        <f>A16+1</f>
        <v>9</v>
      </c>
      <c r="B18" s="47" t="s">
        <v>75</v>
      </c>
      <c r="C18" s="45" t="s">
        <v>45</v>
      </c>
      <c r="D18" s="57">
        <v>5924.94</v>
      </c>
      <c r="E18" s="46">
        <v>183.58</v>
      </c>
      <c r="F18" s="67">
        <f t="shared" ref="F18" si="25">ROUND(E18*D18,2)</f>
        <v>1087700.49</v>
      </c>
      <c r="G18" s="67">
        <f t="shared" ref="G18" si="26">ROUND(F18*1.2,2)</f>
        <v>1305240.5900000001</v>
      </c>
      <c r="H18" s="75"/>
      <c r="I18" s="32"/>
      <c r="J18" s="32"/>
      <c r="K18" s="37">
        <f t="shared" ref="K18:K19" si="27">F18+I18</f>
        <v>1087700.49</v>
      </c>
      <c r="L18" s="102">
        <f t="shared" ref="L18:L19" si="28">G18+J18</f>
        <v>1305240.5900000001</v>
      </c>
    </row>
    <row r="19" spans="1:13" ht="15.75" x14ac:dyDescent="0.25">
      <c r="A19" s="34" t="s">
        <v>77</v>
      </c>
      <c r="B19" s="35" t="s">
        <v>76</v>
      </c>
      <c r="C19" s="49" t="s">
        <v>45</v>
      </c>
      <c r="D19" s="54">
        <f>D18*1.1</f>
        <v>6517.4340000000002</v>
      </c>
      <c r="E19" s="36"/>
      <c r="F19" s="76"/>
      <c r="G19" s="76"/>
      <c r="H19" s="77">
        <v>145.66</v>
      </c>
      <c r="I19" s="76">
        <f>ROUND(H19*D19,2)</f>
        <v>949329.44</v>
      </c>
      <c r="J19" s="76">
        <f>ROUND(I19*1.2,2)</f>
        <v>1139195.33</v>
      </c>
      <c r="K19" s="38">
        <f t="shared" si="27"/>
        <v>949329.44</v>
      </c>
      <c r="L19" s="80">
        <f t="shared" si="28"/>
        <v>1139195.33</v>
      </c>
    </row>
    <row r="20" spans="1:13" ht="30" x14ac:dyDescent="0.25">
      <c r="A20" s="31">
        <f>A18+1</f>
        <v>10</v>
      </c>
      <c r="B20" s="47" t="s">
        <v>78</v>
      </c>
      <c r="C20" s="45" t="s">
        <v>20</v>
      </c>
      <c r="D20" s="56">
        <v>1805.95</v>
      </c>
      <c r="E20" s="37">
        <v>1179.8999999999999</v>
      </c>
      <c r="F20" s="67">
        <f t="shared" ref="F20" si="29">ROUND(E20*D20,2)</f>
        <v>2130840.41</v>
      </c>
      <c r="G20" s="67">
        <f t="shared" ref="G20" si="30">ROUND(F20*1.2,2)</f>
        <v>2557008.4900000002</v>
      </c>
      <c r="H20" s="75"/>
      <c r="I20" s="32"/>
      <c r="J20" s="32"/>
      <c r="K20" s="37">
        <f t="shared" ref="K20:K21" si="31">F20+I20</f>
        <v>2130840.41</v>
      </c>
      <c r="L20" s="102">
        <f t="shared" ref="L20:L21" si="32">G20+J20</f>
        <v>2557008.4900000002</v>
      </c>
    </row>
    <row r="21" spans="1:13" ht="15.75" x14ac:dyDescent="0.25">
      <c r="A21" s="34" t="s">
        <v>63</v>
      </c>
      <c r="B21" s="35" t="s">
        <v>61</v>
      </c>
      <c r="C21" s="49" t="s">
        <v>20</v>
      </c>
      <c r="D21" s="54">
        <f>D20*1.2</f>
        <v>2167.14</v>
      </c>
      <c r="E21" s="36"/>
      <c r="F21" s="76"/>
      <c r="G21" s="76"/>
      <c r="H21" s="77">
        <v>1029.1600000000001</v>
      </c>
      <c r="I21" s="76">
        <f>ROUND(H21*D21,2)</f>
        <v>2230333.7999999998</v>
      </c>
      <c r="J21" s="76">
        <f>ROUND(I21*1.2,2)</f>
        <v>2676400.56</v>
      </c>
      <c r="K21" s="38">
        <f t="shared" si="31"/>
        <v>2230333.7999999998</v>
      </c>
      <c r="L21" s="80">
        <f t="shared" si="32"/>
        <v>2676400.56</v>
      </c>
    </row>
    <row r="22" spans="1:13" ht="30" x14ac:dyDescent="0.25">
      <c r="A22" s="31">
        <f>A20+1</f>
        <v>11</v>
      </c>
      <c r="B22" s="47" t="s">
        <v>79</v>
      </c>
      <c r="C22" s="45" t="s">
        <v>20</v>
      </c>
      <c r="D22" s="56">
        <v>2858.58</v>
      </c>
      <c r="E22" s="37">
        <v>1933.1</v>
      </c>
      <c r="F22" s="67">
        <f t="shared" ref="F22" si="33">ROUND(E22*D22,2)</f>
        <v>5525921</v>
      </c>
      <c r="G22" s="67">
        <f t="shared" ref="G22" si="34">ROUND(F22*1.2,2)</f>
        <v>6631105.2000000002</v>
      </c>
      <c r="H22" s="75"/>
      <c r="I22" s="32"/>
      <c r="J22" s="32"/>
      <c r="K22" s="37">
        <f t="shared" ref="K22:K23" si="35">F22+I22</f>
        <v>5525921</v>
      </c>
      <c r="L22" s="102">
        <f t="shared" ref="L22:L23" si="36">G22+J22</f>
        <v>6631105.2000000002</v>
      </c>
    </row>
    <row r="23" spans="1:13" ht="15.75" x14ac:dyDescent="0.25">
      <c r="A23" s="34" t="s">
        <v>64</v>
      </c>
      <c r="B23" s="35" t="s">
        <v>62</v>
      </c>
      <c r="C23" s="49" t="s">
        <v>20</v>
      </c>
      <c r="D23" s="54">
        <f>D22*1.26</f>
        <v>3601.8107999999997</v>
      </c>
      <c r="E23" s="36"/>
      <c r="F23" s="76"/>
      <c r="G23" s="76"/>
      <c r="H23" s="77">
        <v>4195.84</v>
      </c>
      <c r="I23" s="76">
        <f>ROUND(H23*D23,2)</f>
        <v>15112621.83</v>
      </c>
      <c r="J23" s="76">
        <f>ROUND(I23*1.2,2)</f>
        <v>18135146.199999999</v>
      </c>
      <c r="K23" s="38">
        <f t="shared" si="35"/>
        <v>15112621.83</v>
      </c>
      <c r="L23" s="80">
        <f t="shared" si="36"/>
        <v>18135146.199999999</v>
      </c>
    </row>
    <row r="24" spans="1:13" s="95" customFormat="1" x14ac:dyDescent="0.25">
      <c r="A24" s="88">
        <f>A22+1</f>
        <v>12</v>
      </c>
      <c r="B24" s="89" t="s">
        <v>80</v>
      </c>
      <c r="C24" s="90" t="s">
        <v>20</v>
      </c>
      <c r="D24" s="106">
        <v>97.62</v>
      </c>
      <c r="E24" s="92">
        <v>1933.1</v>
      </c>
      <c r="F24" s="93">
        <f t="shared" ref="F24" si="37">ROUND(E24*D24,2)</f>
        <v>188709.22</v>
      </c>
      <c r="G24" s="93">
        <f t="shared" ref="G24" si="38">ROUND(F24*1.2,2)</f>
        <v>226451.06</v>
      </c>
      <c r="H24" s="94"/>
      <c r="I24" s="93"/>
      <c r="J24" s="93"/>
      <c r="K24" s="92">
        <f t="shared" ref="K24:K28" si="39">F24+I24</f>
        <v>188709.22</v>
      </c>
      <c r="L24" s="103">
        <f t="shared" ref="L24:L28" si="40">G24+J24</f>
        <v>226451.06</v>
      </c>
      <c r="M24" s="105" t="s">
        <v>147</v>
      </c>
    </row>
    <row r="25" spans="1:13" ht="15.75" x14ac:dyDescent="0.25">
      <c r="A25" s="34" t="s">
        <v>65</v>
      </c>
      <c r="B25" s="35" t="s">
        <v>62</v>
      </c>
      <c r="C25" s="49" t="s">
        <v>20</v>
      </c>
      <c r="D25" s="54">
        <f>D24*1.26</f>
        <v>123.00120000000001</v>
      </c>
      <c r="E25" s="36"/>
      <c r="F25" s="76"/>
      <c r="G25" s="76"/>
      <c r="H25" s="77">
        <v>4195.84</v>
      </c>
      <c r="I25" s="76">
        <f>ROUND(H25*D25,2)</f>
        <v>516093.36</v>
      </c>
      <c r="J25" s="76">
        <f>ROUND(I25*1.2,2)</f>
        <v>619312.03</v>
      </c>
      <c r="K25" s="38">
        <f t="shared" si="39"/>
        <v>516093.36</v>
      </c>
      <c r="L25" s="80">
        <f t="shared" si="40"/>
        <v>619312.03</v>
      </c>
    </row>
    <row r="26" spans="1:13" s="95" customFormat="1" x14ac:dyDescent="0.25">
      <c r="A26" s="88">
        <f>A24+1</f>
        <v>13</v>
      </c>
      <c r="B26" s="89" t="s">
        <v>81</v>
      </c>
      <c r="C26" s="90" t="s">
        <v>20</v>
      </c>
      <c r="D26" s="106">
        <v>46.44</v>
      </c>
      <c r="E26" s="92">
        <v>1630</v>
      </c>
      <c r="F26" s="93">
        <f t="shared" ref="F26" si="41">ROUND(E26*D26,2)</f>
        <v>75697.2</v>
      </c>
      <c r="G26" s="93">
        <f t="shared" ref="G26" si="42">ROUND(F26*1.2,2)</f>
        <v>90836.64</v>
      </c>
      <c r="H26" s="94"/>
      <c r="I26" s="93"/>
      <c r="J26" s="93"/>
      <c r="K26" s="92">
        <f t="shared" ref="K26" si="43">F26+I26</f>
        <v>75697.2</v>
      </c>
      <c r="L26" s="103">
        <f t="shared" ref="L26" si="44">G26+J26</f>
        <v>90836.64</v>
      </c>
      <c r="M26" s="105" t="s">
        <v>149</v>
      </c>
    </row>
    <row r="27" spans="1:13" s="95" customFormat="1" x14ac:dyDescent="0.25">
      <c r="A27" s="88">
        <f>A26+1</f>
        <v>14</v>
      </c>
      <c r="B27" s="89" t="s">
        <v>82</v>
      </c>
      <c r="C27" s="90" t="s">
        <v>20</v>
      </c>
      <c r="D27" s="106">
        <v>46.44</v>
      </c>
      <c r="E27" s="92">
        <v>1421.01</v>
      </c>
      <c r="F27" s="93">
        <f t="shared" ref="F27" si="45">ROUND(E27*D27,2)</f>
        <v>65991.7</v>
      </c>
      <c r="G27" s="93">
        <f t="shared" ref="G27" si="46">ROUND(F27*1.2,2)</f>
        <v>79190.039999999994</v>
      </c>
      <c r="H27" s="94"/>
      <c r="I27" s="93"/>
      <c r="J27" s="93"/>
      <c r="K27" s="92">
        <f t="shared" si="39"/>
        <v>65991.7</v>
      </c>
      <c r="L27" s="103">
        <f t="shared" si="40"/>
        <v>79190.039999999994</v>
      </c>
      <c r="M27" s="105" t="s">
        <v>148</v>
      </c>
    </row>
    <row r="28" spans="1:13" ht="15.75" x14ac:dyDescent="0.25">
      <c r="A28" s="34" t="s">
        <v>32</v>
      </c>
      <c r="B28" s="35" t="s">
        <v>62</v>
      </c>
      <c r="C28" s="49" t="s">
        <v>20</v>
      </c>
      <c r="D28" s="54">
        <f>D27*1.17</f>
        <v>54.334799999999994</v>
      </c>
      <c r="E28" s="36"/>
      <c r="F28" s="76"/>
      <c r="G28" s="76"/>
      <c r="H28" s="77">
        <v>4195.84</v>
      </c>
      <c r="I28" s="76">
        <f>ROUND(H28*D28,2)</f>
        <v>227980.13</v>
      </c>
      <c r="J28" s="76">
        <f>ROUND(I28*1.2,2)</f>
        <v>273576.15999999997</v>
      </c>
      <c r="K28" s="38">
        <f t="shared" si="39"/>
        <v>227980.13</v>
      </c>
      <c r="L28" s="80">
        <f t="shared" si="40"/>
        <v>273576.15999999997</v>
      </c>
    </row>
    <row r="29" spans="1:13" x14ac:dyDescent="0.25">
      <c r="A29" s="31"/>
      <c r="B29" s="73" t="s">
        <v>28</v>
      </c>
      <c r="C29" s="45"/>
      <c r="D29" s="53"/>
      <c r="E29" s="37"/>
      <c r="F29" s="67"/>
      <c r="G29" s="67"/>
      <c r="H29" s="75"/>
      <c r="I29" s="32"/>
      <c r="J29" s="32"/>
      <c r="K29" s="37"/>
      <c r="L29" s="102"/>
    </row>
    <row r="30" spans="1:13" x14ac:dyDescent="0.25">
      <c r="A30" s="31">
        <f>A27+1</f>
        <v>15</v>
      </c>
      <c r="B30" s="47" t="s">
        <v>50</v>
      </c>
      <c r="C30" s="45" t="s">
        <v>51</v>
      </c>
      <c r="D30" s="52">
        <v>2</v>
      </c>
      <c r="E30" s="37">
        <v>104093.4</v>
      </c>
      <c r="F30" s="67">
        <f t="shared" ref="F30:F33" si="47">ROUND(E30*D30,2)</f>
        <v>208186.8</v>
      </c>
      <c r="G30" s="67">
        <f t="shared" ref="G30:G33" si="48">ROUND(F30*1.2,2)</f>
        <v>249824.16</v>
      </c>
      <c r="H30" s="75"/>
      <c r="I30" s="32"/>
      <c r="J30" s="32"/>
      <c r="K30" s="37">
        <f t="shared" ref="K30:K33" si="49">F30+I30</f>
        <v>208186.8</v>
      </c>
      <c r="L30" s="102">
        <f t="shared" ref="L30:L33" si="50">G30+J30</f>
        <v>249824.16</v>
      </c>
    </row>
    <row r="31" spans="1:13" x14ac:dyDescent="0.25">
      <c r="A31" s="31">
        <f t="shared" ref="A31:A32" si="51">A30+1</f>
        <v>16</v>
      </c>
      <c r="B31" s="47" t="s">
        <v>52</v>
      </c>
      <c r="C31" s="45" t="s">
        <v>51</v>
      </c>
      <c r="D31" s="52">
        <v>4</v>
      </c>
      <c r="E31" s="37">
        <v>82507.5</v>
      </c>
      <c r="F31" s="67">
        <f t="shared" ref="F31" si="52">ROUND(E31*D31,2)</f>
        <v>330030</v>
      </c>
      <c r="G31" s="67">
        <f t="shared" ref="G31" si="53">ROUND(F31*1.2,2)</f>
        <v>396036</v>
      </c>
      <c r="H31" s="75"/>
      <c r="I31" s="32"/>
      <c r="J31" s="32"/>
      <c r="K31" s="37">
        <f t="shared" ref="K31" si="54">F31+I31</f>
        <v>330030</v>
      </c>
      <c r="L31" s="102">
        <f t="shared" ref="L31" si="55">G31+J31</f>
        <v>396036</v>
      </c>
    </row>
    <row r="32" spans="1:13" x14ac:dyDescent="0.25">
      <c r="A32" s="31">
        <f t="shared" si="51"/>
        <v>17</v>
      </c>
      <c r="B32" s="47" t="s">
        <v>83</v>
      </c>
      <c r="C32" s="45" t="s">
        <v>19</v>
      </c>
      <c r="D32" s="53">
        <v>725.52</v>
      </c>
      <c r="E32" s="37">
        <v>1880.81</v>
      </c>
      <c r="F32" s="67">
        <f t="shared" si="47"/>
        <v>1364565.27</v>
      </c>
      <c r="G32" s="67">
        <f t="shared" si="48"/>
        <v>1637478.32</v>
      </c>
      <c r="H32" s="75"/>
      <c r="I32" s="32"/>
      <c r="J32" s="32"/>
      <c r="K32" s="37">
        <f t="shared" si="49"/>
        <v>1364565.27</v>
      </c>
      <c r="L32" s="102">
        <f t="shared" si="50"/>
        <v>1637478.32</v>
      </c>
    </row>
    <row r="33" spans="1:13" x14ac:dyDescent="0.25">
      <c r="A33" s="31">
        <f t="shared" ref="A33" si="56">A32+1</f>
        <v>18</v>
      </c>
      <c r="B33" s="47" t="s">
        <v>84</v>
      </c>
      <c r="C33" s="45" t="s">
        <v>19</v>
      </c>
      <c r="D33" s="52">
        <v>80</v>
      </c>
      <c r="E33" s="37">
        <v>1979.8</v>
      </c>
      <c r="F33" s="67">
        <f t="shared" si="47"/>
        <v>158384</v>
      </c>
      <c r="G33" s="67">
        <f t="shared" si="48"/>
        <v>190060.79999999999</v>
      </c>
      <c r="H33" s="75"/>
      <c r="I33" s="32"/>
      <c r="J33" s="32"/>
      <c r="K33" s="37">
        <f t="shared" si="49"/>
        <v>158384</v>
      </c>
      <c r="L33" s="102">
        <f t="shared" si="50"/>
        <v>190060.79999999999</v>
      </c>
    </row>
    <row r="34" spans="1:13" x14ac:dyDescent="0.25">
      <c r="A34" s="31"/>
      <c r="B34" s="48" t="s">
        <v>27</v>
      </c>
      <c r="C34" s="45"/>
      <c r="D34" s="52"/>
      <c r="E34" s="37"/>
      <c r="F34" s="67"/>
      <c r="G34" s="67"/>
      <c r="H34" s="75"/>
      <c r="I34" s="32"/>
      <c r="J34" s="32"/>
      <c r="K34" s="37"/>
      <c r="L34" s="102"/>
    </row>
    <row r="35" spans="1:13" s="95" customFormat="1" x14ac:dyDescent="0.25">
      <c r="A35" s="88">
        <f>A33+1</f>
        <v>19</v>
      </c>
      <c r="B35" s="97" t="s">
        <v>85</v>
      </c>
      <c r="C35" s="90" t="s">
        <v>21</v>
      </c>
      <c r="D35" s="106">
        <f>48.36+7.81+26.34</f>
        <v>82.51</v>
      </c>
      <c r="E35" s="92">
        <v>450</v>
      </c>
      <c r="F35" s="93">
        <f t="shared" ref="F35" si="57">ROUND(E35*D35,2)</f>
        <v>37129.5</v>
      </c>
      <c r="G35" s="93">
        <f t="shared" ref="G35" si="58">ROUND(F35*1.2,2)</f>
        <v>44555.4</v>
      </c>
      <c r="H35" s="94"/>
      <c r="I35" s="93"/>
      <c r="J35" s="93"/>
      <c r="K35" s="92">
        <f t="shared" ref="K35" si="59">F35+I35</f>
        <v>37129.5</v>
      </c>
      <c r="L35" s="103">
        <f t="shared" ref="L35" si="60">G35+J35</f>
        <v>44555.4</v>
      </c>
      <c r="M35" s="105">
        <v>56.17</v>
      </c>
    </row>
    <row r="36" spans="1:13" x14ac:dyDescent="0.25">
      <c r="A36" s="31"/>
      <c r="B36" s="73" t="s">
        <v>86</v>
      </c>
      <c r="C36" s="45"/>
      <c r="D36" s="52"/>
      <c r="E36" s="37"/>
      <c r="F36" s="67"/>
      <c r="G36" s="67"/>
      <c r="H36" s="75"/>
      <c r="I36" s="32"/>
      <c r="J36" s="32"/>
      <c r="K36" s="37"/>
      <c r="L36" s="102"/>
    </row>
    <row r="37" spans="1:13" ht="45" x14ac:dyDescent="0.25">
      <c r="A37" s="31">
        <f>A35+1</f>
        <v>20</v>
      </c>
      <c r="B37" s="47" t="s">
        <v>54</v>
      </c>
      <c r="C37" s="45" t="s">
        <v>19</v>
      </c>
      <c r="D37" s="56">
        <v>1220.27</v>
      </c>
      <c r="E37" s="37">
        <v>2230.6</v>
      </c>
      <c r="F37" s="67">
        <f t="shared" ref="F37" si="61">ROUND(E37*D37,2)</f>
        <v>2721934.26</v>
      </c>
      <c r="G37" s="67">
        <f t="shared" ref="G37" si="62">ROUND(F37*1.2,2)</f>
        <v>3266321.11</v>
      </c>
      <c r="H37" s="75"/>
      <c r="I37" s="32"/>
      <c r="J37" s="32"/>
      <c r="K37" s="37">
        <f t="shared" ref="K37:K39" si="63">F37+I37</f>
        <v>2721934.26</v>
      </c>
      <c r="L37" s="102">
        <f t="shared" ref="L37:L39" si="64">G37+J37</f>
        <v>3266321.11</v>
      </c>
    </row>
    <row r="38" spans="1:13" ht="15.75" x14ac:dyDescent="0.25">
      <c r="A38" s="34" t="s">
        <v>26</v>
      </c>
      <c r="B38" s="35" t="s">
        <v>66</v>
      </c>
      <c r="C38" s="49" t="s">
        <v>51</v>
      </c>
      <c r="D38" s="39">
        <v>1320</v>
      </c>
      <c r="E38" s="36"/>
      <c r="F38" s="76"/>
      <c r="G38" s="76"/>
      <c r="H38" s="77">
        <v>158.3365</v>
      </c>
      <c r="I38" s="76">
        <f>ROUND(H38*D38,2)</f>
        <v>209004.18</v>
      </c>
      <c r="J38" s="76">
        <f>ROUND(I38*1.2,2)</f>
        <v>250805.02</v>
      </c>
      <c r="K38" s="38">
        <f t="shared" si="63"/>
        <v>209004.18</v>
      </c>
      <c r="L38" s="80">
        <f t="shared" si="64"/>
        <v>250805.02</v>
      </c>
    </row>
    <row r="39" spans="1:13" ht="45" x14ac:dyDescent="0.25">
      <c r="A39" s="31">
        <f>A37+1</f>
        <v>21</v>
      </c>
      <c r="B39" s="47" t="s">
        <v>55</v>
      </c>
      <c r="C39" s="45" t="s">
        <v>19</v>
      </c>
      <c r="D39" s="52">
        <v>688</v>
      </c>
      <c r="E39" s="37">
        <v>1507.6499999999999</v>
      </c>
      <c r="F39" s="67">
        <f t="shared" ref="F39" si="65">ROUND(E39*D39,2)</f>
        <v>1037263.2</v>
      </c>
      <c r="G39" s="67">
        <f t="shared" ref="G39" si="66">ROUND(F39*1.2,2)</f>
        <v>1244715.8400000001</v>
      </c>
      <c r="H39" s="75"/>
      <c r="I39" s="32"/>
      <c r="J39" s="32"/>
      <c r="K39" s="37">
        <f t="shared" si="63"/>
        <v>1037263.2</v>
      </c>
      <c r="L39" s="102">
        <f t="shared" si="64"/>
        <v>1244715.8400000001</v>
      </c>
    </row>
    <row r="40" spans="1:13" x14ac:dyDescent="0.25">
      <c r="A40" s="31"/>
      <c r="B40" s="73" t="s">
        <v>87</v>
      </c>
      <c r="C40" s="45"/>
      <c r="D40" s="52"/>
      <c r="E40" s="37"/>
      <c r="F40" s="67"/>
      <c r="G40" s="67"/>
      <c r="H40" s="75"/>
      <c r="I40" s="32"/>
      <c r="J40" s="32"/>
      <c r="K40" s="37"/>
      <c r="L40" s="102"/>
    </row>
    <row r="41" spans="1:13" ht="30" x14ac:dyDescent="0.25">
      <c r="A41" s="31">
        <f>A39+1</f>
        <v>22</v>
      </c>
      <c r="B41" s="47" t="s">
        <v>56</v>
      </c>
      <c r="C41" s="45" t="s">
        <v>19</v>
      </c>
      <c r="D41" s="51">
        <v>37.200000000000003</v>
      </c>
      <c r="E41" s="37">
        <v>1507.6499999999999</v>
      </c>
      <c r="F41" s="67">
        <f t="shared" ref="F41" si="67">ROUND(E41*D41,2)</f>
        <v>56084.58</v>
      </c>
      <c r="G41" s="67">
        <f t="shared" ref="G41" si="68">ROUND(F41*1.2,2)</f>
        <v>67301.5</v>
      </c>
      <c r="H41" s="75"/>
      <c r="I41" s="32"/>
      <c r="J41" s="32"/>
      <c r="K41" s="37">
        <f t="shared" ref="K41" si="69">F41+I41</f>
        <v>56084.58</v>
      </c>
      <c r="L41" s="102">
        <f t="shared" ref="L41" si="70">G41+J41</f>
        <v>67301.5</v>
      </c>
    </row>
    <row r="42" spans="1:13" x14ac:dyDescent="0.25">
      <c r="A42" s="31"/>
      <c r="B42" s="73" t="s">
        <v>88</v>
      </c>
      <c r="C42" s="45"/>
      <c r="D42" s="52"/>
      <c r="E42" s="37"/>
      <c r="F42" s="67"/>
      <c r="G42" s="67"/>
      <c r="H42" s="75"/>
      <c r="I42" s="32"/>
      <c r="J42" s="32"/>
      <c r="K42" s="37"/>
      <c r="L42" s="102"/>
    </row>
    <row r="43" spans="1:13" ht="45" x14ac:dyDescent="0.25">
      <c r="A43" s="31">
        <f>A41+1</f>
        <v>23</v>
      </c>
      <c r="B43" s="47" t="s">
        <v>57</v>
      </c>
      <c r="C43" s="45" t="s">
        <v>58</v>
      </c>
      <c r="D43" s="52">
        <v>1</v>
      </c>
      <c r="E43" s="37">
        <v>179977.5</v>
      </c>
      <c r="F43" s="67">
        <f t="shared" ref="F43" si="71">ROUND(E43*D43,2)</f>
        <v>179977.5</v>
      </c>
      <c r="G43" s="67">
        <f t="shared" ref="G43" si="72">ROUND(F43*1.2,2)</f>
        <v>215973</v>
      </c>
      <c r="H43" s="75"/>
      <c r="I43" s="32"/>
      <c r="J43" s="32"/>
      <c r="K43" s="37">
        <f t="shared" ref="K43" si="73">F43+I43</f>
        <v>179977.5</v>
      </c>
      <c r="L43" s="102">
        <f t="shared" ref="L43" si="74">G43+J43</f>
        <v>215973</v>
      </c>
    </row>
    <row r="44" spans="1:13" x14ac:dyDescent="0.25">
      <c r="A44" s="31"/>
      <c r="B44" s="73" t="s">
        <v>89</v>
      </c>
      <c r="C44" s="45"/>
      <c r="D44" s="52"/>
      <c r="E44" s="37"/>
      <c r="F44" s="67"/>
      <c r="G44" s="67"/>
      <c r="H44" s="75"/>
      <c r="I44" s="32"/>
      <c r="J44" s="32"/>
      <c r="K44" s="37"/>
      <c r="L44" s="102"/>
    </row>
    <row r="45" spans="1:13" ht="30" x14ac:dyDescent="0.25">
      <c r="A45" s="31">
        <f>A43+1</f>
        <v>24</v>
      </c>
      <c r="B45" s="47" t="s">
        <v>94</v>
      </c>
      <c r="C45" s="45" t="s">
        <v>58</v>
      </c>
      <c r="D45" s="52">
        <v>3</v>
      </c>
      <c r="E45" s="37">
        <v>205200</v>
      </c>
      <c r="F45" s="67">
        <f t="shared" ref="F45" si="75">ROUND(E45*D45,2)</f>
        <v>615600</v>
      </c>
      <c r="G45" s="67">
        <f t="shared" ref="G45" si="76">ROUND(F45*1.2,2)</f>
        <v>738720</v>
      </c>
      <c r="H45" s="75"/>
      <c r="I45" s="32"/>
      <c r="J45" s="32"/>
      <c r="K45" s="37">
        <f t="shared" ref="K45:K48" si="77">F45+I45</f>
        <v>615600</v>
      </c>
      <c r="L45" s="102">
        <f t="shared" ref="L45:L48" si="78">G45+J45</f>
        <v>738720</v>
      </c>
    </row>
    <row r="46" spans="1:13" ht="30" x14ac:dyDescent="0.25">
      <c r="A46" s="31">
        <f>A45+1</f>
        <v>25</v>
      </c>
      <c r="B46" s="47" t="s">
        <v>93</v>
      </c>
      <c r="C46" s="45" t="s">
        <v>58</v>
      </c>
      <c r="D46" s="52">
        <v>2</v>
      </c>
      <c r="E46" s="37">
        <v>165056.79999999999</v>
      </c>
      <c r="F46" s="67">
        <f t="shared" ref="F46" si="79">ROUND(E46*D46,2)</f>
        <v>330113.59999999998</v>
      </c>
      <c r="G46" s="67">
        <f t="shared" ref="G46" si="80">ROUND(F46*1.2,2)</f>
        <v>396136.32</v>
      </c>
      <c r="H46" s="75"/>
      <c r="I46" s="32"/>
      <c r="J46" s="32"/>
      <c r="K46" s="37">
        <f t="shared" si="77"/>
        <v>330113.59999999998</v>
      </c>
      <c r="L46" s="102">
        <f t="shared" si="78"/>
        <v>396136.32</v>
      </c>
    </row>
    <row r="47" spans="1:13" ht="30" x14ac:dyDescent="0.25">
      <c r="A47" s="31">
        <f>A46+1</f>
        <v>26</v>
      </c>
      <c r="B47" s="47" t="s">
        <v>90</v>
      </c>
      <c r="C47" s="45" t="s">
        <v>58</v>
      </c>
      <c r="D47" s="52">
        <v>1</v>
      </c>
      <c r="E47" s="37">
        <v>165056.79999999999</v>
      </c>
      <c r="F47" s="67">
        <f t="shared" ref="F47" si="81">ROUND(E47*D47,2)</f>
        <v>165056.79999999999</v>
      </c>
      <c r="G47" s="67">
        <f t="shared" ref="G47" si="82">ROUND(F47*1.2,2)</f>
        <v>198068.16</v>
      </c>
      <c r="H47" s="75"/>
      <c r="I47" s="32"/>
      <c r="J47" s="32"/>
      <c r="K47" s="37">
        <f t="shared" ref="K47" si="83">F47+I47</f>
        <v>165056.79999999999</v>
      </c>
      <c r="L47" s="102">
        <f t="shared" ref="L47" si="84">G47+J47</f>
        <v>198068.16</v>
      </c>
    </row>
    <row r="48" spans="1:13" ht="30" x14ac:dyDescent="0.25">
      <c r="A48" s="31">
        <f>A47+1</f>
        <v>27</v>
      </c>
      <c r="B48" s="47" t="s">
        <v>92</v>
      </c>
      <c r="C48" s="45" t="s">
        <v>58</v>
      </c>
      <c r="D48" s="52">
        <v>3</v>
      </c>
      <c r="E48" s="37">
        <v>165056.79999999999</v>
      </c>
      <c r="F48" s="67">
        <f t="shared" ref="F48" si="85">ROUND(E48*D48,2)</f>
        <v>495170.4</v>
      </c>
      <c r="G48" s="67">
        <f t="shared" ref="G48" si="86">ROUND(F48*1.2,2)</f>
        <v>594204.48</v>
      </c>
      <c r="H48" s="75"/>
      <c r="I48" s="32"/>
      <c r="J48" s="32"/>
      <c r="K48" s="37">
        <f t="shared" si="77"/>
        <v>495170.4</v>
      </c>
      <c r="L48" s="102">
        <f t="shared" si="78"/>
        <v>594204.48</v>
      </c>
    </row>
    <row r="49" spans="1:13" ht="30" x14ac:dyDescent="0.25">
      <c r="A49" s="31">
        <f>A48+1</f>
        <v>28</v>
      </c>
      <c r="B49" s="47" t="s">
        <v>91</v>
      </c>
      <c r="C49" s="45" t="s">
        <v>58</v>
      </c>
      <c r="D49" s="52">
        <v>2</v>
      </c>
      <c r="E49" s="37">
        <v>165056.79999999999</v>
      </c>
      <c r="F49" s="67">
        <f t="shared" ref="F49" si="87">ROUND(E49*D49,2)</f>
        <v>330113.59999999998</v>
      </c>
      <c r="G49" s="67">
        <f t="shared" ref="G49" si="88">ROUND(F49*1.2,2)</f>
        <v>396136.32</v>
      </c>
      <c r="H49" s="75"/>
      <c r="I49" s="32"/>
      <c r="J49" s="32"/>
      <c r="K49" s="37">
        <f t="shared" ref="K49" si="89">F49+I49</f>
        <v>330113.59999999998</v>
      </c>
      <c r="L49" s="102">
        <f t="shared" ref="L49" si="90">G49+J49</f>
        <v>396136.32</v>
      </c>
    </row>
    <row r="50" spans="1:13" x14ac:dyDescent="0.25">
      <c r="A50" s="31"/>
      <c r="B50" s="48" t="s">
        <v>95</v>
      </c>
      <c r="C50" s="45"/>
      <c r="D50" s="52"/>
      <c r="E50" s="37"/>
      <c r="F50" s="67"/>
      <c r="G50" s="67"/>
      <c r="H50" s="75"/>
      <c r="I50" s="32"/>
      <c r="J50" s="32"/>
      <c r="K50" s="37"/>
      <c r="L50" s="102"/>
    </row>
    <row r="51" spans="1:13" x14ac:dyDescent="0.25">
      <c r="A51" s="31">
        <f>A49+1</f>
        <v>29</v>
      </c>
      <c r="B51" s="47" t="s">
        <v>59</v>
      </c>
      <c r="C51" s="45" t="s">
        <v>51</v>
      </c>
      <c r="D51" s="52">
        <v>4</v>
      </c>
      <c r="E51" s="37">
        <v>76000</v>
      </c>
      <c r="F51" s="67">
        <f t="shared" ref="F51" si="91">ROUND(E51*D51,2)</f>
        <v>304000</v>
      </c>
      <c r="G51" s="67">
        <f t="shared" ref="G51" si="92">ROUND(F51*1.2,2)</f>
        <v>364800</v>
      </c>
      <c r="H51" s="75"/>
      <c r="I51" s="32"/>
      <c r="J51" s="32"/>
      <c r="K51" s="37">
        <f t="shared" ref="K51:K58" si="93">F51+I51</f>
        <v>304000</v>
      </c>
      <c r="L51" s="102">
        <f t="shared" ref="L51:L58" si="94">G51+J51</f>
        <v>364800</v>
      </c>
    </row>
    <row r="52" spans="1:13" ht="15.75" x14ac:dyDescent="0.25">
      <c r="A52" s="31">
        <f>A51+1</f>
        <v>30</v>
      </c>
      <c r="B52" s="30" t="s">
        <v>104</v>
      </c>
      <c r="C52" s="61" t="s">
        <v>21</v>
      </c>
      <c r="D52" s="55">
        <v>5.98</v>
      </c>
      <c r="E52" s="29">
        <v>51920</v>
      </c>
      <c r="F52" s="67">
        <f t="shared" ref="F52" si="95">ROUND(E52*D52,2)</f>
        <v>310481.59999999998</v>
      </c>
      <c r="G52" s="67">
        <f t="shared" ref="G52" si="96">ROUND(F52*1.2,2)</f>
        <v>372577.92</v>
      </c>
      <c r="H52" s="75"/>
      <c r="I52" s="32"/>
      <c r="J52" s="32"/>
      <c r="K52" s="37">
        <f t="shared" ref="K52:K54" si="97">F52+I52</f>
        <v>310481.59999999998</v>
      </c>
      <c r="L52" s="102">
        <f t="shared" ref="L52:L54" si="98">G52+J52</f>
        <v>372577.92</v>
      </c>
    </row>
    <row r="53" spans="1:13" ht="15.75" x14ac:dyDescent="0.25">
      <c r="A53" s="34" t="s">
        <v>46</v>
      </c>
      <c r="B53" s="35" t="s">
        <v>105</v>
      </c>
      <c r="C53" s="49" t="s">
        <v>41</v>
      </c>
      <c r="D53" s="50">
        <v>2998.1</v>
      </c>
      <c r="E53" s="36"/>
      <c r="F53" s="76"/>
      <c r="G53" s="76"/>
      <c r="H53" s="77">
        <v>89</v>
      </c>
      <c r="I53" s="76">
        <f>ROUND(H53*D53,2)</f>
        <v>266830.90000000002</v>
      </c>
      <c r="J53" s="76">
        <f>ROUND(I53*1.2,2)</f>
        <v>320197.08</v>
      </c>
      <c r="K53" s="38">
        <f t="shared" si="97"/>
        <v>266830.90000000002</v>
      </c>
      <c r="L53" s="80">
        <f t="shared" si="98"/>
        <v>320197.08</v>
      </c>
    </row>
    <row r="54" spans="1:13" ht="15.75" x14ac:dyDescent="0.25">
      <c r="A54" s="34" t="s">
        <v>107</v>
      </c>
      <c r="B54" s="35" t="s">
        <v>106</v>
      </c>
      <c r="C54" s="49" t="s">
        <v>41</v>
      </c>
      <c r="D54" s="39">
        <v>2282.89</v>
      </c>
      <c r="E54" s="36"/>
      <c r="F54" s="76"/>
      <c r="G54" s="76"/>
      <c r="H54" s="77">
        <v>75</v>
      </c>
      <c r="I54" s="76">
        <f>ROUND(H54*D54,2)</f>
        <v>171216.75</v>
      </c>
      <c r="J54" s="76">
        <f>ROUND(I54*1.2,2)</f>
        <v>205460.1</v>
      </c>
      <c r="K54" s="38">
        <f t="shared" si="97"/>
        <v>171216.75</v>
      </c>
      <c r="L54" s="80">
        <f t="shared" si="98"/>
        <v>205460.1</v>
      </c>
    </row>
    <row r="55" spans="1:13" ht="15.75" x14ac:dyDescent="0.25">
      <c r="A55" s="34"/>
      <c r="B55" s="48" t="s">
        <v>108</v>
      </c>
      <c r="C55" s="61"/>
      <c r="D55" s="62"/>
      <c r="E55" s="29"/>
      <c r="F55" s="32"/>
      <c r="G55" s="32"/>
      <c r="H55" s="78"/>
      <c r="I55" s="32"/>
      <c r="J55" s="32"/>
      <c r="K55" s="37"/>
      <c r="L55" s="102"/>
    </row>
    <row r="56" spans="1:13" x14ac:dyDescent="0.25">
      <c r="A56" s="31">
        <f>A52+1</f>
        <v>31</v>
      </c>
      <c r="B56" s="47" t="s">
        <v>60</v>
      </c>
      <c r="C56" s="45" t="s">
        <v>19</v>
      </c>
      <c r="D56" s="56">
        <v>2115.02</v>
      </c>
      <c r="E56" s="37">
        <v>3990</v>
      </c>
      <c r="F56" s="67">
        <f t="shared" ref="F56" si="99">ROUND(E56*D56,2)</f>
        <v>8438929.8000000007</v>
      </c>
      <c r="G56" s="67">
        <f t="shared" ref="G56" si="100">ROUND(F56*1.2,2)</f>
        <v>10126715.76</v>
      </c>
      <c r="H56" s="75"/>
      <c r="I56" s="32"/>
      <c r="J56" s="32"/>
      <c r="K56" s="37">
        <f t="shared" ref="K56" si="101">F56+I56</f>
        <v>8438929.8000000007</v>
      </c>
      <c r="L56" s="102">
        <f t="shared" ref="L56" si="102">G56+J56</f>
        <v>10126715.76</v>
      </c>
    </row>
    <row r="57" spans="1:13" x14ac:dyDescent="0.25">
      <c r="A57" s="31">
        <f>A56+1</f>
        <v>32</v>
      </c>
      <c r="B57" s="47" t="s">
        <v>53</v>
      </c>
      <c r="C57" s="45" t="s">
        <v>20</v>
      </c>
      <c r="D57" s="56">
        <v>1080.69</v>
      </c>
      <c r="E57" s="37">
        <v>1421.01</v>
      </c>
      <c r="F57" s="67">
        <f t="shared" ref="F57" si="103">ROUND(E57*D57,2)</f>
        <v>1535671.3</v>
      </c>
      <c r="G57" s="67">
        <f t="shared" ref="G57" si="104">ROUND(F57*1.2,2)</f>
        <v>1842805.56</v>
      </c>
      <c r="H57" s="75"/>
      <c r="I57" s="32"/>
      <c r="J57" s="32"/>
      <c r="K57" s="37">
        <f t="shared" si="93"/>
        <v>1535671.3</v>
      </c>
      <c r="L57" s="102">
        <f t="shared" si="94"/>
        <v>1842805.56</v>
      </c>
    </row>
    <row r="58" spans="1:13" ht="15.75" x14ac:dyDescent="0.25">
      <c r="A58" s="34" t="s">
        <v>47</v>
      </c>
      <c r="B58" s="35" t="s">
        <v>62</v>
      </c>
      <c r="C58" s="49" t="s">
        <v>20</v>
      </c>
      <c r="D58" s="54">
        <f>D57*1.17</f>
        <v>1264.4073000000001</v>
      </c>
      <c r="E58" s="36"/>
      <c r="F58" s="76"/>
      <c r="G58" s="76"/>
      <c r="H58" s="77">
        <v>4195.84</v>
      </c>
      <c r="I58" s="76">
        <f>ROUND(H58*D58,2)</f>
        <v>5305250.7300000004</v>
      </c>
      <c r="J58" s="76">
        <f>ROUND(I58*1.2,2)</f>
        <v>6366300.8799999999</v>
      </c>
      <c r="K58" s="38">
        <f t="shared" si="93"/>
        <v>5305250.7300000004</v>
      </c>
      <c r="L58" s="80">
        <f t="shared" si="94"/>
        <v>6366300.8799999999</v>
      </c>
    </row>
    <row r="59" spans="1:13" x14ac:dyDescent="0.25">
      <c r="A59" s="31">
        <f>A57+1</f>
        <v>33</v>
      </c>
      <c r="B59" s="47" t="s">
        <v>96</v>
      </c>
      <c r="C59" s="45" t="s">
        <v>20</v>
      </c>
      <c r="D59" s="53">
        <v>225</v>
      </c>
      <c r="E59" s="37">
        <v>1421.01</v>
      </c>
      <c r="F59" s="67">
        <f t="shared" ref="F59" si="105">ROUND(E59*D59,2)</f>
        <v>319727.25</v>
      </c>
      <c r="G59" s="67">
        <f t="shared" ref="G59" si="106">ROUND(F59*1.2,2)</f>
        <v>383672.7</v>
      </c>
      <c r="H59" s="75"/>
      <c r="I59" s="32"/>
      <c r="J59" s="32"/>
      <c r="K59" s="37">
        <f t="shared" ref="K59:K60" si="107">F59+I59</f>
        <v>319727.25</v>
      </c>
      <c r="L59" s="102">
        <f t="shared" ref="L59:L60" si="108">G59+J59</f>
        <v>383672.7</v>
      </c>
    </row>
    <row r="60" spans="1:13" s="95" customFormat="1" ht="15.75" x14ac:dyDescent="0.25">
      <c r="A60" s="107" t="s">
        <v>44</v>
      </c>
      <c r="B60" s="97" t="s">
        <v>62</v>
      </c>
      <c r="C60" s="90" t="s">
        <v>20</v>
      </c>
      <c r="D60" s="108">
        <f>D59*1.17</f>
        <v>263.25</v>
      </c>
      <c r="E60" s="99"/>
      <c r="F60" s="93"/>
      <c r="G60" s="93"/>
      <c r="H60" s="109">
        <v>4195.84</v>
      </c>
      <c r="I60" s="93">
        <f>ROUND(H60*D60,2)</f>
        <v>1104554.8799999999</v>
      </c>
      <c r="J60" s="93">
        <f>ROUND(I60*1.2,2)</f>
        <v>1325465.8600000001</v>
      </c>
      <c r="K60" s="92">
        <f t="shared" si="107"/>
        <v>1104554.8799999999</v>
      </c>
      <c r="L60" s="103">
        <f t="shared" si="108"/>
        <v>1325465.8600000001</v>
      </c>
      <c r="M60" s="105" t="s">
        <v>150</v>
      </c>
    </row>
    <row r="61" spans="1:13" s="95" customFormat="1" x14ac:dyDescent="0.25">
      <c r="A61" s="88">
        <f>A59+1</f>
        <v>34</v>
      </c>
      <c r="B61" s="96" t="s">
        <v>97</v>
      </c>
      <c r="C61" s="90" t="s">
        <v>19</v>
      </c>
      <c r="D61" s="91">
        <v>2115.02</v>
      </c>
      <c r="E61" s="92">
        <v>4200</v>
      </c>
      <c r="F61" s="93">
        <f t="shared" ref="F61" si="109">ROUND(E61*D61,2)</f>
        <v>8883084</v>
      </c>
      <c r="G61" s="93">
        <f t="shared" ref="G61" si="110">ROUND(F61*1.2,2)</f>
        <v>10659700.800000001</v>
      </c>
      <c r="H61" s="94"/>
      <c r="I61" s="93"/>
      <c r="J61" s="93"/>
      <c r="K61" s="92">
        <f t="shared" ref="K61" si="111">F61+I61</f>
        <v>8883084</v>
      </c>
      <c r="L61" s="103">
        <f t="shared" ref="L61" si="112">G61+J61</f>
        <v>10659700.800000001</v>
      </c>
      <c r="M61" s="105" t="s">
        <v>144</v>
      </c>
    </row>
    <row r="62" spans="1:13" x14ac:dyDescent="0.25">
      <c r="A62" s="31"/>
      <c r="B62" s="48" t="s">
        <v>98</v>
      </c>
      <c r="C62" s="45"/>
      <c r="D62" s="52"/>
      <c r="E62" s="37"/>
      <c r="F62" s="67"/>
      <c r="G62" s="67"/>
      <c r="H62" s="75"/>
      <c r="I62" s="32"/>
      <c r="J62" s="32"/>
      <c r="K62" s="37"/>
      <c r="L62" s="102"/>
    </row>
    <row r="63" spans="1:13" ht="30" x14ac:dyDescent="0.25">
      <c r="A63" s="31">
        <f>A61+1</f>
        <v>35</v>
      </c>
      <c r="B63" s="44" t="s">
        <v>109</v>
      </c>
      <c r="C63" s="126" t="s">
        <v>24</v>
      </c>
      <c r="D63" s="129">
        <v>380</v>
      </c>
      <c r="E63" s="115">
        <v>1053.4000000000001</v>
      </c>
      <c r="F63" s="115">
        <f>ROUND(E63*D63,2)</f>
        <v>400292</v>
      </c>
      <c r="G63" s="115">
        <f t="shared" ref="G63:G65" si="113">ROUND(F63*1.2,2)</f>
        <v>480350.4</v>
      </c>
      <c r="H63" s="115"/>
      <c r="I63" s="115"/>
      <c r="J63" s="115"/>
      <c r="K63" s="115">
        <f t="shared" ref="K63:L71" si="114">F63+I63</f>
        <v>400292</v>
      </c>
      <c r="L63" s="118">
        <f t="shared" si="114"/>
        <v>480350.4</v>
      </c>
    </row>
    <row r="64" spans="1:13" x14ac:dyDescent="0.25">
      <c r="A64" s="31">
        <f>A63+1</f>
        <v>36</v>
      </c>
      <c r="B64" s="44" t="s">
        <v>111</v>
      </c>
      <c r="C64" s="127"/>
      <c r="D64" s="130"/>
      <c r="E64" s="116"/>
      <c r="F64" s="116">
        <f t="shared" ref="F64:F65" si="115">ROUND(E64*D64,2)</f>
        <v>0</v>
      </c>
      <c r="G64" s="116">
        <f t="shared" si="113"/>
        <v>0</v>
      </c>
      <c r="H64" s="116"/>
      <c r="I64" s="116"/>
      <c r="J64" s="116"/>
      <c r="K64" s="116">
        <f t="shared" si="114"/>
        <v>0</v>
      </c>
      <c r="L64" s="119">
        <f t="shared" si="114"/>
        <v>0</v>
      </c>
    </row>
    <row r="65" spans="1:13" x14ac:dyDescent="0.25">
      <c r="A65" s="31">
        <f>A64+1</f>
        <v>37</v>
      </c>
      <c r="B65" s="44" t="s">
        <v>99</v>
      </c>
      <c r="C65" s="128"/>
      <c r="D65" s="131"/>
      <c r="E65" s="117"/>
      <c r="F65" s="117">
        <f t="shared" si="115"/>
        <v>0</v>
      </c>
      <c r="G65" s="117">
        <f t="shared" si="113"/>
        <v>0</v>
      </c>
      <c r="H65" s="117"/>
      <c r="I65" s="117"/>
      <c r="J65" s="117"/>
      <c r="K65" s="117">
        <f t="shared" si="114"/>
        <v>0</v>
      </c>
      <c r="L65" s="120">
        <f t="shared" si="114"/>
        <v>0</v>
      </c>
    </row>
    <row r="66" spans="1:13" ht="15.75" x14ac:dyDescent="0.25">
      <c r="A66" s="34" t="s">
        <v>113</v>
      </c>
      <c r="B66" s="58" t="s">
        <v>100</v>
      </c>
      <c r="C66" s="49" t="s">
        <v>24</v>
      </c>
      <c r="D66" s="59">
        <v>380</v>
      </c>
      <c r="E66" s="36"/>
      <c r="F66" s="76"/>
      <c r="G66" s="76"/>
      <c r="H66" s="79">
        <v>79.319999999999993</v>
      </c>
      <c r="I66" s="76">
        <f>ROUND(H66*D66,2)</f>
        <v>30141.599999999999</v>
      </c>
      <c r="J66" s="76">
        <f t="shared" ref="J66:J69" si="116">ROUND(I66*1.2,2)</f>
        <v>36169.919999999998</v>
      </c>
      <c r="K66" s="38">
        <f t="shared" si="114"/>
        <v>30141.599999999999</v>
      </c>
      <c r="L66" s="80">
        <f t="shared" si="114"/>
        <v>36169.919999999998</v>
      </c>
    </row>
    <row r="67" spans="1:13" ht="15.75" x14ac:dyDescent="0.25">
      <c r="A67" s="34" t="s">
        <v>114</v>
      </c>
      <c r="B67" s="35" t="s">
        <v>101</v>
      </c>
      <c r="C67" s="49" t="s">
        <v>51</v>
      </c>
      <c r="D67" s="59">
        <v>380</v>
      </c>
      <c r="E67" s="36"/>
      <c r="F67" s="76"/>
      <c r="G67" s="76"/>
      <c r="H67" s="38">
        <v>17.53</v>
      </c>
      <c r="I67" s="76">
        <f t="shared" ref="I67:I69" si="117">ROUND(H67*D67,2)</f>
        <v>6661.4</v>
      </c>
      <c r="J67" s="76">
        <f t="shared" si="116"/>
        <v>7993.68</v>
      </c>
      <c r="K67" s="38">
        <f t="shared" si="114"/>
        <v>6661.4</v>
      </c>
      <c r="L67" s="80">
        <f t="shared" si="114"/>
        <v>7993.68</v>
      </c>
    </row>
    <row r="68" spans="1:13" ht="15.75" x14ac:dyDescent="0.25">
      <c r="A68" s="34" t="s">
        <v>115</v>
      </c>
      <c r="B68" s="60" t="s">
        <v>102</v>
      </c>
      <c r="C68" s="49" t="s">
        <v>51</v>
      </c>
      <c r="D68" s="59">
        <v>760</v>
      </c>
      <c r="E68" s="36"/>
      <c r="F68" s="76"/>
      <c r="G68" s="76"/>
      <c r="H68" s="79">
        <v>4.79</v>
      </c>
      <c r="I68" s="76">
        <f t="shared" si="117"/>
        <v>3640.4</v>
      </c>
      <c r="J68" s="76">
        <f t="shared" si="116"/>
        <v>4368.4799999999996</v>
      </c>
      <c r="K68" s="38">
        <f t="shared" si="114"/>
        <v>3640.4</v>
      </c>
      <c r="L68" s="80">
        <f t="shared" si="114"/>
        <v>4368.4799999999996</v>
      </c>
    </row>
    <row r="69" spans="1:13" ht="15.75" x14ac:dyDescent="0.25">
      <c r="A69" s="34" t="s">
        <v>116</v>
      </c>
      <c r="B69" s="60" t="s">
        <v>103</v>
      </c>
      <c r="C69" s="49" t="s">
        <v>51</v>
      </c>
      <c r="D69" s="59">
        <v>760</v>
      </c>
      <c r="E69" s="36"/>
      <c r="F69" s="76"/>
      <c r="G69" s="76"/>
      <c r="H69" s="79">
        <v>0.96</v>
      </c>
      <c r="I69" s="76">
        <f t="shared" si="117"/>
        <v>729.6</v>
      </c>
      <c r="J69" s="76">
        <f t="shared" si="116"/>
        <v>875.52</v>
      </c>
      <c r="K69" s="38">
        <f t="shared" si="114"/>
        <v>729.6</v>
      </c>
      <c r="L69" s="80">
        <f t="shared" si="114"/>
        <v>875.52</v>
      </c>
    </row>
    <row r="70" spans="1:13" ht="15.75" x14ac:dyDescent="0.25">
      <c r="A70" s="31">
        <f>A65+1</f>
        <v>38</v>
      </c>
      <c r="B70" s="63" t="s">
        <v>110</v>
      </c>
      <c r="C70" s="31" t="s">
        <v>19</v>
      </c>
      <c r="D70" s="64">
        <v>936</v>
      </c>
      <c r="E70" s="37">
        <f>1.35*667</f>
        <v>900.45</v>
      </c>
      <c r="F70" s="32">
        <f t="shared" ref="F70" si="118">ROUND(E70*D70,2)</f>
        <v>842821.2</v>
      </c>
      <c r="G70" s="32">
        <f t="shared" ref="G70" si="119">ROUND(F70*1.2,2)</f>
        <v>1011385.44</v>
      </c>
      <c r="H70" s="29"/>
      <c r="I70" s="32"/>
      <c r="J70" s="32"/>
      <c r="K70" s="37">
        <f t="shared" si="114"/>
        <v>842821.2</v>
      </c>
      <c r="L70" s="81">
        <f t="shared" si="114"/>
        <v>1011385.44</v>
      </c>
    </row>
    <row r="71" spans="1:13" s="83" customFormat="1" ht="15.75" x14ac:dyDescent="0.25">
      <c r="A71" s="34" t="s">
        <v>117</v>
      </c>
      <c r="B71" s="58" t="s">
        <v>112</v>
      </c>
      <c r="C71" s="49" t="s">
        <v>19</v>
      </c>
      <c r="D71" s="59">
        <v>936</v>
      </c>
      <c r="E71" s="36"/>
      <c r="F71" s="76"/>
      <c r="G71" s="76"/>
      <c r="H71" s="82">
        <v>473.02</v>
      </c>
      <c r="I71" s="76">
        <f>ROUND(H71*D71,2)</f>
        <v>442746.72</v>
      </c>
      <c r="J71" s="76">
        <f t="shared" ref="J71" si="120">ROUND(I71*1.2,2)</f>
        <v>531296.06000000006</v>
      </c>
      <c r="K71" s="38">
        <f t="shared" si="114"/>
        <v>442746.72</v>
      </c>
      <c r="L71" s="80">
        <f t="shared" si="114"/>
        <v>531296.06000000006</v>
      </c>
      <c r="M71" s="105"/>
    </row>
    <row r="72" spans="1:13" ht="15.75" x14ac:dyDescent="0.25">
      <c r="A72" s="31"/>
      <c r="B72" s="65" t="s">
        <v>118</v>
      </c>
      <c r="C72" s="45"/>
      <c r="D72" s="52"/>
      <c r="E72" s="37"/>
      <c r="F72" s="67"/>
      <c r="G72" s="67"/>
      <c r="H72" s="75"/>
      <c r="I72" s="32"/>
      <c r="J72" s="32"/>
      <c r="K72" s="37"/>
      <c r="L72" s="102"/>
    </row>
    <row r="73" spans="1:13" ht="15.75" x14ac:dyDescent="0.25">
      <c r="A73" s="31">
        <f>A70+1</f>
        <v>39</v>
      </c>
      <c r="B73" s="30" t="s">
        <v>119</v>
      </c>
      <c r="C73" s="31" t="s">
        <v>19</v>
      </c>
      <c r="D73" s="66">
        <v>226.1</v>
      </c>
      <c r="E73" s="67">
        <v>1900</v>
      </c>
      <c r="F73" s="67">
        <f t="shared" ref="F73" si="121">ROUND(E73*D73,2)</f>
        <v>429590</v>
      </c>
      <c r="G73" s="67">
        <f t="shared" ref="G73" si="122">ROUND(F73*1.2,2)</f>
        <v>515508</v>
      </c>
      <c r="H73" s="29"/>
      <c r="I73" s="32"/>
      <c r="J73" s="32"/>
      <c r="K73" s="37">
        <f t="shared" ref="K73:L73" si="123">F73+I73</f>
        <v>429590</v>
      </c>
      <c r="L73" s="81">
        <f t="shared" si="123"/>
        <v>515508</v>
      </c>
    </row>
    <row r="74" spans="1:13" ht="15.75" x14ac:dyDescent="0.25">
      <c r="A74" s="31">
        <f>A73+1</f>
        <v>40</v>
      </c>
      <c r="B74" s="30" t="s">
        <v>123</v>
      </c>
      <c r="C74" s="41" t="s">
        <v>20</v>
      </c>
      <c r="D74" s="53">
        <v>150.88</v>
      </c>
      <c r="E74" s="37">
        <v>4804.26</v>
      </c>
      <c r="F74" s="67">
        <f t="shared" ref="F74" si="124">ROUND(E74*D74,2)</f>
        <v>724866.75</v>
      </c>
      <c r="G74" s="67">
        <f t="shared" ref="G74" si="125">ROUND(F74*1.2,2)</f>
        <v>869840.1</v>
      </c>
      <c r="H74" s="29"/>
      <c r="I74" s="32"/>
      <c r="J74" s="32"/>
      <c r="K74" s="37">
        <f t="shared" ref="K74" si="126">F74+I74</f>
        <v>724866.75</v>
      </c>
      <c r="L74" s="81">
        <f t="shared" ref="L74" si="127">G74+J74</f>
        <v>869840.1</v>
      </c>
    </row>
    <row r="75" spans="1:13" ht="15.75" x14ac:dyDescent="0.25">
      <c r="A75" s="31">
        <f t="shared" ref="A75:A78" si="128">A74+1</f>
        <v>41</v>
      </c>
      <c r="B75" s="30" t="s">
        <v>120</v>
      </c>
      <c r="C75" s="41" t="s">
        <v>20</v>
      </c>
      <c r="D75" s="66">
        <v>7.22</v>
      </c>
      <c r="E75" s="32">
        <f>ROUND(65055.24/(297.03*0.05),2)</f>
        <v>4380.38</v>
      </c>
      <c r="F75" s="67">
        <f t="shared" ref="F75:F78" si="129">ROUND(E75*D75,2)</f>
        <v>31626.34</v>
      </c>
      <c r="G75" s="67">
        <f t="shared" ref="G75:G78" si="130">ROUND(F75*1.2,2)</f>
        <v>37951.61</v>
      </c>
      <c r="H75" s="29"/>
      <c r="I75" s="32"/>
      <c r="J75" s="32"/>
      <c r="K75" s="37">
        <f t="shared" ref="K75:L78" si="131">F75+I75</f>
        <v>31626.34</v>
      </c>
      <c r="L75" s="81">
        <f t="shared" si="131"/>
        <v>37951.61</v>
      </c>
    </row>
    <row r="76" spans="1:13" ht="15.75" x14ac:dyDescent="0.25">
      <c r="A76" s="31">
        <f t="shared" si="128"/>
        <v>42</v>
      </c>
      <c r="B76" s="30" t="s">
        <v>122</v>
      </c>
      <c r="C76" s="31" t="s">
        <v>24</v>
      </c>
      <c r="D76" s="69">
        <f>ROUND(30.67/3/1.75/0.17,0)</f>
        <v>34</v>
      </c>
      <c r="E76" s="67">
        <v>3982.45</v>
      </c>
      <c r="F76" s="67">
        <f t="shared" si="129"/>
        <v>135403.29999999999</v>
      </c>
      <c r="G76" s="67">
        <f t="shared" si="130"/>
        <v>162483.96</v>
      </c>
      <c r="H76" s="29"/>
      <c r="I76" s="32"/>
      <c r="J76" s="32"/>
      <c r="K76" s="37">
        <f t="shared" si="131"/>
        <v>135403.29999999999</v>
      </c>
      <c r="L76" s="81">
        <f t="shared" si="131"/>
        <v>162483.96</v>
      </c>
    </row>
    <row r="77" spans="1:13" ht="15.75" x14ac:dyDescent="0.25">
      <c r="A77" s="31">
        <f t="shared" si="128"/>
        <v>43</v>
      </c>
      <c r="B77" s="30" t="s">
        <v>124</v>
      </c>
      <c r="C77" s="41" t="s">
        <v>20</v>
      </c>
      <c r="D77" s="66">
        <v>127.36</v>
      </c>
      <c r="E77" s="29">
        <v>4380.38</v>
      </c>
      <c r="F77" s="67">
        <f t="shared" si="129"/>
        <v>557885.19999999995</v>
      </c>
      <c r="G77" s="67">
        <f t="shared" si="130"/>
        <v>669462.24</v>
      </c>
      <c r="H77" s="78"/>
      <c r="I77" s="32"/>
      <c r="J77" s="32"/>
      <c r="K77" s="37">
        <f t="shared" si="131"/>
        <v>557885.19999999995</v>
      </c>
      <c r="L77" s="102">
        <f t="shared" si="131"/>
        <v>669462.24</v>
      </c>
    </row>
    <row r="78" spans="1:13" ht="15.75" x14ac:dyDescent="0.25">
      <c r="A78" s="31">
        <f t="shared" si="128"/>
        <v>44</v>
      </c>
      <c r="B78" s="68" t="s">
        <v>121</v>
      </c>
      <c r="C78" s="41" t="s">
        <v>20</v>
      </c>
      <c r="D78" s="66">
        <f>150.88+7.22+127.36+30.67</f>
        <v>316.13</v>
      </c>
      <c r="E78" s="32">
        <v>544.86</v>
      </c>
      <c r="F78" s="67">
        <f t="shared" si="129"/>
        <v>172246.59</v>
      </c>
      <c r="G78" s="67">
        <f t="shared" si="130"/>
        <v>206695.91</v>
      </c>
      <c r="H78" s="29"/>
      <c r="I78" s="32"/>
      <c r="J78" s="32"/>
      <c r="K78" s="37">
        <f t="shared" si="131"/>
        <v>172246.59</v>
      </c>
      <c r="L78" s="102">
        <f t="shared" si="131"/>
        <v>206695.91</v>
      </c>
    </row>
    <row r="79" spans="1:13" x14ac:dyDescent="0.25">
      <c r="A79" s="31"/>
      <c r="B79" s="48" t="s">
        <v>125</v>
      </c>
      <c r="C79" s="45"/>
      <c r="D79" s="52"/>
      <c r="E79" s="37"/>
      <c r="F79" s="67"/>
      <c r="G79" s="67"/>
      <c r="H79" s="75"/>
      <c r="I79" s="32"/>
      <c r="J79" s="32"/>
      <c r="K79" s="37"/>
      <c r="L79" s="102"/>
    </row>
    <row r="80" spans="1:13" ht="15.75" x14ac:dyDescent="0.25">
      <c r="A80" s="31">
        <f>A78+1</f>
        <v>45</v>
      </c>
      <c r="B80" s="30" t="s">
        <v>124</v>
      </c>
      <c r="C80" s="41" t="s">
        <v>20</v>
      </c>
      <c r="D80" s="66">
        <v>84.4</v>
      </c>
      <c r="E80" s="29">
        <v>4380.38</v>
      </c>
      <c r="F80" s="67">
        <f t="shared" ref="F80" si="132">ROUND(E80*D80,2)</f>
        <v>369704.07</v>
      </c>
      <c r="G80" s="67">
        <f t="shared" ref="G80" si="133">ROUND(F80*1.2,2)</f>
        <v>443644.88</v>
      </c>
      <c r="H80" s="78"/>
      <c r="I80" s="32"/>
      <c r="J80" s="32"/>
      <c r="K80" s="37">
        <f t="shared" ref="K80" si="134">F80+I80</f>
        <v>369704.07</v>
      </c>
      <c r="L80" s="102">
        <f t="shared" ref="L80" si="135">G80+J80</f>
        <v>443644.88</v>
      </c>
    </row>
    <row r="81" spans="1:12" ht="15.75" x14ac:dyDescent="0.25">
      <c r="A81" s="31">
        <f>A80+1</f>
        <v>46</v>
      </c>
      <c r="B81" s="68" t="s">
        <v>121</v>
      </c>
      <c r="C81" s="41" t="s">
        <v>20</v>
      </c>
      <c r="D81" s="66">
        <v>202.56</v>
      </c>
      <c r="E81" s="32">
        <v>544.86</v>
      </c>
      <c r="F81" s="67">
        <f t="shared" ref="F81" si="136">ROUND(E81*D81,2)</f>
        <v>110366.84</v>
      </c>
      <c r="G81" s="67">
        <f t="shared" ref="G81" si="137">ROUND(F81*1.2,2)</f>
        <v>132440.21</v>
      </c>
      <c r="H81" s="29"/>
      <c r="I81" s="32"/>
      <c r="J81" s="32"/>
      <c r="K81" s="37">
        <f t="shared" ref="K81" si="138">F81+I81</f>
        <v>110366.84</v>
      </c>
      <c r="L81" s="102">
        <f t="shared" ref="L81" si="139">G81+J81</f>
        <v>132440.21</v>
      </c>
    </row>
    <row r="82" spans="1:12" x14ac:dyDescent="0.25">
      <c r="A82" s="31"/>
      <c r="B82" s="48" t="s">
        <v>126</v>
      </c>
      <c r="C82" s="45"/>
      <c r="D82" s="52"/>
      <c r="E82" s="37"/>
      <c r="F82" s="67"/>
      <c r="G82" s="67"/>
      <c r="H82" s="75"/>
      <c r="I82" s="32"/>
      <c r="J82" s="32"/>
      <c r="K82" s="37"/>
      <c r="L82" s="102"/>
    </row>
    <row r="83" spans="1:12" ht="15.75" x14ac:dyDescent="0.25">
      <c r="A83" s="31">
        <f>A81+1</f>
        <v>47</v>
      </c>
      <c r="B83" s="30" t="s">
        <v>127</v>
      </c>
      <c r="C83" s="41" t="s">
        <v>20</v>
      </c>
      <c r="D83" s="66">
        <v>43.2</v>
      </c>
      <c r="E83" s="29">
        <v>4380.38</v>
      </c>
      <c r="F83" s="67">
        <f t="shared" ref="F83:F84" si="140">ROUND(E83*D83,2)</f>
        <v>189232.42</v>
      </c>
      <c r="G83" s="67">
        <f t="shared" ref="G83:G84" si="141">ROUND(F83*1.2,2)</f>
        <v>227078.9</v>
      </c>
      <c r="H83" s="78"/>
      <c r="I83" s="32"/>
      <c r="J83" s="32"/>
      <c r="K83" s="37">
        <f t="shared" ref="K83:K84" si="142">F83+I83</f>
        <v>189232.42</v>
      </c>
      <c r="L83" s="102">
        <f t="shared" ref="L83:L84" si="143">G83+J83</f>
        <v>227078.9</v>
      </c>
    </row>
    <row r="84" spans="1:12" ht="15.75" x14ac:dyDescent="0.25">
      <c r="A84" s="31">
        <f>A83+1</f>
        <v>48</v>
      </c>
      <c r="B84" s="30" t="s">
        <v>123</v>
      </c>
      <c r="C84" s="41" t="s">
        <v>20</v>
      </c>
      <c r="D84" s="53">
        <v>6.04</v>
      </c>
      <c r="E84" s="37">
        <v>4804.26</v>
      </c>
      <c r="F84" s="67">
        <f t="shared" si="140"/>
        <v>29017.73</v>
      </c>
      <c r="G84" s="67">
        <f t="shared" si="141"/>
        <v>34821.279999999999</v>
      </c>
      <c r="H84" s="29"/>
      <c r="I84" s="32"/>
      <c r="J84" s="32"/>
      <c r="K84" s="37">
        <f t="shared" si="142"/>
        <v>29017.73</v>
      </c>
      <c r="L84" s="81">
        <f t="shared" si="143"/>
        <v>34821.279999999999</v>
      </c>
    </row>
    <row r="85" spans="1:12" ht="15.75" x14ac:dyDescent="0.25">
      <c r="A85" s="31">
        <f t="shared" ref="A85:A87" si="144">A84+1</f>
        <v>49</v>
      </c>
      <c r="B85" s="30" t="s">
        <v>128</v>
      </c>
      <c r="C85" s="41" t="s">
        <v>20</v>
      </c>
      <c r="D85" s="66">
        <v>25.67</v>
      </c>
      <c r="E85" s="29">
        <v>4380.38</v>
      </c>
      <c r="F85" s="67">
        <f t="shared" ref="F85:F87" si="145">ROUND(E85*D85,2)</f>
        <v>112444.35</v>
      </c>
      <c r="G85" s="67">
        <f t="shared" ref="G85:G87" si="146">ROUND(F85*1.2,2)</f>
        <v>134933.22</v>
      </c>
      <c r="H85" s="78"/>
      <c r="I85" s="32"/>
      <c r="J85" s="32"/>
      <c r="K85" s="37">
        <f t="shared" ref="K85:K87" si="147">F85+I85</f>
        <v>112444.35</v>
      </c>
      <c r="L85" s="102">
        <f t="shared" ref="L85:L87" si="148">G85+J85</f>
        <v>134933.22</v>
      </c>
    </row>
    <row r="86" spans="1:12" ht="15.75" x14ac:dyDescent="0.25">
      <c r="A86" s="31">
        <f t="shared" si="144"/>
        <v>50</v>
      </c>
      <c r="B86" s="30" t="s">
        <v>129</v>
      </c>
      <c r="C86" s="41" t="s">
        <v>20</v>
      </c>
      <c r="D86" s="66">
        <v>15.1</v>
      </c>
      <c r="E86" s="29">
        <v>4380.38</v>
      </c>
      <c r="F86" s="67">
        <f t="shared" si="145"/>
        <v>66143.740000000005</v>
      </c>
      <c r="G86" s="67">
        <f t="shared" si="146"/>
        <v>79372.490000000005</v>
      </c>
      <c r="H86" s="78"/>
      <c r="I86" s="32"/>
      <c r="J86" s="32"/>
      <c r="K86" s="37">
        <f t="shared" si="147"/>
        <v>66143.740000000005</v>
      </c>
      <c r="L86" s="102">
        <f t="shared" si="148"/>
        <v>79372.490000000005</v>
      </c>
    </row>
    <row r="87" spans="1:12" ht="15.75" x14ac:dyDescent="0.25">
      <c r="A87" s="31">
        <f t="shared" si="144"/>
        <v>51</v>
      </c>
      <c r="B87" s="68" t="s">
        <v>121</v>
      </c>
      <c r="C87" s="41" t="s">
        <v>20</v>
      </c>
      <c r="D87" s="66">
        <f>43.2+6.04+25.67+15.1</f>
        <v>90.009999999999991</v>
      </c>
      <c r="E87" s="32">
        <v>544.86</v>
      </c>
      <c r="F87" s="67">
        <f t="shared" si="145"/>
        <v>49042.85</v>
      </c>
      <c r="G87" s="67">
        <f t="shared" si="146"/>
        <v>58851.42</v>
      </c>
      <c r="H87" s="29"/>
      <c r="I87" s="32"/>
      <c r="J87" s="32"/>
      <c r="K87" s="37">
        <f t="shared" si="147"/>
        <v>49042.85</v>
      </c>
      <c r="L87" s="102">
        <f t="shared" si="148"/>
        <v>58851.42</v>
      </c>
    </row>
    <row r="88" spans="1:12" ht="15.75" x14ac:dyDescent="0.25">
      <c r="A88" s="31"/>
      <c r="B88" s="48" t="s">
        <v>130</v>
      </c>
      <c r="C88" s="41"/>
      <c r="D88" s="66"/>
      <c r="E88" s="29"/>
      <c r="F88" s="67"/>
      <c r="G88" s="67"/>
      <c r="H88" s="78"/>
      <c r="I88" s="32"/>
      <c r="J88" s="32"/>
      <c r="K88" s="37"/>
      <c r="L88" s="102"/>
    </row>
    <row r="89" spans="1:12" ht="15.75" x14ac:dyDescent="0.25">
      <c r="A89" s="31"/>
      <c r="B89" s="48" t="s">
        <v>22</v>
      </c>
      <c r="C89" s="41"/>
      <c r="D89" s="66"/>
      <c r="E89" s="29"/>
      <c r="F89" s="67"/>
      <c r="G89" s="67"/>
      <c r="H89" s="78"/>
      <c r="I89" s="32"/>
      <c r="J89" s="32"/>
      <c r="K89" s="37"/>
      <c r="L89" s="102"/>
    </row>
    <row r="90" spans="1:12" ht="15.75" x14ac:dyDescent="0.25">
      <c r="A90" s="31">
        <f>A87+1</f>
        <v>52</v>
      </c>
      <c r="B90" s="42" t="s">
        <v>131</v>
      </c>
      <c r="C90" s="41" t="s">
        <v>20</v>
      </c>
      <c r="D90" s="43">
        <v>157</v>
      </c>
      <c r="E90" s="29">
        <v>308.75</v>
      </c>
      <c r="F90" s="67">
        <f t="shared" ref="F90:F94" si="149">ROUND(E90*D90,2)</f>
        <v>48473.75</v>
      </c>
      <c r="G90" s="67">
        <f t="shared" ref="G90:G95" si="150">ROUND(F90*1.2,2)</f>
        <v>58168.5</v>
      </c>
      <c r="H90" s="75"/>
      <c r="I90" s="32"/>
      <c r="J90" s="32"/>
      <c r="K90" s="37">
        <f t="shared" ref="K90:L95" si="151">F90+I90</f>
        <v>48473.75</v>
      </c>
      <c r="L90" s="102">
        <f t="shared" si="151"/>
        <v>58168.5</v>
      </c>
    </row>
    <row r="91" spans="1:12" ht="15.75" x14ac:dyDescent="0.25">
      <c r="A91" s="31">
        <f>A90+1</f>
        <v>53</v>
      </c>
      <c r="B91" s="42" t="s">
        <v>68</v>
      </c>
      <c r="C91" s="41" t="s">
        <v>20</v>
      </c>
      <c r="D91" s="70">
        <v>3</v>
      </c>
      <c r="E91" s="29">
        <v>1688.15</v>
      </c>
      <c r="F91" s="67">
        <f t="shared" si="149"/>
        <v>5064.45</v>
      </c>
      <c r="G91" s="67">
        <f t="shared" si="150"/>
        <v>6077.34</v>
      </c>
      <c r="H91" s="75"/>
      <c r="I91" s="32"/>
      <c r="J91" s="32"/>
      <c r="K91" s="37">
        <f t="shared" si="151"/>
        <v>5064.45</v>
      </c>
      <c r="L91" s="102">
        <f t="shared" si="151"/>
        <v>6077.34</v>
      </c>
    </row>
    <row r="92" spans="1:12" ht="15.75" x14ac:dyDescent="0.25">
      <c r="A92" s="31">
        <f t="shared" ref="A92:A95" si="152">A91+1</f>
        <v>54</v>
      </c>
      <c r="B92" s="42" t="s">
        <v>43</v>
      </c>
      <c r="C92" s="41" t="s">
        <v>20</v>
      </c>
      <c r="D92" s="70">
        <v>3</v>
      </c>
      <c r="E92" s="29">
        <v>854.05</v>
      </c>
      <c r="F92" s="67">
        <f t="shared" si="149"/>
        <v>2562.15</v>
      </c>
      <c r="G92" s="67">
        <f t="shared" ref="G92" si="153">ROUND(F92*1.2,2)</f>
        <v>3074.58</v>
      </c>
      <c r="H92" s="78"/>
      <c r="I92" s="32"/>
      <c r="J92" s="32"/>
      <c r="K92" s="37">
        <f t="shared" si="151"/>
        <v>2562.15</v>
      </c>
      <c r="L92" s="102">
        <f t="shared" si="151"/>
        <v>3074.58</v>
      </c>
    </row>
    <row r="93" spans="1:12" ht="15.75" x14ac:dyDescent="0.25">
      <c r="A93" s="31">
        <f t="shared" si="152"/>
        <v>55</v>
      </c>
      <c r="B93" s="42" t="s">
        <v>132</v>
      </c>
      <c r="C93" s="41" t="s">
        <v>20</v>
      </c>
      <c r="D93" s="43">
        <v>187</v>
      </c>
      <c r="E93" s="29">
        <v>118.75</v>
      </c>
      <c r="F93" s="67">
        <f t="shared" si="149"/>
        <v>22206.25</v>
      </c>
      <c r="G93" s="67">
        <f t="shared" si="150"/>
        <v>26647.5</v>
      </c>
      <c r="H93" s="75"/>
      <c r="I93" s="32"/>
      <c r="J93" s="32"/>
      <c r="K93" s="37">
        <f t="shared" si="151"/>
        <v>22206.25</v>
      </c>
      <c r="L93" s="102">
        <f t="shared" si="151"/>
        <v>26647.5</v>
      </c>
    </row>
    <row r="94" spans="1:12" ht="15.75" x14ac:dyDescent="0.25">
      <c r="A94" s="31">
        <f t="shared" si="152"/>
        <v>56</v>
      </c>
      <c r="B94" s="42" t="s">
        <v>23</v>
      </c>
      <c r="C94" s="41" t="s">
        <v>20</v>
      </c>
      <c r="D94" s="43">
        <v>187</v>
      </c>
      <c r="E94" s="29">
        <v>188.1</v>
      </c>
      <c r="F94" s="67">
        <f t="shared" si="149"/>
        <v>35174.699999999997</v>
      </c>
      <c r="G94" s="67">
        <f t="shared" si="150"/>
        <v>42209.64</v>
      </c>
      <c r="H94" s="37"/>
      <c r="I94" s="32"/>
      <c r="J94" s="32"/>
      <c r="K94" s="37">
        <f t="shared" si="151"/>
        <v>35174.699999999997</v>
      </c>
      <c r="L94" s="102">
        <f t="shared" si="151"/>
        <v>42209.64</v>
      </c>
    </row>
    <row r="95" spans="1:12" ht="15.75" x14ac:dyDescent="0.25">
      <c r="A95" s="31">
        <f t="shared" si="152"/>
        <v>57</v>
      </c>
      <c r="B95" s="30" t="s">
        <v>69</v>
      </c>
      <c r="C95" s="31" t="s">
        <v>21</v>
      </c>
      <c r="D95" s="66">
        <v>299.39999999999998</v>
      </c>
      <c r="E95" s="29">
        <v>308.75</v>
      </c>
      <c r="F95" s="32">
        <f>ROUND(E95*D95,2)</f>
        <v>92439.75</v>
      </c>
      <c r="G95" s="32">
        <f t="shared" si="150"/>
        <v>110927.7</v>
      </c>
      <c r="H95" s="37"/>
      <c r="I95" s="32"/>
      <c r="J95" s="32"/>
      <c r="K95" s="37">
        <f t="shared" si="151"/>
        <v>92439.75</v>
      </c>
      <c r="L95" s="102">
        <f t="shared" si="151"/>
        <v>110927.7</v>
      </c>
    </row>
    <row r="96" spans="1:12" ht="15.75" x14ac:dyDescent="0.25">
      <c r="A96" s="31"/>
      <c r="B96" s="48" t="s">
        <v>133</v>
      </c>
      <c r="C96" s="41"/>
      <c r="D96" s="66"/>
      <c r="E96" s="29"/>
      <c r="F96" s="67"/>
      <c r="G96" s="67"/>
      <c r="H96" s="78"/>
      <c r="I96" s="32"/>
      <c r="J96" s="32"/>
      <c r="K96" s="37"/>
      <c r="L96" s="102"/>
    </row>
    <row r="97" spans="1:13" ht="15.75" x14ac:dyDescent="0.25">
      <c r="A97" s="31">
        <f>A95+1</f>
        <v>58</v>
      </c>
      <c r="B97" s="30" t="s">
        <v>134</v>
      </c>
      <c r="C97" s="41" t="s">
        <v>20</v>
      </c>
      <c r="D97" s="66">
        <v>30</v>
      </c>
      <c r="E97" s="29">
        <v>4380.38</v>
      </c>
      <c r="F97" s="67">
        <f t="shared" ref="F97" si="154">ROUND(E97*D97,2)</f>
        <v>131411.4</v>
      </c>
      <c r="G97" s="67">
        <f t="shared" ref="G97" si="155">ROUND(F97*1.2,2)</f>
        <v>157693.68</v>
      </c>
      <c r="H97" s="78"/>
      <c r="I97" s="32"/>
      <c r="J97" s="32"/>
      <c r="K97" s="37">
        <f t="shared" ref="K97" si="156">F97+I97</f>
        <v>131411.4</v>
      </c>
      <c r="L97" s="102">
        <f t="shared" ref="L97" si="157">G97+J97</f>
        <v>157693.68</v>
      </c>
    </row>
    <row r="98" spans="1:13" ht="15.75" x14ac:dyDescent="0.25">
      <c r="A98" s="31">
        <f>A97+1</f>
        <v>59</v>
      </c>
      <c r="B98" s="30" t="s">
        <v>143</v>
      </c>
      <c r="C98" s="41" t="s">
        <v>24</v>
      </c>
      <c r="D98" s="69">
        <v>6</v>
      </c>
      <c r="E98" s="29">
        <v>69237.45</v>
      </c>
      <c r="F98" s="32">
        <f>ROUND(E98*D98,2)</f>
        <v>415424.7</v>
      </c>
      <c r="G98" s="32">
        <f t="shared" ref="G98" si="158">ROUND(F98*1.2,2)</f>
        <v>498509.64</v>
      </c>
      <c r="H98" s="37"/>
      <c r="I98" s="32"/>
      <c r="J98" s="32"/>
      <c r="K98" s="37">
        <f t="shared" ref="K98" si="159">F98+I98</f>
        <v>415424.7</v>
      </c>
      <c r="L98" s="102">
        <f t="shared" ref="L98" si="160">G98+J98</f>
        <v>498509.64</v>
      </c>
    </row>
    <row r="99" spans="1:13" ht="15.75" x14ac:dyDescent="0.25">
      <c r="A99" s="31">
        <f>A98+1</f>
        <v>60</v>
      </c>
      <c r="B99" s="68" t="s">
        <v>121</v>
      </c>
      <c r="C99" s="41" t="s">
        <v>20</v>
      </c>
      <c r="D99" s="66">
        <v>49.2</v>
      </c>
      <c r="E99" s="32">
        <v>544.86</v>
      </c>
      <c r="F99" s="67">
        <f t="shared" ref="F99" si="161">ROUND(E99*D99,2)</f>
        <v>26807.11</v>
      </c>
      <c r="G99" s="67">
        <f t="shared" ref="G99" si="162">ROUND(F99*1.2,2)</f>
        <v>32168.53</v>
      </c>
      <c r="H99" s="29"/>
      <c r="I99" s="32"/>
      <c r="J99" s="32"/>
      <c r="K99" s="37">
        <f t="shared" ref="K99" si="163">F99+I99</f>
        <v>26807.11</v>
      </c>
      <c r="L99" s="102">
        <f t="shared" ref="L99" si="164">G99+J99</f>
        <v>32168.53</v>
      </c>
    </row>
    <row r="100" spans="1:13" ht="15.75" x14ac:dyDescent="0.25">
      <c r="A100" s="31"/>
      <c r="B100" s="48" t="s">
        <v>136</v>
      </c>
      <c r="C100" s="41"/>
      <c r="D100" s="66"/>
      <c r="E100" s="29"/>
      <c r="F100" s="67"/>
      <c r="G100" s="67"/>
      <c r="H100" s="78"/>
      <c r="I100" s="32"/>
      <c r="J100" s="32"/>
      <c r="K100" s="37"/>
      <c r="L100" s="102"/>
    </row>
    <row r="101" spans="1:13" ht="15.75" x14ac:dyDescent="0.25">
      <c r="A101" s="31">
        <f>A99+1</f>
        <v>61</v>
      </c>
      <c r="B101" s="30" t="s">
        <v>137</v>
      </c>
      <c r="C101" s="41" t="s">
        <v>21</v>
      </c>
      <c r="D101" s="66">
        <v>4.62</v>
      </c>
      <c r="E101" s="33">
        <f>135637.63*0.7</f>
        <v>94946.341</v>
      </c>
      <c r="F101" s="32">
        <f>ROUND(E101*D101,2)</f>
        <v>438652.1</v>
      </c>
      <c r="G101" s="32">
        <f t="shared" ref="G101:G102" si="165">ROUND(F101*1.2,2)</f>
        <v>526382.52</v>
      </c>
      <c r="H101" s="37"/>
      <c r="I101" s="32"/>
      <c r="J101" s="32"/>
      <c r="K101" s="37">
        <f t="shared" ref="K101:K102" si="166">F101+I101</f>
        <v>438652.1</v>
      </c>
      <c r="L101" s="102">
        <f t="shared" ref="L101:L102" si="167">G101+J101</f>
        <v>526382.52</v>
      </c>
    </row>
    <row r="102" spans="1:13" ht="15.75" x14ac:dyDescent="0.25">
      <c r="A102" s="31">
        <f>A101+1</f>
        <v>62</v>
      </c>
      <c r="B102" s="30" t="s">
        <v>138</v>
      </c>
      <c r="C102" s="41" t="s">
        <v>21</v>
      </c>
      <c r="D102" s="66">
        <v>6.82</v>
      </c>
      <c r="E102" s="33">
        <f>135637.63*0.7</f>
        <v>94946.341</v>
      </c>
      <c r="F102" s="32">
        <f>ROUND(E102*D102,2)</f>
        <v>647534.05000000005</v>
      </c>
      <c r="G102" s="32">
        <f t="shared" si="165"/>
        <v>777040.86</v>
      </c>
      <c r="H102" s="37"/>
      <c r="I102" s="32"/>
      <c r="J102" s="32"/>
      <c r="K102" s="37">
        <f t="shared" si="166"/>
        <v>647534.05000000005</v>
      </c>
      <c r="L102" s="102">
        <f t="shared" si="167"/>
        <v>777040.86</v>
      </c>
    </row>
    <row r="103" spans="1:13" x14ac:dyDescent="0.25">
      <c r="A103" s="31">
        <f>A102+1</f>
        <v>63</v>
      </c>
      <c r="B103" s="42" t="s">
        <v>85</v>
      </c>
      <c r="C103" s="45" t="s">
        <v>21</v>
      </c>
      <c r="D103" s="53">
        <f>11.44</f>
        <v>11.44</v>
      </c>
      <c r="E103" s="37">
        <v>450</v>
      </c>
      <c r="F103" s="67">
        <f t="shared" ref="F103" si="168">ROUND(E103*D103,2)</f>
        <v>5148</v>
      </c>
      <c r="G103" s="67">
        <f t="shared" ref="G103" si="169">ROUND(F103*1.2,2)</f>
        <v>6177.6</v>
      </c>
      <c r="H103" s="75"/>
      <c r="I103" s="32"/>
      <c r="J103" s="32"/>
      <c r="K103" s="37">
        <f t="shared" ref="K103" si="170">F103+I103</f>
        <v>5148</v>
      </c>
      <c r="L103" s="102">
        <f t="shared" ref="L103" si="171">G103+J103</f>
        <v>6177.6</v>
      </c>
    </row>
    <row r="104" spans="1:13" ht="15.75" x14ac:dyDescent="0.25">
      <c r="A104" s="31"/>
      <c r="B104" s="48" t="s">
        <v>139</v>
      </c>
      <c r="C104" s="41"/>
      <c r="D104" s="66"/>
      <c r="E104" s="29"/>
      <c r="F104" s="67"/>
      <c r="G104" s="67"/>
      <c r="H104" s="78"/>
      <c r="I104" s="32"/>
      <c r="J104" s="32"/>
      <c r="K104" s="37"/>
      <c r="L104" s="102"/>
    </row>
    <row r="105" spans="1:13" x14ac:dyDescent="0.25">
      <c r="A105" s="31">
        <f>A103+1</f>
        <v>64</v>
      </c>
      <c r="B105" s="47" t="s">
        <v>84</v>
      </c>
      <c r="C105" s="45" t="s">
        <v>19</v>
      </c>
      <c r="D105" s="53">
        <v>8.4600000000000009</v>
      </c>
      <c r="E105" s="37">
        <v>1979.8</v>
      </c>
      <c r="F105" s="67">
        <f t="shared" ref="F105:F106" si="172">ROUND(E105*D105,2)</f>
        <v>16749.11</v>
      </c>
      <c r="G105" s="67">
        <f t="shared" ref="G105:G106" si="173">ROUND(F105*1.2,2)</f>
        <v>20098.93</v>
      </c>
      <c r="H105" s="75"/>
      <c r="I105" s="32"/>
      <c r="J105" s="32"/>
      <c r="K105" s="37">
        <f t="shared" ref="K105:K107" si="174">F105+I105</f>
        <v>16749.11</v>
      </c>
      <c r="L105" s="102">
        <f t="shared" ref="L105:L107" si="175">G105+J105</f>
        <v>20098.93</v>
      </c>
    </row>
    <row r="106" spans="1:13" ht="45" x14ac:dyDescent="0.25">
      <c r="A106" s="31">
        <f>A105+1</f>
        <v>65</v>
      </c>
      <c r="B106" s="47" t="s">
        <v>54</v>
      </c>
      <c r="C106" s="45" t="s">
        <v>19</v>
      </c>
      <c r="D106" s="53">
        <v>6.25</v>
      </c>
      <c r="E106" s="37">
        <v>2230.6</v>
      </c>
      <c r="F106" s="67">
        <f t="shared" si="172"/>
        <v>13941.25</v>
      </c>
      <c r="G106" s="67">
        <f t="shared" si="173"/>
        <v>16729.5</v>
      </c>
      <c r="H106" s="75"/>
      <c r="I106" s="32"/>
      <c r="J106" s="32"/>
      <c r="K106" s="37">
        <f t="shared" si="174"/>
        <v>13941.25</v>
      </c>
      <c r="L106" s="102">
        <f t="shared" si="175"/>
        <v>16729.5</v>
      </c>
    </row>
    <row r="107" spans="1:13" ht="15.75" x14ac:dyDescent="0.25">
      <c r="A107" s="34" t="s">
        <v>140</v>
      </c>
      <c r="B107" s="35" t="s">
        <v>66</v>
      </c>
      <c r="C107" s="49" t="s">
        <v>51</v>
      </c>
      <c r="D107" s="39">
        <v>8</v>
      </c>
      <c r="E107" s="36"/>
      <c r="F107" s="76"/>
      <c r="G107" s="76"/>
      <c r="H107" s="77">
        <v>158.3365</v>
      </c>
      <c r="I107" s="76">
        <f>ROUND(H107*D107,2)</f>
        <v>1266.69</v>
      </c>
      <c r="J107" s="76">
        <f>ROUND(I107*1.2,2)</f>
        <v>1520.03</v>
      </c>
      <c r="K107" s="38">
        <f t="shared" si="174"/>
        <v>1266.69</v>
      </c>
      <c r="L107" s="80">
        <f t="shared" si="175"/>
        <v>1520.03</v>
      </c>
    </row>
    <row r="108" spans="1:13" ht="30" x14ac:dyDescent="0.25">
      <c r="A108" s="31">
        <f>A106+1</f>
        <v>66</v>
      </c>
      <c r="B108" s="30" t="s">
        <v>141</v>
      </c>
      <c r="C108" s="41" t="s">
        <v>42</v>
      </c>
      <c r="D108" s="69">
        <v>2</v>
      </c>
      <c r="E108" s="29">
        <v>4334</v>
      </c>
      <c r="F108" s="67">
        <f t="shared" ref="F108" si="176">ROUND(E108*D108,2)</f>
        <v>8668</v>
      </c>
      <c r="G108" s="67">
        <f t="shared" ref="G108" si="177">ROUND(F108*1.2,2)</f>
        <v>10401.6</v>
      </c>
      <c r="H108" s="75"/>
      <c r="I108" s="32"/>
      <c r="J108" s="32"/>
      <c r="K108" s="37">
        <f t="shared" ref="K108" si="178">F108+I108</f>
        <v>8668</v>
      </c>
      <c r="L108" s="102">
        <f t="shared" ref="L108" si="179">G108+J108</f>
        <v>10401.6</v>
      </c>
    </row>
    <row r="109" spans="1:13" x14ac:dyDescent="0.25">
      <c r="A109" s="31">
        <f>A108+1</f>
        <v>67</v>
      </c>
      <c r="B109" s="30" t="s">
        <v>142</v>
      </c>
      <c r="C109" s="45" t="s">
        <v>24</v>
      </c>
      <c r="D109" s="69">
        <v>32</v>
      </c>
      <c r="E109" s="37">
        <v>277.08333333333331</v>
      </c>
      <c r="F109" s="67">
        <f t="shared" ref="F109:F110" si="180">ROUND(E109*D109,2)</f>
        <v>8866.67</v>
      </c>
      <c r="G109" s="67">
        <f t="shared" ref="G109:G110" si="181">ROUND(F109*1.2,2)</f>
        <v>10640</v>
      </c>
      <c r="H109" s="75"/>
      <c r="I109" s="32"/>
      <c r="J109" s="32"/>
      <c r="K109" s="37">
        <f t="shared" ref="K109:K110" si="182">F109+I109</f>
        <v>8866.67</v>
      </c>
      <c r="L109" s="102">
        <f t="shared" ref="L109:L110" si="183">G109+J109</f>
        <v>10640</v>
      </c>
    </row>
    <row r="110" spans="1:13" ht="15.75" x14ac:dyDescent="0.25">
      <c r="A110" s="31">
        <f>A109+1</f>
        <v>68</v>
      </c>
      <c r="B110" s="30" t="s">
        <v>135</v>
      </c>
      <c r="C110" s="45" t="s">
        <v>20</v>
      </c>
      <c r="D110" s="66">
        <v>0.32</v>
      </c>
      <c r="E110" s="29">
        <v>4380.38</v>
      </c>
      <c r="F110" s="67">
        <f t="shared" si="180"/>
        <v>1401.72</v>
      </c>
      <c r="G110" s="67">
        <f t="shared" si="181"/>
        <v>1682.06</v>
      </c>
      <c r="H110" s="78"/>
      <c r="I110" s="32"/>
      <c r="J110" s="32"/>
      <c r="K110" s="37">
        <f t="shared" si="182"/>
        <v>1401.72</v>
      </c>
      <c r="L110" s="102">
        <f t="shared" si="183"/>
        <v>1682.06</v>
      </c>
    </row>
    <row r="111" spans="1:13" s="40" customFormat="1" ht="18.75" x14ac:dyDescent="0.3">
      <c r="A111" s="123" t="s">
        <v>25</v>
      </c>
      <c r="B111" s="124"/>
      <c r="C111" s="124"/>
      <c r="D111" s="124"/>
      <c r="E111" s="125"/>
      <c r="F111" s="84">
        <f>SUM(F7:F110)</f>
        <v>50571788.830000013</v>
      </c>
      <c r="G111" s="84">
        <f>ROUND(F111*1.2,2)</f>
        <v>60686146.600000001</v>
      </c>
      <c r="H111" s="85"/>
      <c r="I111" s="84">
        <f>SUM(I7:I110)</f>
        <v>26578402.409999996</v>
      </c>
      <c r="J111" s="84">
        <f>ROUND(I111*1.2,2)</f>
        <v>31894082.890000001</v>
      </c>
      <c r="K111" s="84">
        <f>SUM(K7:K110)</f>
        <v>77150191.240000024</v>
      </c>
      <c r="L111" s="104">
        <f>ROUND(K111*1.2,2)</f>
        <v>92580229.489999995</v>
      </c>
      <c r="M111" s="110"/>
    </row>
    <row r="113" spans="11:11" x14ac:dyDescent="0.25">
      <c r="K113" s="87"/>
    </row>
  </sheetData>
  <mergeCells count="21">
    <mergeCell ref="A1:A4"/>
    <mergeCell ref="B1:B4"/>
    <mergeCell ref="C1:C4"/>
    <mergeCell ref="D1:D4"/>
    <mergeCell ref="E1:L2"/>
    <mergeCell ref="E3:G3"/>
    <mergeCell ref="H3:J3"/>
    <mergeCell ref="K3:L3"/>
    <mergeCell ref="A111:E111"/>
    <mergeCell ref="C63:C65"/>
    <mergeCell ref="D63:D65"/>
    <mergeCell ref="E63:E65"/>
    <mergeCell ref="F63:F65"/>
    <mergeCell ref="M13:M16"/>
    <mergeCell ref="J63:J65"/>
    <mergeCell ref="K63:K65"/>
    <mergeCell ref="L63:L65"/>
    <mergeCell ref="B6:D6"/>
    <mergeCell ref="G63:G65"/>
    <mergeCell ref="H63:H65"/>
    <mergeCell ref="I63:I65"/>
  </mergeCells>
  <pageMargins left="0.7" right="0.7" top="0.75" bottom="0.75" header="0.3" footer="0.3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Свод НВК3</vt:lpstr>
      <vt:lpstr>ПЖ</vt:lpstr>
      <vt:lpstr>ПЖ!Область_печати</vt:lpstr>
      <vt:lpstr>'Свод НВК3'!Область_печати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2024-06-05T11:48:07Z</dcterms:created>
  <dcterms:modified xsi:type="dcterms:W3CDTF">2024-06-19T08:22:04Z</dcterms:modified>
</cp:coreProperties>
</file>