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87117812-8E72-4E06-9223-321CB4F30ADD}" xr6:coauthVersionLast="47" xr6:coauthVersionMax="47" xr10:uidLastSave="{00000000-0000-0000-0000-000000000000}"/>
  <bookViews>
    <workbookView xWindow="-120" yWindow="-120" windowWidth="51840" windowHeight="21240" xr2:uid="{28CE9479-6801-410A-8DB4-B4AD99C31BA5}"/>
  </bookViews>
  <sheets>
    <sheet name="ТС2" sheetId="1" r:id="rId1"/>
  </sheets>
  <definedNames>
    <definedName name="_xlnm.Print_Area" localSheetId="0">ТС2!$A$1:$L$191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4" i="1" l="1"/>
  <c r="G184" i="1" s="1"/>
  <c r="L184" i="1" s="1"/>
  <c r="K184" i="1" l="1"/>
  <c r="F143" i="1"/>
  <c r="K143" i="1" s="1"/>
  <c r="D190" i="1"/>
  <c r="H190" i="1"/>
  <c r="H189" i="1"/>
  <c r="I189" i="1" s="1"/>
  <c r="F188" i="1"/>
  <c r="K188" i="1" s="1"/>
  <c r="I187" i="1"/>
  <c r="J187" i="1" s="1"/>
  <c r="L187" i="1" s="1"/>
  <c r="F186" i="1"/>
  <c r="G186" i="1" s="1"/>
  <c r="L186" i="1" s="1"/>
  <c r="I185" i="1"/>
  <c r="K185" i="1" s="1"/>
  <c r="D183" i="1"/>
  <c r="I183" i="1" s="1"/>
  <c r="E182" i="1"/>
  <c r="F182" i="1" s="1"/>
  <c r="G182" i="1" s="1"/>
  <c r="L182" i="1" s="1"/>
  <c r="D181" i="1"/>
  <c r="I181" i="1" s="1"/>
  <c r="F180" i="1"/>
  <c r="K180" i="1" s="1"/>
  <c r="F179" i="1"/>
  <c r="K179" i="1" s="1"/>
  <c r="D178" i="1"/>
  <c r="I178" i="1" s="1"/>
  <c r="D177" i="1"/>
  <c r="I177" i="1" s="1"/>
  <c r="D176" i="1"/>
  <c r="I176" i="1" s="1"/>
  <c r="D175" i="1"/>
  <c r="I175" i="1" s="1"/>
  <c r="D174" i="1"/>
  <c r="I174" i="1" s="1"/>
  <c r="I173" i="1"/>
  <c r="K173" i="1" s="1"/>
  <c r="I172" i="1"/>
  <c r="J172" i="1" s="1"/>
  <c r="L172" i="1" s="1"/>
  <c r="I171" i="1"/>
  <c r="J171" i="1" s="1"/>
  <c r="L171" i="1" s="1"/>
  <c r="I170" i="1"/>
  <c r="K170" i="1" s="1"/>
  <c r="F169" i="1"/>
  <c r="G169" i="1" s="1"/>
  <c r="L169" i="1" s="1"/>
  <c r="I168" i="1"/>
  <c r="J168" i="1" s="1"/>
  <c r="L168" i="1" s="1"/>
  <c r="F167" i="1"/>
  <c r="K167" i="1" s="1"/>
  <c r="I166" i="1"/>
  <c r="K166" i="1" s="1"/>
  <c r="F165" i="1"/>
  <c r="G165" i="1" s="1"/>
  <c r="L165" i="1" s="1"/>
  <c r="I164" i="1"/>
  <c r="K164" i="1" s="1"/>
  <c r="F163" i="1"/>
  <c r="K163" i="1" s="1"/>
  <c r="D162" i="1"/>
  <c r="I162" i="1" s="1"/>
  <c r="K162" i="1" s="1"/>
  <c r="E161" i="1"/>
  <c r="F161" i="1" s="1"/>
  <c r="D160" i="1"/>
  <c r="I160" i="1" s="1"/>
  <c r="D157" i="1"/>
  <c r="I157" i="1" s="1"/>
  <c r="F156" i="1"/>
  <c r="K156" i="1" s="1"/>
  <c r="D155" i="1"/>
  <c r="I155" i="1" s="1"/>
  <c r="F154" i="1"/>
  <c r="K154" i="1" s="1"/>
  <c r="I153" i="1"/>
  <c r="K153" i="1" s="1"/>
  <c r="I152" i="1"/>
  <c r="K152" i="1" s="1"/>
  <c r="F151" i="1"/>
  <c r="G151" i="1" s="1"/>
  <c r="L151" i="1" s="1"/>
  <c r="D149" i="1"/>
  <c r="H149" i="1"/>
  <c r="I149" i="1" s="1"/>
  <c r="H148" i="1"/>
  <c r="I148" i="1" s="1"/>
  <c r="F147" i="1"/>
  <c r="K147" i="1" s="1"/>
  <c r="I144" i="1"/>
  <c r="K144" i="1" s="1"/>
  <c r="I146" i="1"/>
  <c r="K146" i="1" s="1"/>
  <c r="F145" i="1"/>
  <c r="G145" i="1" s="1"/>
  <c r="L145" i="1" s="1"/>
  <c r="D142" i="1"/>
  <c r="I142" i="1" s="1"/>
  <c r="E141" i="1"/>
  <c r="F141" i="1" s="1"/>
  <c r="D140" i="1"/>
  <c r="I140" i="1" s="1"/>
  <c r="F139" i="1"/>
  <c r="G139" i="1" s="1"/>
  <c r="L139" i="1" s="1"/>
  <c r="F138" i="1"/>
  <c r="K138" i="1" s="1"/>
  <c r="D137" i="1"/>
  <c r="I137" i="1" s="1"/>
  <c r="K137" i="1" s="1"/>
  <c r="D136" i="1"/>
  <c r="I136" i="1" s="1"/>
  <c r="D135" i="1"/>
  <c r="I135" i="1" s="1"/>
  <c r="K135" i="1" s="1"/>
  <c r="D134" i="1"/>
  <c r="D133" i="1"/>
  <c r="I133" i="1" s="1"/>
  <c r="J133" i="1" s="1"/>
  <c r="L133" i="1" s="1"/>
  <c r="I134" i="1"/>
  <c r="K134" i="1" s="1"/>
  <c r="I132" i="1"/>
  <c r="K132" i="1" s="1"/>
  <c r="I131" i="1"/>
  <c r="K131" i="1" s="1"/>
  <c r="I130" i="1"/>
  <c r="J130" i="1" s="1"/>
  <c r="L130" i="1" s="1"/>
  <c r="I129" i="1"/>
  <c r="K129" i="1" s="1"/>
  <c r="F128" i="1"/>
  <c r="K128" i="1" s="1"/>
  <c r="K168" i="1" l="1"/>
  <c r="K187" i="1"/>
  <c r="G143" i="1"/>
  <c r="L143" i="1" s="1"/>
  <c r="I190" i="1"/>
  <c r="K190" i="1" s="1"/>
  <c r="J175" i="1"/>
  <c r="L175" i="1" s="1"/>
  <c r="K175" i="1"/>
  <c r="J177" i="1"/>
  <c r="L177" i="1" s="1"/>
  <c r="K177" i="1"/>
  <c r="K165" i="1"/>
  <c r="K171" i="1"/>
  <c r="K172" i="1"/>
  <c r="G163" i="1"/>
  <c r="L163" i="1" s="1"/>
  <c r="G167" i="1"/>
  <c r="L167" i="1" s="1"/>
  <c r="K169" i="1"/>
  <c r="K189" i="1"/>
  <c r="J189" i="1"/>
  <c r="L189" i="1" s="1"/>
  <c r="J190" i="1"/>
  <c r="L190" i="1" s="1"/>
  <c r="K186" i="1"/>
  <c r="G188" i="1"/>
  <c r="L188" i="1" s="1"/>
  <c r="K182" i="1"/>
  <c r="J181" i="1"/>
  <c r="L181" i="1" s="1"/>
  <c r="K181" i="1"/>
  <c r="G180" i="1"/>
  <c r="L180" i="1" s="1"/>
  <c r="J164" i="1"/>
  <c r="L164" i="1" s="1"/>
  <c r="K160" i="1"/>
  <c r="J160" i="1"/>
  <c r="L160" i="1" s="1"/>
  <c r="K161" i="1"/>
  <c r="G161" i="1"/>
  <c r="L161" i="1" s="1"/>
  <c r="K176" i="1"/>
  <c r="J176" i="1"/>
  <c r="L176" i="1" s="1"/>
  <c r="K178" i="1"/>
  <c r="J178" i="1"/>
  <c r="L178" i="1" s="1"/>
  <c r="J174" i="1"/>
  <c r="L174" i="1" s="1"/>
  <c r="K174" i="1"/>
  <c r="K183" i="1"/>
  <c r="J183" i="1"/>
  <c r="L183" i="1" s="1"/>
  <c r="J162" i="1"/>
  <c r="L162" i="1" s="1"/>
  <c r="J166" i="1"/>
  <c r="L166" i="1" s="1"/>
  <c r="J170" i="1"/>
  <c r="L170" i="1" s="1"/>
  <c r="J173" i="1"/>
  <c r="L173" i="1" s="1"/>
  <c r="G179" i="1"/>
  <c r="L179" i="1" s="1"/>
  <c r="J185" i="1"/>
  <c r="L185" i="1" s="1"/>
  <c r="G154" i="1"/>
  <c r="L154" i="1" s="1"/>
  <c r="J152" i="1"/>
  <c r="L152" i="1" s="1"/>
  <c r="K151" i="1"/>
  <c r="J155" i="1"/>
  <c r="L155" i="1" s="1"/>
  <c r="K155" i="1"/>
  <c r="K157" i="1"/>
  <c r="J157" i="1"/>
  <c r="L157" i="1" s="1"/>
  <c r="J153" i="1"/>
  <c r="L153" i="1" s="1"/>
  <c r="G156" i="1"/>
  <c r="L156" i="1" s="1"/>
  <c r="J148" i="1"/>
  <c r="L148" i="1" s="1"/>
  <c r="K148" i="1"/>
  <c r="K149" i="1"/>
  <c r="J149" i="1"/>
  <c r="L149" i="1" s="1"/>
  <c r="G147" i="1"/>
  <c r="L147" i="1" s="1"/>
  <c r="J144" i="1"/>
  <c r="L144" i="1" s="1"/>
  <c r="J146" i="1"/>
  <c r="L146" i="1" s="1"/>
  <c r="K145" i="1"/>
  <c r="G141" i="1"/>
  <c r="L141" i="1" s="1"/>
  <c r="K141" i="1"/>
  <c r="J140" i="1"/>
  <c r="L140" i="1" s="1"/>
  <c r="K140" i="1"/>
  <c r="K142" i="1"/>
  <c r="J142" i="1"/>
  <c r="L142" i="1" s="1"/>
  <c r="K139" i="1"/>
  <c r="G138" i="1"/>
  <c r="L138" i="1" s="1"/>
  <c r="J136" i="1"/>
  <c r="L136" i="1" s="1"/>
  <c r="K136" i="1"/>
  <c r="K133" i="1"/>
  <c r="K130" i="1"/>
  <c r="J129" i="1"/>
  <c r="L129" i="1" s="1"/>
  <c r="J132" i="1"/>
  <c r="L132" i="1" s="1"/>
  <c r="J135" i="1"/>
  <c r="L135" i="1" s="1"/>
  <c r="J131" i="1"/>
  <c r="L131" i="1" s="1"/>
  <c r="J134" i="1"/>
  <c r="L134" i="1" s="1"/>
  <c r="J137" i="1"/>
  <c r="L137" i="1" s="1"/>
  <c r="G128" i="1"/>
  <c r="L128" i="1" s="1"/>
  <c r="I127" i="1"/>
  <c r="K127" i="1" s="1"/>
  <c r="F126" i="1"/>
  <c r="G126" i="1" s="1"/>
  <c r="L126" i="1" s="1"/>
  <c r="I125" i="1"/>
  <c r="J125" i="1" s="1"/>
  <c r="L125" i="1" s="1"/>
  <c r="F124" i="1"/>
  <c r="G124" i="1" s="1"/>
  <c r="L124" i="1" s="1"/>
  <c r="I123" i="1"/>
  <c r="K123" i="1" s="1"/>
  <c r="F122" i="1"/>
  <c r="G122" i="1" s="1"/>
  <c r="L122" i="1" s="1"/>
  <c r="D121" i="1"/>
  <c r="I121" i="1" s="1"/>
  <c r="E120" i="1"/>
  <c r="F120" i="1" s="1"/>
  <c r="D119" i="1"/>
  <c r="I119" i="1" s="1"/>
  <c r="K119" i="1" s="1"/>
  <c r="D116" i="1"/>
  <c r="I116" i="1" s="1"/>
  <c r="F115" i="1"/>
  <c r="K115" i="1" s="1"/>
  <c r="D114" i="1"/>
  <c r="I114" i="1" s="1"/>
  <c r="F113" i="1"/>
  <c r="G113" i="1" s="1"/>
  <c r="L113" i="1" s="1"/>
  <c r="I112" i="1"/>
  <c r="K112" i="1" s="1"/>
  <c r="I111" i="1"/>
  <c r="K111" i="1" s="1"/>
  <c r="F110" i="1"/>
  <c r="K110" i="1" s="1"/>
  <c r="D108" i="1"/>
  <c r="I108" i="1" s="1"/>
  <c r="F107" i="1"/>
  <c r="K107" i="1" s="1"/>
  <c r="D106" i="1"/>
  <c r="I106" i="1" s="1"/>
  <c r="F105" i="1"/>
  <c r="K105" i="1" s="1"/>
  <c r="D104" i="1"/>
  <c r="I104" i="1" s="1"/>
  <c r="E103" i="1"/>
  <c r="F103" i="1" s="1"/>
  <c r="D102" i="1"/>
  <c r="I102" i="1" s="1"/>
  <c r="F101" i="1"/>
  <c r="G101" i="1" s="1"/>
  <c r="L101" i="1" s="1"/>
  <c r="D52" i="1"/>
  <c r="F100" i="1"/>
  <c r="F99" i="1"/>
  <c r="K99" i="1" s="1"/>
  <c r="I98" i="1"/>
  <c r="J98" i="1" s="1"/>
  <c r="F97" i="1"/>
  <c r="K97" i="1" s="1"/>
  <c r="I96" i="1"/>
  <c r="J96" i="1" s="1"/>
  <c r="F95" i="1"/>
  <c r="K95" i="1" s="1"/>
  <c r="D61" i="1"/>
  <c r="D94" i="1"/>
  <c r="H94" i="1"/>
  <c r="H93" i="1"/>
  <c r="I93" i="1" s="1"/>
  <c r="F92" i="1"/>
  <c r="K92" i="1" s="1"/>
  <c r="F89" i="1"/>
  <c r="K89" i="1" s="1"/>
  <c r="D88" i="1"/>
  <c r="I88" i="1" s="1"/>
  <c r="E87" i="1"/>
  <c r="F87" i="1" s="1"/>
  <c r="I86" i="1"/>
  <c r="K86" i="1" s="1"/>
  <c r="F85" i="1"/>
  <c r="G85" i="1" s="1"/>
  <c r="L85" i="1" s="1"/>
  <c r="I84" i="1"/>
  <c r="K84" i="1" s="1"/>
  <c r="F83" i="1"/>
  <c r="G83" i="1" s="1"/>
  <c r="L83" i="1" s="1"/>
  <c r="I82" i="1"/>
  <c r="K82" i="1" s="1"/>
  <c r="H76" i="1"/>
  <c r="I76" i="1" s="1"/>
  <c r="K76" i="1" s="1"/>
  <c r="F38" i="1"/>
  <c r="G38" i="1" s="1"/>
  <c r="L38" i="1" s="1"/>
  <c r="D39" i="1"/>
  <c r="I39" i="1" s="1"/>
  <c r="I80" i="1"/>
  <c r="K80" i="1" s="1"/>
  <c r="F79" i="1"/>
  <c r="K79" i="1" s="1"/>
  <c r="I78" i="1"/>
  <c r="K78" i="1" s="1"/>
  <c r="F77" i="1"/>
  <c r="K77" i="1" s="1"/>
  <c r="F75" i="1"/>
  <c r="G75" i="1" s="1"/>
  <c r="L75" i="1" s="1"/>
  <c r="I74" i="1"/>
  <c r="K74" i="1" s="1"/>
  <c r="F73" i="1"/>
  <c r="G73" i="1" s="1"/>
  <c r="L73" i="1" s="1"/>
  <c r="I72" i="1"/>
  <c r="K72" i="1" s="1"/>
  <c r="F71" i="1"/>
  <c r="G71" i="1" s="1"/>
  <c r="L71" i="1" s="1"/>
  <c r="H70" i="1"/>
  <c r="I70" i="1" s="1"/>
  <c r="F69" i="1"/>
  <c r="K69" i="1" s="1"/>
  <c r="H68" i="1"/>
  <c r="I68" i="1" s="1"/>
  <c r="K68" i="1" s="1"/>
  <c r="F67" i="1"/>
  <c r="K67" i="1" s="1"/>
  <c r="I66" i="1"/>
  <c r="K66" i="1" s="1"/>
  <c r="F65" i="1"/>
  <c r="G65" i="1" s="1"/>
  <c r="L65" i="1" s="1"/>
  <c r="H61" i="1"/>
  <c r="H60" i="1"/>
  <c r="I60" i="1" s="1"/>
  <c r="F59" i="1"/>
  <c r="K59" i="1" s="1"/>
  <c r="I63" i="1"/>
  <c r="K63" i="1" s="1"/>
  <c r="F62" i="1"/>
  <c r="G62" i="1" s="1"/>
  <c r="L62" i="1" s="1"/>
  <c r="F58" i="1"/>
  <c r="K58" i="1" s="1"/>
  <c r="I57" i="1"/>
  <c r="K57" i="1" s="1"/>
  <c r="F56" i="1"/>
  <c r="G56" i="1" s="1"/>
  <c r="L56" i="1" s="1"/>
  <c r="F55" i="1"/>
  <c r="K55" i="1" s="1"/>
  <c r="D54" i="1"/>
  <c r="I54" i="1" s="1"/>
  <c r="K54" i="1" s="1"/>
  <c r="I52" i="1"/>
  <c r="K52" i="1" s="1"/>
  <c r="D50" i="1"/>
  <c r="I50" i="1" s="1"/>
  <c r="K50" i="1" s="1"/>
  <c r="F49" i="1"/>
  <c r="K49" i="1" s="1"/>
  <c r="E51" i="1"/>
  <c r="F51" i="1" s="1"/>
  <c r="K51" i="1" s="1"/>
  <c r="D47" i="1"/>
  <c r="I47" i="1" s="1"/>
  <c r="E53" i="1"/>
  <c r="F53" i="1" s="1"/>
  <c r="I48" i="1"/>
  <c r="K48" i="1" s="1"/>
  <c r="E46" i="1"/>
  <c r="F46" i="1" s="1"/>
  <c r="D44" i="1"/>
  <c r="D42" i="1"/>
  <c r="I32" i="1"/>
  <c r="K32" i="1" s="1"/>
  <c r="F31" i="1"/>
  <c r="D33" i="1"/>
  <c r="D25" i="1"/>
  <c r="I25" i="1" s="1"/>
  <c r="F24" i="1"/>
  <c r="K24" i="1" s="1"/>
  <c r="D21" i="1"/>
  <c r="D19" i="1"/>
  <c r="F14" i="1"/>
  <c r="K14" i="1" s="1"/>
  <c r="F13" i="1"/>
  <c r="K13" i="1" s="1"/>
  <c r="F11" i="1"/>
  <c r="K11" i="1" s="1"/>
  <c r="E10" i="1"/>
  <c r="F10" i="1" s="1"/>
  <c r="G10" i="1" s="1"/>
  <c r="L10" i="1" s="1"/>
  <c r="F9" i="1"/>
  <c r="G9" i="1" s="1"/>
  <c r="L9" i="1" s="1"/>
  <c r="A9" i="1"/>
  <c r="A10" i="1" s="1"/>
  <c r="A11" i="1" s="1"/>
  <c r="A13" i="1" s="1"/>
  <c r="F8" i="1"/>
  <c r="G8" i="1" s="1"/>
  <c r="L8" i="1" s="1"/>
  <c r="K113" i="1" l="1"/>
  <c r="K96" i="1"/>
  <c r="K100" i="1"/>
  <c r="K39" i="1"/>
  <c r="J127" i="1"/>
  <c r="L127" i="1" s="1"/>
  <c r="K85" i="1"/>
  <c r="K73" i="1"/>
  <c r="I94" i="1"/>
  <c r="K94" i="1" s="1"/>
  <c r="K125" i="1"/>
  <c r="K126" i="1"/>
  <c r="K124" i="1"/>
  <c r="K122" i="1"/>
  <c r="J123" i="1"/>
  <c r="L123" i="1" s="1"/>
  <c r="K120" i="1"/>
  <c r="G120" i="1"/>
  <c r="L120" i="1" s="1"/>
  <c r="K121" i="1"/>
  <c r="J121" i="1"/>
  <c r="L121" i="1" s="1"/>
  <c r="J119" i="1"/>
  <c r="L119" i="1" s="1"/>
  <c r="J114" i="1"/>
  <c r="L114" i="1" s="1"/>
  <c r="K114" i="1"/>
  <c r="K116" i="1"/>
  <c r="J116" i="1"/>
  <c r="L116" i="1" s="1"/>
  <c r="G115" i="1"/>
  <c r="L115" i="1" s="1"/>
  <c r="J112" i="1"/>
  <c r="L112" i="1" s="1"/>
  <c r="J111" i="1"/>
  <c r="L111" i="1" s="1"/>
  <c r="G110" i="1"/>
  <c r="L110" i="1" s="1"/>
  <c r="G105" i="1"/>
  <c r="L105" i="1" s="1"/>
  <c r="J106" i="1"/>
  <c r="L106" i="1" s="1"/>
  <c r="K106" i="1"/>
  <c r="K108" i="1"/>
  <c r="J108" i="1"/>
  <c r="L108" i="1" s="1"/>
  <c r="G107" i="1"/>
  <c r="L107" i="1" s="1"/>
  <c r="K101" i="1"/>
  <c r="K102" i="1"/>
  <c r="J102" i="1"/>
  <c r="L102" i="1" s="1"/>
  <c r="K103" i="1"/>
  <c r="G103" i="1"/>
  <c r="L103" i="1" s="1"/>
  <c r="K104" i="1"/>
  <c r="J104" i="1"/>
  <c r="L104" i="1" s="1"/>
  <c r="G100" i="1"/>
  <c r="L100" i="1" s="1"/>
  <c r="G99" i="1"/>
  <c r="L99" i="1" s="1"/>
  <c r="K98" i="1"/>
  <c r="L98" i="1"/>
  <c r="G97" i="1"/>
  <c r="L97" i="1" s="1"/>
  <c r="L96" i="1"/>
  <c r="G95" i="1"/>
  <c r="L95" i="1" s="1"/>
  <c r="K93" i="1"/>
  <c r="J93" i="1"/>
  <c r="L93" i="1" s="1"/>
  <c r="G92" i="1"/>
  <c r="L92" i="1" s="1"/>
  <c r="K38" i="1"/>
  <c r="K71" i="1"/>
  <c r="I61" i="1"/>
  <c r="K61" i="1" s="1"/>
  <c r="G89" i="1"/>
  <c r="L89" i="1" s="1"/>
  <c r="K87" i="1"/>
  <c r="G87" i="1"/>
  <c r="L87" i="1" s="1"/>
  <c r="K88" i="1"/>
  <c r="J88" i="1"/>
  <c r="L88" i="1" s="1"/>
  <c r="J86" i="1"/>
  <c r="L86" i="1" s="1"/>
  <c r="K83" i="1"/>
  <c r="J84" i="1"/>
  <c r="L84" i="1" s="1"/>
  <c r="J82" i="1"/>
  <c r="L82" i="1" s="1"/>
  <c r="J39" i="1"/>
  <c r="L39" i="1" s="1"/>
  <c r="J80" i="1"/>
  <c r="L80" i="1" s="1"/>
  <c r="G79" i="1"/>
  <c r="L79" i="1" s="1"/>
  <c r="G77" i="1"/>
  <c r="L77" i="1" s="1"/>
  <c r="J78" i="1"/>
  <c r="L78" i="1" s="1"/>
  <c r="K75" i="1"/>
  <c r="J76" i="1"/>
  <c r="L76" i="1" s="1"/>
  <c r="J74" i="1"/>
  <c r="L74" i="1" s="1"/>
  <c r="J72" i="1"/>
  <c r="L72" i="1" s="1"/>
  <c r="K70" i="1"/>
  <c r="J70" i="1"/>
  <c r="L70" i="1" s="1"/>
  <c r="G69" i="1"/>
  <c r="L69" i="1" s="1"/>
  <c r="J68" i="1"/>
  <c r="L68" i="1" s="1"/>
  <c r="G67" i="1"/>
  <c r="L67" i="1" s="1"/>
  <c r="K65" i="1"/>
  <c r="J66" i="1"/>
  <c r="L66" i="1" s="1"/>
  <c r="J48" i="1"/>
  <c r="L48" i="1" s="1"/>
  <c r="K60" i="1"/>
  <c r="J60" i="1"/>
  <c r="L60" i="1" s="1"/>
  <c r="G59" i="1"/>
  <c r="L59" i="1" s="1"/>
  <c r="K62" i="1"/>
  <c r="J63" i="1"/>
  <c r="L63" i="1" s="1"/>
  <c r="G58" i="1"/>
  <c r="L58" i="1" s="1"/>
  <c r="K56" i="1"/>
  <c r="J57" i="1"/>
  <c r="L57" i="1" s="1"/>
  <c r="G55" i="1"/>
  <c r="L55" i="1" s="1"/>
  <c r="J52" i="1"/>
  <c r="L52" i="1" s="1"/>
  <c r="G51" i="1"/>
  <c r="L51" i="1" s="1"/>
  <c r="G49" i="1"/>
  <c r="L49" i="1" s="1"/>
  <c r="J50" i="1"/>
  <c r="L50" i="1" s="1"/>
  <c r="K53" i="1"/>
  <c r="G53" i="1"/>
  <c r="L53" i="1" s="1"/>
  <c r="K47" i="1"/>
  <c r="J47" i="1"/>
  <c r="L47" i="1" s="1"/>
  <c r="G46" i="1"/>
  <c r="L46" i="1" s="1"/>
  <c r="K46" i="1"/>
  <c r="J54" i="1"/>
  <c r="L54" i="1" s="1"/>
  <c r="G31" i="1"/>
  <c r="L31" i="1" s="1"/>
  <c r="K31" i="1"/>
  <c r="J32" i="1"/>
  <c r="L32" i="1" s="1"/>
  <c r="K25" i="1"/>
  <c r="J25" i="1"/>
  <c r="L25" i="1" s="1"/>
  <c r="G24" i="1"/>
  <c r="L24" i="1" s="1"/>
  <c r="A14" i="1"/>
  <c r="A16" i="1" s="1"/>
  <c r="G11" i="1"/>
  <c r="L11" i="1" s="1"/>
  <c r="K9" i="1"/>
  <c r="K10" i="1"/>
  <c r="K8" i="1"/>
  <c r="G14" i="1"/>
  <c r="L14" i="1" s="1"/>
  <c r="G13" i="1"/>
  <c r="L13" i="1" s="1"/>
  <c r="J94" i="1" l="1"/>
  <c r="L94" i="1" s="1"/>
  <c r="J61" i="1"/>
  <c r="L61" i="1" s="1"/>
  <c r="F16" i="1"/>
  <c r="A17" i="1"/>
  <c r="A18" i="1" s="1"/>
  <c r="A20" i="1" s="1"/>
  <c r="A22" i="1" s="1"/>
  <c r="A23" i="1" s="1"/>
  <c r="F17" i="1"/>
  <c r="G17" i="1" s="1"/>
  <c r="L17" i="1" s="1"/>
  <c r="F18" i="1"/>
  <c r="K18" i="1" s="1"/>
  <c r="I19" i="1"/>
  <c r="F20" i="1"/>
  <c r="I21" i="1"/>
  <c r="F22" i="1"/>
  <c r="G22" i="1" s="1"/>
  <c r="L22" i="1" s="1"/>
  <c r="F23" i="1"/>
  <c r="G23" i="1" s="1"/>
  <c r="L23" i="1" s="1"/>
  <c r="F26" i="1"/>
  <c r="G26" i="1" s="1"/>
  <c r="L26" i="1" s="1"/>
  <c r="F28" i="1"/>
  <c r="G28" i="1" s="1"/>
  <c r="L28" i="1" s="1"/>
  <c r="H29" i="1"/>
  <c r="I29" i="1" s="1"/>
  <c r="F33" i="1"/>
  <c r="G33" i="1" s="1"/>
  <c r="L33" i="1" s="1"/>
  <c r="I34" i="1"/>
  <c r="J34" i="1" s="1"/>
  <c r="L34" i="1" s="1"/>
  <c r="H35" i="1"/>
  <c r="I35" i="1" s="1"/>
  <c r="F36" i="1"/>
  <c r="K36" i="1" s="1"/>
  <c r="I37" i="1"/>
  <c r="J37" i="1" s="1"/>
  <c r="L37" i="1" s="1"/>
  <c r="F40" i="1"/>
  <c r="G40" i="1" s="1"/>
  <c r="L40" i="1" s="1"/>
  <c r="F41" i="1"/>
  <c r="G41" i="1" s="1"/>
  <c r="L41" i="1" s="1"/>
  <c r="I42" i="1"/>
  <c r="F43" i="1"/>
  <c r="K43" i="1" s="1"/>
  <c r="I44" i="1"/>
  <c r="J44" i="1" s="1"/>
  <c r="L44" i="1" s="1"/>
  <c r="F90" i="1"/>
  <c r="G90" i="1" s="1"/>
  <c r="L90" i="1" s="1"/>
  <c r="I91" i="1"/>
  <c r="K91" i="1" s="1"/>
  <c r="I191" i="1" l="1"/>
  <c r="J191" i="1" s="1"/>
  <c r="G16" i="1"/>
  <c r="L16" i="1" s="1"/>
  <c r="F191" i="1"/>
  <c r="G191" i="1" s="1"/>
  <c r="K90" i="1"/>
  <c r="K44" i="1"/>
  <c r="G36" i="1"/>
  <c r="L36" i="1" s="1"/>
  <c r="K40" i="1"/>
  <c r="A24" i="1"/>
  <c r="A26" i="1" s="1"/>
  <c r="A28" i="1" s="1"/>
  <c r="J91" i="1"/>
  <c r="L91" i="1" s="1"/>
  <c r="G43" i="1"/>
  <c r="L43" i="1" s="1"/>
  <c r="K37" i="1"/>
  <c r="K33" i="1"/>
  <c r="K22" i="1"/>
  <c r="K26" i="1"/>
  <c r="K42" i="1"/>
  <c r="J42" i="1"/>
  <c r="L42" i="1" s="1"/>
  <c r="K35" i="1"/>
  <c r="J35" i="1"/>
  <c r="L35" i="1" s="1"/>
  <c r="K16" i="1"/>
  <c r="G18" i="1"/>
  <c r="L18" i="1" s="1"/>
  <c r="J21" i="1"/>
  <c r="L21" i="1" s="1"/>
  <c r="K21" i="1"/>
  <c r="J29" i="1"/>
  <c r="L29" i="1" s="1"/>
  <c r="K29" i="1"/>
  <c r="J19" i="1"/>
  <c r="L19" i="1" s="1"/>
  <c r="K19" i="1"/>
  <c r="K28" i="1"/>
  <c r="K20" i="1"/>
  <c r="G20" i="1"/>
  <c r="L20" i="1" s="1"/>
  <c r="K41" i="1"/>
  <c r="K34" i="1"/>
  <c r="K23" i="1"/>
  <c r="K17" i="1"/>
  <c r="K191" i="1" l="1"/>
  <c r="L191" i="1" s="1"/>
  <c r="A31" i="1"/>
  <c r="A33" i="1" s="1"/>
  <c r="A36" i="1" s="1"/>
  <c r="A40" i="1" l="1"/>
  <c r="A41" i="1" s="1"/>
  <c r="A43" i="1" s="1"/>
  <c r="A38" i="1"/>
  <c r="A46" i="1"/>
  <c r="A49" i="1" s="1"/>
  <c r="A51" i="1" s="1"/>
  <c r="A53" i="1" s="1"/>
  <c r="A55" i="1" s="1"/>
  <c r="A56" i="1" s="1"/>
  <c r="A58" i="1" s="1"/>
  <c r="A59" i="1" s="1"/>
  <c r="A62" i="1" s="1"/>
  <c r="A65" i="1" s="1"/>
  <c r="A67" i="1" s="1"/>
  <c r="A69" i="1" s="1"/>
  <c r="A71" i="1" s="1"/>
  <c r="A73" i="1" s="1"/>
  <c r="A75" i="1" s="1"/>
  <c r="A77" i="1" s="1"/>
  <c r="A79" i="1" s="1"/>
  <c r="A81" i="1" s="1"/>
  <c r="A83" i="1" s="1"/>
  <c r="A85" i="1" s="1"/>
  <c r="A87" i="1" s="1"/>
  <c r="A89" i="1" s="1"/>
  <c r="A90" i="1" s="1"/>
  <c r="A92" i="1" s="1"/>
  <c r="A95" i="1" s="1"/>
  <c r="A97" i="1" s="1"/>
  <c r="A99" i="1" s="1"/>
  <c r="A100" i="1" s="1"/>
  <c r="A101" i="1" s="1"/>
  <c r="A103" i="1" s="1"/>
  <c r="A105" i="1" s="1"/>
  <c r="A107" i="1" s="1"/>
  <c r="A110" i="1" s="1"/>
  <c r="A113" i="1" s="1"/>
  <c r="A115" i="1" s="1"/>
  <c r="A118" i="1" s="1"/>
  <c r="A120" i="1" s="1"/>
  <c r="A122" i="1" s="1"/>
  <c r="A124" i="1" s="1"/>
  <c r="A126" i="1" s="1"/>
  <c r="A128" i="1" s="1"/>
  <c r="A138" i="1" s="1"/>
  <c r="A139" i="1" s="1"/>
  <c r="A141" i="1" s="1"/>
  <c r="A143" i="1" s="1"/>
  <c r="A145" i="1" s="1"/>
  <c r="A147" i="1" s="1"/>
  <c r="A151" i="1" s="1"/>
  <c r="A154" i="1" s="1"/>
  <c r="A156" i="1" s="1"/>
  <c r="A159" i="1" s="1"/>
  <c r="A161" i="1" s="1"/>
  <c r="A163" i="1" s="1"/>
  <c r="A165" i="1" s="1"/>
  <c r="A167" i="1" s="1"/>
  <c r="A169" i="1" s="1"/>
  <c r="A179" i="1" s="1"/>
  <c r="A180" i="1" s="1"/>
  <c r="A182" i="1" s="1"/>
  <c r="A184" i="1" s="1"/>
  <c r="A186" i="1" s="1"/>
  <c r="A188" i="1" s="1"/>
</calcChain>
</file>

<file path=xl/sharedStrings.xml><?xml version="1.0" encoding="utf-8"?>
<sst xmlns="http://schemas.openxmlformats.org/spreadsheetml/2006/main" count="498" uniqueCount="241">
  <si>
    <t xml:space="preserve">Итого </t>
  </si>
  <si>
    <t>шт.</t>
  </si>
  <si>
    <t>Кран шаровый сварка/сварка «BALLOMAX» DN40, PN40</t>
  </si>
  <si>
    <t>39.1</t>
  </si>
  <si>
    <t>Установка крана шарового сварка/сварка «BALLOMAX» DN40, PN40</t>
  </si>
  <si>
    <t xml:space="preserve">Кран шаровый сварка/сварка «BALLOMAX» DN100, PN25 </t>
  </si>
  <si>
    <t>38.1</t>
  </si>
  <si>
    <t xml:space="preserve">Установка крана шарового сварка/сварка «BALLOMAX» DN100, PN25 </t>
  </si>
  <si>
    <t>Шаровый кран «Балло макс» Д45, Ст45-1-ППУ-ПЭ, А=1950 мм (длина штока)</t>
  </si>
  <si>
    <t>37.1</t>
  </si>
  <si>
    <t>Установка шарового крана «Балло макс» Д45, Ст45-1-ППУ-ПЭ, А=1950 мм (длина штока)</t>
  </si>
  <si>
    <t>Ультразвуковой контроль сварных соединений ф108</t>
  </si>
  <si>
    <t>35.1</t>
  </si>
  <si>
    <t>34.1</t>
  </si>
  <si>
    <t>33.1</t>
  </si>
  <si>
    <t>32.1</t>
  </si>
  <si>
    <t xml:space="preserve">Отводы 90° 45х5 </t>
  </si>
  <si>
    <t>31.1</t>
  </si>
  <si>
    <t xml:space="preserve">Установка отводов 90° 45х5 </t>
  </si>
  <si>
    <t>Отводы 90° 108х6 (ППУ ОЦ)</t>
  </si>
  <si>
    <t>30.1</t>
  </si>
  <si>
    <t>Установка отводов 90° 108х6 (ППУ ОЦ)</t>
  </si>
  <si>
    <t>29.1</t>
  </si>
  <si>
    <t>м</t>
  </si>
  <si>
    <t xml:space="preserve">Трубы ∅ 45х5,0 ППУ-ОЦ </t>
  </si>
  <si>
    <t>27.1</t>
  </si>
  <si>
    <t xml:space="preserve">Прокладка трубы ∅ 45х5,0 ППУ-ОЦ </t>
  </si>
  <si>
    <t>Опора скользящая ж/б С-225</t>
  </si>
  <si>
    <t xml:space="preserve">Труба Ст 108х5-1-ППУ-ОЦ оболочке </t>
  </si>
  <si>
    <t>Надземная прокладка трубы Ст 108х5-1-ППУ-ОЦ оболочке</t>
  </si>
  <si>
    <t>Прокладка трубопровода</t>
  </si>
  <si>
    <t>Люк чугунный</t>
  </si>
  <si>
    <t>25.1</t>
  </si>
  <si>
    <t>Установка люка чугунного</t>
  </si>
  <si>
    <t>цена по счету</t>
  </si>
  <si>
    <t>24.1</t>
  </si>
  <si>
    <t>м3</t>
  </si>
  <si>
    <t>Кольцо горловин колодцев К-7-10  (0,17м3/шт.)</t>
  </si>
  <si>
    <t>23.1</t>
  </si>
  <si>
    <t>Установка колец горловин колодцев К-7-10</t>
  </si>
  <si>
    <t>Плита перекрытия КП-12 (0,168м3/шт.)</t>
  </si>
  <si>
    <t>22.1</t>
  </si>
  <si>
    <t>Установка плиты перекрытия КП-12</t>
  </si>
  <si>
    <t>Блок ФБС12.4.6</t>
  </si>
  <si>
    <t>21.1</t>
  </si>
  <si>
    <t>Установка блока ФБС12.4.6</t>
  </si>
  <si>
    <t>Плита перекрытия ОП1к</t>
  </si>
  <si>
    <t>20.1</t>
  </si>
  <si>
    <t>Установка плиты перекрытия ОП1к</t>
  </si>
  <si>
    <t>19.1</t>
  </si>
  <si>
    <t>18.1</t>
  </si>
  <si>
    <t>Кольцо с днищем КДЦ-10-9</t>
  </si>
  <si>
    <t>17.1</t>
  </si>
  <si>
    <t>Установка кольца с днищем КДЦ-10-9</t>
  </si>
  <si>
    <t>кг</t>
  </si>
  <si>
    <t>Мастика битумная Технониколь</t>
  </si>
  <si>
    <t>16.1</t>
  </si>
  <si>
    <t>м2</t>
  </si>
  <si>
    <t xml:space="preserve">Устройство гидроизоляции сборного канала мастикой битумной Технониколь </t>
  </si>
  <si>
    <t>л</t>
  </si>
  <si>
    <t xml:space="preserve">Праймер Технониколь </t>
  </si>
  <si>
    <t>15.1</t>
  </si>
  <si>
    <t>Устройство гидроизоляции сборного канала праймером Технониколь в один слой</t>
  </si>
  <si>
    <t>стоимость из эстакады</t>
  </si>
  <si>
    <t>Очистка поверхностей сборных ж/б лотков и плит от грязи перед обмазкой</t>
  </si>
  <si>
    <t>цена из тс трансбордер</t>
  </si>
  <si>
    <t>Плита П12д-15</t>
  </si>
  <si>
    <t>13.1</t>
  </si>
  <si>
    <t xml:space="preserve">Устройство сборных железобетонных плит П12-15д </t>
  </si>
  <si>
    <t>Лоток Л11-д-8</t>
  </si>
  <si>
    <t xml:space="preserve">Лоток Л11-15/2 </t>
  </si>
  <si>
    <t xml:space="preserve">Устройство ж/б лотков Л11-15/2 </t>
  </si>
  <si>
    <t>10.1</t>
  </si>
  <si>
    <t>Плита дорожная (3000 х 1750 х 170) 2П -30.18-30</t>
  </si>
  <si>
    <t>9.1</t>
  </si>
  <si>
    <t>сметная стоимость</t>
  </si>
  <si>
    <t xml:space="preserve">Устройство дорожной плиты </t>
  </si>
  <si>
    <t>Устройство дорожной плиты</t>
  </si>
  <si>
    <t>т</t>
  </si>
  <si>
    <t>Погрузка лишнего грунта в автосамосвалы</t>
  </si>
  <si>
    <t>Уплотнение грунта пневматическими трамбовками</t>
  </si>
  <si>
    <t xml:space="preserve">Обратная засыпка грунта бульдозером </t>
  </si>
  <si>
    <t>Песок природный  средний</t>
  </si>
  <si>
    <t>Обратная засыпка песком вручную</t>
  </si>
  <si>
    <t>Устройство песчаного основания h=0,1м под трубы вручную</t>
  </si>
  <si>
    <t>Доработка грунта в траншее вручную</t>
  </si>
  <si>
    <t xml:space="preserve">Разработка сухого грунта механизированным способом </t>
  </si>
  <si>
    <t>Земляные работы. Устройство траншей</t>
  </si>
  <si>
    <t>131-23-ТС2. Переустройство трубопровода теплоснабжения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</si>
  <si>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</si>
  <si>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</si>
  <si>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</si>
  <si>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</si>
  <si>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</si>
  <si>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</si>
  <si>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</si>
  <si>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</si>
  <si>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</si>
  <si>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</si>
  <si>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</si>
  <si>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</si>
  <si>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</si>
  <si>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Разборка дорожных покрытий</t>
  </si>
  <si>
    <t>Демонтаж дорожного бордюра БР 100.30.15</t>
  </si>
  <si>
    <t>стоимость из ГП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</si>
  <si>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</si>
  <si>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</si>
  <si>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</si>
  <si>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стоимость из НВК5</t>
  </si>
  <si>
    <t>Прочие работы</t>
  </si>
  <si>
    <t>Погрузка демонтированных элементов (бордюр)</t>
  </si>
  <si>
    <t>Погрузка строительного мусора в автосамосвалы</t>
  </si>
  <si>
    <t>стоимость из 217 пути</t>
  </si>
  <si>
    <t>м³</t>
  </si>
  <si>
    <t>Щебень</t>
  </si>
  <si>
    <t xml:space="preserve">Обратная засыпка щебнем </t>
  </si>
  <si>
    <t>Устройство сборного лотка</t>
  </si>
  <si>
    <t>17.2</t>
  </si>
  <si>
    <t>Устройство опорной сборной ж/б подушки</t>
  </si>
  <si>
    <t>Сборная ж.б. опорная подушка ОП-5</t>
  </si>
  <si>
    <t>Заделка стыков и швов лотков и плит цементным раствором М100</t>
  </si>
  <si>
    <t xml:space="preserve">Окраска металлических поверхностей за два слоя </t>
  </si>
  <si>
    <t>Огрунтовка металлических поверхностей за один раз</t>
  </si>
  <si>
    <t>Грунтовка ГФ-021</t>
  </si>
  <si>
    <t>Эмаль ПФ-115, серая</t>
  </si>
  <si>
    <t>цена из  трансбордер</t>
  </si>
  <si>
    <t>22.2</t>
  </si>
  <si>
    <t>Резка бетонного лотка</t>
  </si>
  <si>
    <t xml:space="preserve">Установка отводов 135° 45х5 </t>
  </si>
  <si>
    <t xml:space="preserve">Отводы 135° 45х5 </t>
  </si>
  <si>
    <t>46.1</t>
  </si>
  <si>
    <t>Маты минераловатные t=50мм</t>
  </si>
  <si>
    <t>Кожухи из оц. стали</t>
  </si>
  <si>
    <t>ТС3</t>
  </si>
  <si>
    <t>Утепление трубы и закрытие кожухами из оц. стали (с изготовлением, комплектовкой и установкой конструкций на трубопровод)</t>
  </si>
  <si>
    <t>29.2</t>
  </si>
  <si>
    <t>Устройство  колодца ВК1</t>
  </si>
  <si>
    <t>Установка кольца колодезного КС-7-9</t>
  </si>
  <si>
    <t>Кольцо колодезное КС-7-9</t>
  </si>
  <si>
    <t>36.1</t>
  </si>
  <si>
    <t>Установка плиты перекрытия ПП-10-1</t>
  </si>
  <si>
    <t>Плита перекрытия ПП-10-1</t>
  </si>
  <si>
    <t>Набивка лотка и заделка отверстий бетоном</t>
  </si>
  <si>
    <t>Бетон В25</t>
  </si>
  <si>
    <t>Цементный раствор М100</t>
  </si>
  <si>
    <t>Монтаж трубы стальной электросварной ф159х5,0 L=0,72м</t>
  </si>
  <si>
    <t>Труба стальная электросварная ф159х5,0 L=0,72м</t>
  </si>
  <si>
    <t>стоимость  трансбордер</t>
  </si>
  <si>
    <t>40.1</t>
  </si>
  <si>
    <t>41.1</t>
  </si>
  <si>
    <t>42.1</t>
  </si>
  <si>
    <t>Ультразвуковой контроль сварных соединений ф45</t>
  </si>
  <si>
    <t>44.1</t>
  </si>
  <si>
    <t>45.1</t>
  </si>
  <si>
    <t>45.2</t>
  </si>
  <si>
    <t>Устройство лестницы</t>
  </si>
  <si>
    <t>Заделка прохода труб сквозь стену камеры «Вилатермом» диам. 50 мм</t>
  </si>
  <si>
    <t>Вилатерм, диаметр 50 мм</t>
  </si>
  <si>
    <t>47.1</t>
  </si>
  <si>
    <t>Лестница С1</t>
  </si>
  <si>
    <t>Пробивка отверстий ф200мм в колодце</t>
  </si>
  <si>
    <t>Заделка сальника при проходе трубы через стенки колодца</t>
  </si>
  <si>
    <t>50.1</t>
  </si>
  <si>
    <t>51.1</t>
  </si>
  <si>
    <t>Битумная грунтовка ТЕХНОНИКОЛЬ № 01  (20л=16кг)</t>
  </si>
  <si>
    <t>Битумная мастика Технониколь №24</t>
  </si>
  <si>
    <t>52.1</t>
  </si>
  <si>
    <t>53.1</t>
  </si>
  <si>
    <t>Армирование и бетонирование шахты опуска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</si>
  <si>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</si>
  <si>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</si>
  <si>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Устройство шахты опуска из монолитного бетона класса В25, F200, W6 Арматура ϕ8 А-III</t>
  </si>
  <si>
    <t>Бетон В25 W6 F200</t>
  </si>
  <si>
    <t>Арматура ∅8-А400</t>
  </si>
  <si>
    <t>54.1</t>
  </si>
  <si>
    <t>54.2</t>
  </si>
  <si>
    <t>55.1</t>
  </si>
  <si>
    <t>56.1</t>
  </si>
  <si>
    <t>Подъем труб из траншеи до сущ. теплотрассы. Монтаж узла для спуска воздуха</t>
  </si>
  <si>
    <t>Прокладка трубы Ст 2д108х5-1-ППУ-ОЦ в непроходном канале</t>
  </si>
  <si>
    <t>57.1</t>
  </si>
  <si>
    <t>58.1</t>
  </si>
  <si>
    <t xml:space="preserve">Установка отводов 90° 108х6 </t>
  </si>
  <si>
    <t xml:space="preserve">Отводы 90° 108х6 </t>
  </si>
  <si>
    <t>59.1</t>
  </si>
  <si>
    <t>60.1</t>
  </si>
  <si>
    <t>61.1</t>
  </si>
  <si>
    <t xml:space="preserve">Установка зонта трубопроводов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</si>
  <si>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</si>
  <si>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</si>
  <si>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</si>
  <si>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</si>
  <si>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</si>
  <si>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</si>
  <si>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</si>
  <si>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</si>
  <si>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62.1</t>
  </si>
  <si>
    <t>62.2</t>
  </si>
  <si>
    <t>62.3</t>
  </si>
  <si>
    <t>62.4</t>
  </si>
  <si>
    <t>62.5</t>
  </si>
  <si>
    <t>62.6</t>
  </si>
  <si>
    <t>62.7</t>
  </si>
  <si>
    <t>62.8</t>
  </si>
  <si>
    <t>62.9</t>
  </si>
  <si>
    <t xml:space="preserve">Лист ОЦ 0,5 </t>
  </si>
  <si>
    <t xml:space="preserve">Ультразвуковой контроль сварных соединений </t>
  </si>
  <si>
    <t>64.1</t>
  </si>
  <si>
    <t>65.1</t>
  </si>
  <si>
    <t>Установка гильзы из трубы стальной D=325</t>
  </si>
  <si>
    <t>66.1</t>
  </si>
  <si>
    <t>67.1</t>
  </si>
  <si>
    <t>Труба стальная D=325 (Гильза)</t>
  </si>
  <si>
    <t>68.1</t>
  </si>
  <si>
    <t>68.2</t>
  </si>
  <si>
    <t>Армирование и бетонирование шахты подъема</t>
  </si>
  <si>
    <t>69.1</t>
  </si>
  <si>
    <t>69.2</t>
  </si>
  <si>
    <t>70.1</t>
  </si>
  <si>
    <t>71.1</t>
  </si>
  <si>
    <t>72.1</t>
  </si>
  <si>
    <t>73.1</t>
  </si>
  <si>
    <t>74.1</t>
  </si>
  <si>
    <t>75.1</t>
  </si>
  <si>
    <t>76.1</t>
  </si>
  <si>
    <t>77.1</t>
  </si>
  <si>
    <t>77.2</t>
  </si>
  <si>
    <t>77.3</t>
  </si>
  <si>
    <t>77.4</t>
  </si>
  <si>
    <t>77.5</t>
  </si>
  <si>
    <t>77.6</t>
  </si>
  <si>
    <t>77.7</t>
  </si>
  <si>
    <t>77.8</t>
  </si>
  <si>
    <t>77.9</t>
  </si>
  <si>
    <t>79.1</t>
  </si>
  <si>
    <t>80.1</t>
  </si>
  <si>
    <t>81.1</t>
  </si>
  <si>
    <t>82.1</t>
  </si>
  <si>
    <t>83.1</t>
  </si>
  <si>
    <t>83.2</t>
  </si>
  <si>
    <t>аналогично асфальту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</si>
</sst>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000"/>
    <numFmt numFmtId="169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95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vertical="center" wrapText="1"/>
    </xf>
    <xf numFmtId="43" fontId="4" fillId="3" borderId="1" xfId="1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 wrapText="1"/>
    </xf>
    <xf numFmtId="0" fontId="4" fillId="0" borderId="1" xfId="2" applyFont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4" xfId="2" applyFont="1" applyFill="1" applyBorder="1" applyAlignment="1">
      <alignment horizontal="left" vertical="center" wrapText="1"/>
    </xf>
    <xf numFmtId="167" fontId="4" fillId="3" borderId="1" xfId="1" applyNumberFormat="1" applyFont="1" applyFill="1" applyBorder="1" applyAlignment="1">
      <alignment vertical="center" wrapText="1"/>
    </xf>
    <xf numFmtId="165" fontId="4" fillId="2" borderId="1" xfId="1" applyNumberFormat="1" applyFont="1" applyFill="1" applyBorder="1" applyAlignment="1">
      <alignment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8" fillId="3" borderId="4" xfId="2" applyFont="1" applyFill="1" applyBorder="1" applyAlignment="1">
      <alignment horizontal="left" vertical="center" wrapText="1"/>
    </xf>
    <xf numFmtId="168" fontId="4" fillId="2" borderId="1" xfId="0" applyNumberFormat="1" applyFont="1" applyFill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169" fontId="4" fillId="2" borderId="1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66" fontId="4" fillId="3" borderId="1" xfId="0" applyNumberFormat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/>
    </xf>
    <xf numFmtId="0" fontId="6" fillId="3" borderId="0" xfId="0" applyFont="1" applyFill="1"/>
    <xf numFmtId="43" fontId="4" fillId="2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7" fontId="4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43" fontId="4" fillId="2" borderId="1" xfId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0" borderId="1" xfId="1" applyFont="1" applyBorder="1"/>
    <xf numFmtId="43" fontId="8" fillId="0" borderId="1" xfId="1" applyFont="1" applyBorder="1"/>
    <xf numFmtId="164" fontId="6" fillId="0" borderId="0" xfId="1" applyNumberFormat="1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2" applyFont="1" applyFill="1" applyBorder="1" applyAlignment="1">
      <alignment horizontal="left" vertical="center" wrapText="1"/>
    </xf>
    <xf numFmtId="164" fontId="4" fillId="5" borderId="1" xfId="1" applyNumberFormat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0" fontId="6" fillId="5" borderId="0" xfId="0" applyFont="1" applyFill="1"/>
  </cellXfs>
  <cellStyles count="4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dimension ref="A1:M191"/>
  <sheetViews>
    <sheetView tabSelected="1" view="pageBreakPreview" topLeftCell="B159" zoomScaleNormal="100" zoomScaleSheetLayoutView="100" workbookViewId="0">
      <selection activeCell="B179" sqref="B179"/>
    </sheetView>
  </sheetViews>
  <sheetFormatPr defaultColWidth="8.85546875" defaultRowHeight="15" x14ac:dyDescent="0.25"/>
  <cols>
    <col min="1" max="1" width="8.85546875" style="37"/>
    <col min="2" max="2" width="65.140625" style="37" customWidth="1"/>
    <col min="3" max="3" width="9.28515625" style="37" customWidth="1"/>
    <col min="4" max="4" width="11" style="37" bestFit="1" customWidth="1"/>
    <col min="5" max="5" width="15.140625" style="37" customWidth="1"/>
    <col min="6" max="6" width="16" style="37" customWidth="1"/>
    <col min="7" max="7" width="17.140625" style="70" customWidth="1"/>
    <col min="8" max="8" width="16.140625" style="70" customWidth="1"/>
    <col min="9" max="12" width="16.140625" style="37" customWidth="1"/>
    <col min="13" max="13" width="55.42578125" style="37" customWidth="1"/>
    <col min="14" max="16384" width="8.85546875" style="37"/>
  </cols>
  <sheetData>
    <row r="1" spans="1:13" ht="14.45" customHeight="1" x14ac:dyDescent="0.25">
      <c r="A1" s="76" t="s">
        <v>101</v>
      </c>
      <c r="B1" s="79" t="s">
        <v>100</v>
      </c>
      <c r="C1" s="82" t="s">
        <v>99</v>
      </c>
      <c r="D1" s="82" t="s">
        <v>98</v>
      </c>
      <c r="E1" s="83" t="s">
        <v>97</v>
      </c>
      <c r="F1" s="84"/>
      <c r="G1" s="84"/>
      <c r="H1" s="84"/>
      <c r="I1" s="84"/>
      <c r="J1" s="84"/>
      <c r="K1" s="84"/>
      <c r="L1" s="84"/>
    </row>
    <row r="2" spans="1:13" ht="14.45" customHeight="1" x14ac:dyDescent="0.25">
      <c r="A2" s="77"/>
      <c r="B2" s="80"/>
      <c r="C2" s="82"/>
      <c r="D2" s="82"/>
      <c r="E2" s="85"/>
      <c r="F2" s="86"/>
      <c r="G2" s="86"/>
      <c r="H2" s="86"/>
      <c r="I2" s="86"/>
      <c r="J2" s="86"/>
      <c r="K2" s="86"/>
      <c r="L2" s="86"/>
    </row>
    <row r="3" spans="1:13" ht="27.75" customHeight="1" x14ac:dyDescent="0.25">
      <c r="A3" s="77"/>
      <c r="B3" s="80"/>
      <c r="C3" s="82"/>
      <c r="D3" s="82"/>
      <c r="E3" s="82" t="s">
        <v>96</v>
      </c>
      <c r="F3" s="82"/>
      <c r="G3" s="82"/>
      <c r="H3" s="82" t="s">
        <v>95</v>
      </c>
      <c r="I3" s="82"/>
      <c r="J3" s="82"/>
      <c r="K3" s="87" t="s">
        <v>94</v>
      </c>
      <c r="L3" s="87"/>
    </row>
    <row r="4" spans="1:13" ht="56.1" customHeight="1" x14ac:dyDescent="0.25">
      <c r="A4" s="78"/>
      <c r="B4" s="81"/>
      <c r="C4" s="82"/>
      <c r="D4" s="82"/>
      <c r="E4" s="51" t="s">
        <v>93</v>
      </c>
      <c r="F4" s="51" t="s">
        <v>92</v>
      </c>
      <c r="G4" s="52" t="s">
        <v>91</v>
      </c>
      <c r="H4" s="51" t="s">
        <v>93</v>
      </c>
      <c r="I4" s="51" t="s">
        <v>92</v>
      </c>
      <c r="J4" s="52" t="s">
        <v>91</v>
      </c>
      <c r="K4" s="51" t="s">
        <v>90</v>
      </c>
      <c r="L4" s="51" t="s">
        <v>89</v>
      </c>
    </row>
    <row r="5" spans="1:13" x14ac:dyDescent="0.25">
      <c r="A5" s="36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7"/>
    </row>
    <row r="6" spans="1:13" ht="20.25" customHeight="1" x14ac:dyDescent="0.25">
      <c r="A6" s="34"/>
      <c r="B6" s="71" t="s">
        <v>88</v>
      </c>
      <c r="C6" s="72"/>
      <c r="D6" s="72"/>
      <c r="E6" s="33"/>
      <c r="F6" s="32"/>
      <c r="G6" s="31"/>
      <c r="H6" s="31"/>
      <c r="I6" s="31"/>
      <c r="J6" s="31"/>
      <c r="K6" s="31"/>
      <c r="L6" s="31"/>
    </row>
    <row r="7" spans="1:13" ht="18" customHeight="1" x14ac:dyDescent="0.25">
      <c r="A7" s="9"/>
      <c r="B7" s="53" t="s">
        <v>102</v>
      </c>
      <c r="C7" s="54"/>
      <c r="D7" s="54"/>
      <c r="E7" s="7"/>
      <c r="F7" s="38"/>
      <c r="G7" s="38"/>
      <c r="H7" s="8"/>
      <c r="I7" s="6"/>
      <c r="J7" s="6"/>
      <c r="K7" s="7"/>
      <c r="L7" s="38"/>
    </row>
    <row r="8" spans="1:13" ht="22.5" customHeight="1" x14ac:dyDescent="0.25">
      <c r="A8" s="9">
        <v>1</v>
      </c>
      <c r="B8" s="21" t="s">
        <v>103</v>
      </c>
      <c r="C8" s="55" t="s">
        <v>1</v>
      </c>
      <c r="D8" s="30">
        <v>2</v>
      </c>
      <c r="E8" s="38">
        <v>1055.02</v>
      </c>
      <c r="F8" s="38">
        <f t="shared" ref="F8:F11" si="0">ROUND(E8*D8,2)</f>
        <v>2110.04</v>
      </c>
      <c r="G8" s="38">
        <f t="shared" ref="G8:G11" si="1">ROUND(F8*1.2,2)</f>
        <v>2532.0500000000002</v>
      </c>
      <c r="H8" s="8"/>
      <c r="I8" s="6"/>
      <c r="J8" s="6"/>
      <c r="K8" s="7">
        <f t="shared" ref="K8:L11" si="2">F8+I8</f>
        <v>2110.04</v>
      </c>
      <c r="L8" s="38">
        <f t="shared" si="2"/>
        <v>2532.0500000000002</v>
      </c>
      <c r="M8" s="17" t="s">
        <v>104</v>
      </c>
    </row>
    <row r="9" spans="1:13" ht="22.5" customHeight="1" x14ac:dyDescent="0.25">
      <c r="A9" s="9">
        <f>A8+1</f>
        <v>2</v>
      </c>
      <c r="B9" s="21" t="s">
        <v>105</v>
      </c>
      <c r="C9" s="9" t="s">
        <v>23</v>
      </c>
      <c r="D9" s="25">
        <v>45.24</v>
      </c>
      <c r="E9" s="38">
        <v>1900</v>
      </c>
      <c r="F9" s="38">
        <f t="shared" si="0"/>
        <v>85956</v>
      </c>
      <c r="G9" s="38">
        <f t="shared" si="1"/>
        <v>103147.2</v>
      </c>
      <c r="H9" s="8"/>
      <c r="I9" s="6"/>
      <c r="J9" s="6"/>
      <c r="K9" s="7">
        <f t="shared" si="2"/>
        <v>85956</v>
      </c>
      <c r="L9" s="38">
        <f t="shared" si="2"/>
        <v>103147.2</v>
      </c>
      <c r="M9" s="39"/>
    </row>
    <row r="10" spans="1:13" ht="22.5" customHeight="1" x14ac:dyDescent="0.25">
      <c r="A10" s="9">
        <f>A9+1</f>
        <v>3</v>
      </c>
      <c r="B10" s="21" t="s">
        <v>106</v>
      </c>
      <c r="C10" s="26" t="s">
        <v>36</v>
      </c>
      <c r="D10" s="25">
        <v>11.74</v>
      </c>
      <c r="E10" s="6">
        <f>ROUND(65055.24/(297.03*0.05),2)</f>
        <v>4380.38</v>
      </c>
      <c r="F10" s="38">
        <f t="shared" si="0"/>
        <v>51425.66</v>
      </c>
      <c r="G10" s="38">
        <f t="shared" si="1"/>
        <v>61710.79</v>
      </c>
      <c r="H10" s="8"/>
      <c r="I10" s="6"/>
      <c r="J10" s="6"/>
      <c r="K10" s="7">
        <f t="shared" si="2"/>
        <v>51425.66</v>
      </c>
      <c r="L10" s="38">
        <f t="shared" si="2"/>
        <v>61710.79</v>
      </c>
      <c r="M10" s="37" t="s">
        <v>104</v>
      </c>
    </row>
    <row r="11" spans="1:13" ht="22.5" customHeight="1" x14ac:dyDescent="0.25">
      <c r="A11" s="9">
        <f t="shared" ref="A11" si="3">A10+1</f>
        <v>4</v>
      </c>
      <c r="B11" s="21" t="s">
        <v>107</v>
      </c>
      <c r="C11" s="26" t="s">
        <v>36</v>
      </c>
      <c r="D11" s="25">
        <v>18.55</v>
      </c>
      <c r="E11" s="7">
        <v>1440.5229999999999</v>
      </c>
      <c r="F11" s="38">
        <f t="shared" si="0"/>
        <v>26721.7</v>
      </c>
      <c r="G11" s="38">
        <f t="shared" si="1"/>
        <v>32066.04</v>
      </c>
      <c r="H11" s="6"/>
      <c r="I11" s="6"/>
      <c r="J11" s="6"/>
      <c r="K11" s="7">
        <f t="shared" si="2"/>
        <v>26721.7</v>
      </c>
      <c r="L11" s="6">
        <f t="shared" si="2"/>
        <v>32066.04</v>
      </c>
      <c r="M11" s="37" t="s">
        <v>104</v>
      </c>
    </row>
    <row r="12" spans="1:13" ht="20.25" customHeight="1" x14ac:dyDescent="0.25">
      <c r="A12" s="9"/>
      <c r="B12" s="40" t="s">
        <v>109</v>
      </c>
      <c r="C12" s="9"/>
      <c r="D12" s="25"/>
      <c r="E12" s="8"/>
      <c r="F12" s="6"/>
      <c r="G12" s="6"/>
      <c r="H12" s="6"/>
      <c r="I12" s="6"/>
      <c r="J12" s="6"/>
      <c r="K12" s="7"/>
      <c r="L12" s="6"/>
      <c r="M12" s="17"/>
    </row>
    <row r="13" spans="1:13" ht="24" customHeight="1" x14ac:dyDescent="0.25">
      <c r="A13" s="9">
        <f>A11+1</f>
        <v>5</v>
      </c>
      <c r="B13" s="10" t="s">
        <v>110</v>
      </c>
      <c r="C13" s="26" t="s">
        <v>78</v>
      </c>
      <c r="D13" s="25">
        <v>0.2</v>
      </c>
      <c r="E13" s="6">
        <v>205.89</v>
      </c>
      <c r="F13" s="38">
        <f t="shared" ref="F13:F14" si="4">ROUND(E13*D13,2)</f>
        <v>41.18</v>
      </c>
      <c r="G13" s="38">
        <f t="shared" ref="G13:G14" si="5">ROUND(F13*1.2,2)</f>
        <v>49.42</v>
      </c>
      <c r="H13" s="8"/>
      <c r="I13" s="6"/>
      <c r="J13" s="6"/>
      <c r="K13" s="7">
        <f t="shared" ref="K13:L14" si="6">F13+I13</f>
        <v>41.18</v>
      </c>
      <c r="L13" s="6">
        <f t="shared" si="6"/>
        <v>49.42</v>
      </c>
      <c r="M13" s="17" t="s">
        <v>108</v>
      </c>
    </row>
    <row r="14" spans="1:13" ht="24" customHeight="1" x14ac:dyDescent="0.25">
      <c r="A14" s="9">
        <f>A13+1</f>
        <v>6</v>
      </c>
      <c r="B14" s="10" t="s">
        <v>111</v>
      </c>
      <c r="C14" s="26" t="s">
        <v>36</v>
      </c>
      <c r="D14" s="25">
        <v>30.29</v>
      </c>
      <c r="E14" s="6">
        <v>544.86</v>
      </c>
      <c r="F14" s="38">
        <f t="shared" si="4"/>
        <v>16503.810000000001</v>
      </c>
      <c r="G14" s="38">
        <f t="shared" si="5"/>
        <v>19804.57</v>
      </c>
      <c r="H14" s="8"/>
      <c r="I14" s="6"/>
      <c r="J14" s="6"/>
      <c r="K14" s="7">
        <f t="shared" si="6"/>
        <v>16503.810000000001</v>
      </c>
      <c r="L14" s="6">
        <f t="shared" si="6"/>
        <v>19804.57</v>
      </c>
      <c r="M14" s="17" t="s">
        <v>112</v>
      </c>
    </row>
    <row r="15" spans="1:13" ht="20.25" customHeight="1" x14ac:dyDescent="0.25">
      <c r="A15" s="5"/>
      <c r="B15" s="14" t="s">
        <v>87</v>
      </c>
      <c r="C15" s="9"/>
      <c r="D15" s="30"/>
      <c r="E15" s="29"/>
      <c r="F15" s="29"/>
      <c r="G15" s="56"/>
      <c r="H15" s="57"/>
      <c r="I15" s="6"/>
      <c r="J15" s="6"/>
      <c r="K15" s="7"/>
      <c r="L15" s="6"/>
    </row>
    <row r="16" spans="1:13" ht="20.25" customHeight="1" x14ac:dyDescent="0.25">
      <c r="A16" s="9">
        <f>A14+1</f>
        <v>7</v>
      </c>
      <c r="B16" s="23" t="s">
        <v>86</v>
      </c>
      <c r="C16" s="26" t="s">
        <v>36</v>
      </c>
      <c r="D16" s="27">
        <v>137.46</v>
      </c>
      <c r="E16" s="18">
        <v>308.75</v>
      </c>
      <c r="F16" s="38">
        <f>ROUND(E16*D16,2)</f>
        <v>42440.78</v>
      </c>
      <c r="G16" s="38">
        <f>ROUND(F16*1.2,2)</f>
        <v>50928.94</v>
      </c>
      <c r="H16" s="57"/>
      <c r="I16" s="6"/>
      <c r="J16" s="6"/>
      <c r="K16" s="7">
        <f t="shared" ref="K16:L23" si="7">F16+I16</f>
        <v>42440.78</v>
      </c>
      <c r="L16" s="6">
        <f t="shared" si="7"/>
        <v>50928.94</v>
      </c>
    </row>
    <row r="17" spans="1:13" ht="20.25" customHeight="1" x14ac:dyDescent="0.25">
      <c r="A17" s="9">
        <f>A16+1</f>
        <v>8</v>
      </c>
      <c r="B17" s="23" t="s">
        <v>85</v>
      </c>
      <c r="C17" s="26" t="s">
        <v>36</v>
      </c>
      <c r="D17" s="27">
        <v>4.25</v>
      </c>
      <c r="E17" s="18">
        <v>1688.1499999999999</v>
      </c>
      <c r="F17" s="38">
        <f>ROUND(E17*D17,2)</f>
        <v>7174.64</v>
      </c>
      <c r="G17" s="38">
        <f>ROUND(F17*1.2,2)</f>
        <v>8609.57</v>
      </c>
      <c r="H17" s="57"/>
      <c r="I17" s="6"/>
      <c r="J17" s="6"/>
      <c r="K17" s="7">
        <f t="shared" si="7"/>
        <v>7174.64</v>
      </c>
      <c r="L17" s="6">
        <f t="shared" si="7"/>
        <v>8609.57</v>
      </c>
    </row>
    <row r="18" spans="1:13" ht="20.25" customHeight="1" x14ac:dyDescent="0.25">
      <c r="A18" s="9">
        <f>A17+1</f>
        <v>9</v>
      </c>
      <c r="B18" s="23" t="s">
        <v>84</v>
      </c>
      <c r="C18" s="26" t="s">
        <v>36</v>
      </c>
      <c r="D18" s="27">
        <v>6.25</v>
      </c>
      <c r="E18" s="8">
        <v>1310.05</v>
      </c>
      <c r="F18" s="38">
        <f>ROUND(E18*D18,2)</f>
        <v>8187.81</v>
      </c>
      <c r="G18" s="38">
        <f>ROUND(F18*1.2,2)</f>
        <v>9825.3700000000008</v>
      </c>
      <c r="H18" s="6"/>
      <c r="I18" s="6"/>
      <c r="J18" s="6"/>
      <c r="K18" s="7">
        <f t="shared" si="7"/>
        <v>8187.81</v>
      </c>
      <c r="L18" s="6">
        <f t="shared" si="7"/>
        <v>9825.3700000000008</v>
      </c>
    </row>
    <row r="19" spans="1:13" ht="20.25" customHeight="1" x14ac:dyDescent="0.25">
      <c r="A19" s="5" t="s">
        <v>74</v>
      </c>
      <c r="B19" s="12" t="s">
        <v>82</v>
      </c>
      <c r="C19" s="3" t="s">
        <v>36</v>
      </c>
      <c r="D19" s="28">
        <f>ROUND(D18*1.1,2)</f>
        <v>6.88</v>
      </c>
      <c r="E19" s="2"/>
      <c r="F19" s="15"/>
      <c r="G19" s="15"/>
      <c r="H19" s="15">
        <v>1191.3</v>
      </c>
      <c r="I19" s="15">
        <f>ROUND(H19*D19,2)</f>
        <v>8196.14</v>
      </c>
      <c r="J19" s="15">
        <f>ROUND(I19*1.2,2)</f>
        <v>9835.3700000000008</v>
      </c>
      <c r="K19" s="1">
        <f t="shared" si="7"/>
        <v>8196.14</v>
      </c>
      <c r="L19" s="15">
        <f t="shared" si="7"/>
        <v>9835.3700000000008</v>
      </c>
    </row>
    <row r="20" spans="1:13" ht="20.25" customHeight="1" x14ac:dyDescent="0.25">
      <c r="A20" s="9">
        <f>A18+1</f>
        <v>10</v>
      </c>
      <c r="B20" s="23" t="s">
        <v>83</v>
      </c>
      <c r="C20" s="26" t="s">
        <v>36</v>
      </c>
      <c r="D20" s="27">
        <v>51.14</v>
      </c>
      <c r="E20" s="8">
        <v>1310.05</v>
      </c>
      <c r="F20" s="38">
        <f>ROUND(E20*D20,2)</f>
        <v>66995.960000000006</v>
      </c>
      <c r="G20" s="38">
        <f>ROUND(F20*1.2,2)</f>
        <v>80395.149999999994</v>
      </c>
      <c r="H20" s="6"/>
      <c r="I20" s="6"/>
      <c r="J20" s="6"/>
      <c r="K20" s="7">
        <f t="shared" si="7"/>
        <v>66995.960000000006</v>
      </c>
      <c r="L20" s="6">
        <f t="shared" si="7"/>
        <v>80395.149999999994</v>
      </c>
    </row>
    <row r="21" spans="1:13" ht="20.25" customHeight="1" x14ac:dyDescent="0.25">
      <c r="A21" s="5" t="s">
        <v>72</v>
      </c>
      <c r="B21" s="12" t="s">
        <v>82</v>
      </c>
      <c r="C21" s="3" t="s">
        <v>36</v>
      </c>
      <c r="D21" s="28">
        <f>ROUND(D20*1.1,2)</f>
        <v>56.25</v>
      </c>
      <c r="E21" s="2"/>
      <c r="F21" s="15"/>
      <c r="G21" s="15"/>
      <c r="H21" s="15">
        <v>1191.3</v>
      </c>
      <c r="I21" s="15">
        <f>ROUND(H21*D21,2)</f>
        <v>67010.63</v>
      </c>
      <c r="J21" s="15">
        <f>ROUND(I21*1.2,2)</f>
        <v>80412.759999999995</v>
      </c>
      <c r="K21" s="1">
        <f t="shared" si="7"/>
        <v>67010.63</v>
      </c>
      <c r="L21" s="15">
        <f t="shared" si="7"/>
        <v>80412.759999999995</v>
      </c>
    </row>
    <row r="22" spans="1:13" s="58" customFormat="1" ht="21.75" customHeight="1" x14ac:dyDescent="0.25">
      <c r="A22" s="9">
        <f>A20+1</f>
        <v>11</v>
      </c>
      <c r="B22" s="23" t="s">
        <v>81</v>
      </c>
      <c r="C22" s="26" t="s">
        <v>36</v>
      </c>
      <c r="D22" s="27">
        <v>35.159999999999997</v>
      </c>
      <c r="E22" s="8">
        <v>118.75</v>
      </c>
      <c r="F22" s="38">
        <f>ROUND(E22*D22,2)</f>
        <v>4175.25</v>
      </c>
      <c r="G22" s="38">
        <f>ROUND(F22*1.2,2)</f>
        <v>5010.3</v>
      </c>
      <c r="H22" s="57"/>
      <c r="I22" s="6"/>
      <c r="J22" s="6"/>
      <c r="K22" s="7">
        <f t="shared" si="7"/>
        <v>4175.25</v>
      </c>
      <c r="L22" s="6">
        <f t="shared" si="7"/>
        <v>5010.3</v>
      </c>
    </row>
    <row r="23" spans="1:13" ht="18.75" customHeight="1" x14ac:dyDescent="0.25">
      <c r="A23" s="9">
        <f>A22+1</f>
        <v>12</v>
      </c>
      <c r="B23" s="23" t="s">
        <v>80</v>
      </c>
      <c r="C23" s="26" t="s">
        <v>36</v>
      </c>
      <c r="D23" s="27">
        <v>35.159999999999997</v>
      </c>
      <c r="E23" s="8">
        <v>188.1</v>
      </c>
      <c r="F23" s="38">
        <f>ROUND(E23*D23,2)</f>
        <v>6613.6</v>
      </c>
      <c r="G23" s="38">
        <f>ROUND(F23*1.2,2)</f>
        <v>7936.32</v>
      </c>
      <c r="H23" s="7"/>
      <c r="I23" s="6"/>
      <c r="J23" s="6"/>
      <c r="K23" s="7">
        <f t="shared" si="7"/>
        <v>6613.6</v>
      </c>
      <c r="L23" s="6">
        <f t="shared" si="7"/>
        <v>7936.32</v>
      </c>
    </row>
    <row r="24" spans="1:13" ht="20.25" customHeight="1" x14ac:dyDescent="0.25">
      <c r="A24" s="9">
        <f>A23+1</f>
        <v>13</v>
      </c>
      <c r="B24" s="21" t="s">
        <v>115</v>
      </c>
      <c r="C24" s="9" t="s">
        <v>113</v>
      </c>
      <c r="D24" s="25">
        <v>17.97</v>
      </c>
      <c r="E24" s="8">
        <v>2057.89</v>
      </c>
      <c r="F24" s="6">
        <f>ROUND(E24*D24,2)</f>
        <v>36980.28</v>
      </c>
      <c r="G24" s="6">
        <f t="shared" ref="G24" si="8">ROUND(F24*1.2,2)</f>
        <v>44376.34</v>
      </c>
      <c r="H24" s="8"/>
      <c r="I24" s="6"/>
      <c r="J24" s="6"/>
      <c r="K24" s="7">
        <f t="shared" ref="K24:L25" si="9">F24+I24</f>
        <v>36980.28</v>
      </c>
      <c r="L24" s="6">
        <f t="shared" si="9"/>
        <v>44376.34</v>
      </c>
      <c r="M24" s="17"/>
    </row>
    <row r="25" spans="1:13" ht="20.25" customHeight="1" x14ac:dyDescent="0.25">
      <c r="A25" s="5" t="s">
        <v>67</v>
      </c>
      <c r="B25" s="12" t="s">
        <v>114</v>
      </c>
      <c r="C25" s="3" t="s">
        <v>36</v>
      </c>
      <c r="D25" s="28">
        <f>D24*1.26</f>
        <v>22.642199999999999</v>
      </c>
      <c r="E25" s="2"/>
      <c r="F25" s="15"/>
      <c r="G25" s="15"/>
      <c r="H25" s="2">
        <v>2827.08</v>
      </c>
      <c r="I25" s="15">
        <f>ROUND(H25*D25,2)</f>
        <v>64011.31</v>
      </c>
      <c r="J25" s="15">
        <f>ROUND(I25*1.2,2)</f>
        <v>76813.570000000007</v>
      </c>
      <c r="K25" s="1">
        <f t="shared" si="9"/>
        <v>64011.31</v>
      </c>
      <c r="L25" s="15">
        <f t="shared" si="9"/>
        <v>76813.570000000007</v>
      </c>
      <c r="M25" s="17"/>
    </row>
    <row r="26" spans="1:13" ht="18" customHeight="1" x14ac:dyDescent="0.25">
      <c r="A26" s="9">
        <f>A24+1</f>
        <v>14</v>
      </c>
      <c r="B26" s="23" t="s">
        <v>79</v>
      </c>
      <c r="C26" s="26" t="s">
        <v>78</v>
      </c>
      <c r="D26" s="27">
        <v>202.45</v>
      </c>
      <c r="E26" s="8">
        <v>308.75</v>
      </c>
      <c r="F26" s="38">
        <f>ROUND(E26*D26,2)</f>
        <v>62506.44</v>
      </c>
      <c r="G26" s="38">
        <f>ROUND(F26*1.2,2)</f>
        <v>75007.73</v>
      </c>
      <c r="H26" s="8"/>
      <c r="I26" s="6"/>
      <c r="J26" s="6"/>
      <c r="K26" s="7">
        <f>F26+I26</f>
        <v>62506.44</v>
      </c>
      <c r="L26" s="6">
        <f>G26+J26</f>
        <v>75007.73</v>
      </c>
      <c r="M26" s="17"/>
    </row>
    <row r="27" spans="1:13" ht="21.75" customHeight="1" x14ac:dyDescent="0.25">
      <c r="A27" s="9"/>
      <c r="B27" s="11" t="s">
        <v>77</v>
      </c>
      <c r="C27" s="9"/>
      <c r="D27" s="25"/>
      <c r="E27" s="8"/>
      <c r="F27" s="6"/>
      <c r="G27" s="6"/>
      <c r="H27" s="8"/>
      <c r="I27" s="6"/>
      <c r="J27" s="6"/>
      <c r="K27" s="7"/>
      <c r="L27" s="6"/>
      <c r="M27" s="17"/>
    </row>
    <row r="28" spans="1:13" ht="18.75" customHeight="1" x14ac:dyDescent="0.25">
      <c r="A28" s="9">
        <f>A26+1</f>
        <v>15</v>
      </c>
      <c r="B28" s="10" t="s">
        <v>76</v>
      </c>
      <c r="C28" s="26" t="s">
        <v>1</v>
      </c>
      <c r="D28" s="16">
        <v>6</v>
      </c>
      <c r="E28" s="8">
        <v>4797.75</v>
      </c>
      <c r="F28" s="6">
        <f>ROUND(E28*D28,2)</f>
        <v>28786.5</v>
      </c>
      <c r="G28" s="6">
        <f>ROUND(F28*1.2,2)</f>
        <v>34543.800000000003</v>
      </c>
      <c r="H28" s="7"/>
      <c r="I28" s="6"/>
      <c r="J28" s="6"/>
      <c r="K28" s="7">
        <f>F28+I28</f>
        <v>28786.5</v>
      </c>
      <c r="L28" s="6">
        <f>G28+J28</f>
        <v>34543.800000000003</v>
      </c>
      <c r="M28" s="17" t="s">
        <v>75</v>
      </c>
    </row>
    <row r="29" spans="1:13" ht="15.75" x14ac:dyDescent="0.25">
      <c r="A29" s="5" t="s">
        <v>61</v>
      </c>
      <c r="B29" s="4" t="s">
        <v>73</v>
      </c>
      <c r="C29" s="3" t="s">
        <v>1</v>
      </c>
      <c r="D29" s="13">
        <v>6</v>
      </c>
      <c r="E29" s="2"/>
      <c r="F29" s="15"/>
      <c r="G29" s="15"/>
      <c r="H29" s="59">
        <f>ROUND(19300/1.2*1.15,2)</f>
        <v>18495.830000000002</v>
      </c>
      <c r="I29" s="15">
        <f>ROUND(H29*D29,2)</f>
        <v>110974.98</v>
      </c>
      <c r="J29" s="15">
        <f>ROUND(I29*1.2,2)</f>
        <v>133169.98000000001</v>
      </c>
      <c r="K29" s="1">
        <f>F29+I29</f>
        <v>110974.98</v>
      </c>
      <c r="L29" s="15">
        <f>G29+J29</f>
        <v>133169.98000000001</v>
      </c>
      <c r="M29" s="37" t="s">
        <v>34</v>
      </c>
    </row>
    <row r="30" spans="1:13" ht="21.75" customHeight="1" x14ac:dyDescent="0.25">
      <c r="A30" s="5"/>
      <c r="B30" s="14" t="s">
        <v>116</v>
      </c>
      <c r="C30" s="9"/>
      <c r="D30" s="16"/>
      <c r="E30" s="8"/>
      <c r="F30" s="6"/>
      <c r="G30" s="6"/>
      <c r="H30" s="57"/>
      <c r="I30" s="6"/>
      <c r="J30" s="6"/>
      <c r="K30" s="7"/>
      <c r="L30" s="6"/>
    </row>
    <row r="31" spans="1:13" ht="15.75" x14ac:dyDescent="0.25">
      <c r="A31" s="9">
        <f>A28+1</f>
        <v>16</v>
      </c>
      <c r="B31" s="10" t="s">
        <v>118</v>
      </c>
      <c r="C31" s="9" t="s">
        <v>36</v>
      </c>
      <c r="D31" s="43">
        <v>0.4</v>
      </c>
      <c r="E31" s="18">
        <v>17265.68</v>
      </c>
      <c r="F31" s="6">
        <f>ROUND(E31*D31,2)</f>
        <v>6906.27</v>
      </c>
      <c r="G31" s="6">
        <f>ROUND(F31*1.2,2)</f>
        <v>8287.52</v>
      </c>
      <c r="H31" s="7"/>
      <c r="I31" s="6"/>
      <c r="J31" s="6"/>
      <c r="K31" s="7">
        <f t="shared" ref="K31:K44" si="10">F31+I31</f>
        <v>6906.27</v>
      </c>
      <c r="L31" s="6">
        <f t="shared" ref="L31:L44" si="11">G31+J31</f>
        <v>8287.52</v>
      </c>
      <c r="M31" s="17"/>
    </row>
    <row r="32" spans="1:13" ht="15.75" x14ac:dyDescent="0.25">
      <c r="A32" s="5" t="s">
        <v>56</v>
      </c>
      <c r="B32" s="4" t="s">
        <v>119</v>
      </c>
      <c r="C32" s="3" t="s">
        <v>1</v>
      </c>
      <c r="D32" s="13">
        <v>8</v>
      </c>
      <c r="E32" s="2"/>
      <c r="F32" s="15"/>
      <c r="G32" s="15"/>
      <c r="H32" s="59">
        <v>15000</v>
      </c>
      <c r="I32" s="15">
        <f>ROUND(H32*D32,2)</f>
        <v>120000</v>
      </c>
      <c r="J32" s="15">
        <f>ROUND(I32*1.2,2)</f>
        <v>144000</v>
      </c>
      <c r="K32" s="1">
        <f t="shared" si="10"/>
        <v>120000</v>
      </c>
      <c r="L32" s="15">
        <f t="shared" si="11"/>
        <v>144000</v>
      </c>
      <c r="M32" s="17"/>
    </row>
    <row r="33" spans="1:13" ht="15.75" x14ac:dyDescent="0.25">
      <c r="A33" s="9">
        <f>A31+1</f>
        <v>17</v>
      </c>
      <c r="B33" s="10" t="s">
        <v>71</v>
      </c>
      <c r="C33" s="9" t="s">
        <v>1</v>
      </c>
      <c r="D33" s="24">
        <f>D34+D432</f>
        <v>5</v>
      </c>
      <c r="E33" s="8">
        <v>5928</v>
      </c>
      <c r="F33" s="6">
        <f>ROUND(E33*D33,2)</f>
        <v>29640</v>
      </c>
      <c r="G33" s="6">
        <f>ROUND(F33*1.2,2)</f>
        <v>35568</v>
      </c>
      <c r="H33" s="7"/>
      <c r="I33" s="6"/>
      <c r="J33" s="6"/>
      <c r="K33" s="7">
        <f t="shared" si="10"/>
        <v>29640</v>
      </c>
      <c r="L33" s="6">
        <f t="shared" si="11"/>
        <v>35568</v>
      </c>
      <c r="M33" s="17" t="s">
        <v>65</v>
      </c>
    </row>
    <row r="34" spans="1:13" ht="15.75" x14ac:dyDescent="0.25">
      <c r="A34" s="5" t="s">
        <v>52</v>
      </c>
      <c r="B34" s="4" t="s">
        <v>70</v>
      </c>
      <c r="C34" s="3" t="s">
        <v>1</v>
      </c>
      <c r="D34" s="13">
        <v>5</v>
      </c>
      <c r="E34" s="2"/>
      <c r="F34" s="15"/>
      <c r="G34" s="15"/>
      <c r="H34" s="59">
        <v>16810.25</v>
      </c>
      <c r="I34" s="15">
        <f>ROUND(H34*D34,2)</f>
        <v>84051.25</v>
      </c>
      <c r="J34" s="15">
        <f>ROUND(I34*1.2,2)</f>
        <v>100861.5</v>
      </c>
      <c r="K34" s="1">
        <f t="shared" si="10"/>
        <v>84051.25</v>
      </c>
      <c r="L34" s="15">
        <f t="shared" si="11"/>
        <v>100861.5</v>
      </c>
      <c r="M34" s="17" t="s">
        <v>65</v>
      </c>
    </row>
    <row r="35" spans="1:13" ht="15.75" x14ac:dyDescent="0.25">
      <c r="A35" s="5" t="s">
        <v>117</v>
      </c>
      <c r="B35" s="4" t="s">
        <v>69</v>
      </c>
      <c r="C35" s="3" t="s">
        <v>1</v>
      </c>
      <c r="D35" s="13">
        <v>1</v>
      </c>
      <c r="E35" s="2"/>
      <c r="F35" s="15"/>
      <c r="G35" s="15"/>
      <c r="H35" s="59">
        <f>ROUND(5375*1.15,2)</f>
        <v>6181.25</v>
      </c>
      <c r="I35" s="15">
        <f>ROUND(H35*D35,2)</f>
        <v>6181.25</v>
      </c>
      <c r="J35" s="15">
        <f>ROUND(I35*1.2,2)</f>
        <v>7417.5</v>
      </c>
      <c r="K35" s="1">
        <f t="shared" si="10"/>
        <v>6181.25</v>
      </c>
      <c r="L35" s="15">
        <f t="shared" si="11"/>
        <v>7417.5</v>
      </c>
      <c r="M35" s="37" t="s">
        <v>34</v>
      </c>
    </row>
    <row r="36" spans="1:13" ht="20.25" customHeight="1" x14ac:dyDescent="0.25">
      <c r="A36" s="9">
        <f>A33+1</f>
        <v>18</v>
      </c>
      <c r="B36" s="10" t="s">
        <v>68</v>
      </c>
      <c r="C36" s="9" t="s">
        <v>1</v>
      </c>
      <c r="D36" s="16">
        <v>23</v>
      </c>
      <c r="E36" s="8">
        <v>1482</v>
      </c>
      <c r="F36" s="6">
        <f>ROUND(E36*D36,2)</f>
        <v>34086</v>
      </c>
      <c r="G36" s="6">
        <f>ROUND(F36*1.2,2)</f>
        <v>40903.199999999997</v>
      </c>
      <c r="H36" s="7"/>
      <c r="I36" s="6"/>
      <c r="J36" s="6"/>
      <c r="K36" s="7">
        <f t="shared" si="10"/>
        <v>34086</v>
      </c>
      <c r="L36" s="6">
        <f t="shared" si="11"/>
        <v>40903.199999999997</v>
      </c>
      <c r="M36" s="17" t="s">
        <v>65</v>
      </c>
    </row>
    <row r="37" spans="1:13" ht="15.75" x14ac:dyDescent="0.25">
      <c r="A37" s="5" t="s">
        <v>50</v>
      </c>
      <c r="B37" s="4" t="s">
        <v>66</v>
      </c>
      <c r="C37" s="3" t="s">
        <v>1</v>
      </c>
      <c r="D37" s="13">
        <v>24</v>
      </c>
      <c r="E37" s="2"/>
      <c r="F37" s="15"/>
      <c r="G37" s="15"/>
      <c r="H37" s="59">
        <v>4891.55</v>
      </c>
      <c r="I37" s="15">
        <f>ROUND(H37*D37,2)</f>
        <v>117397.2</v>
      </c>
      <c r="J37" s="15">
        <f>ROUND(I37*1.2,2)</f>
        <v>140876.64000000001</v>
      </c>
      <c r="K37" s="1">
        <f t="shared" si="10"/>
        <v>117397.2</v>
      </c>
      <c r="L37" s="15">
        <f t="shared" si="11"/>
        <v>140876.64000000001</v>
      </c>
      <c r="M37" s="17" t="s">
        <v>65</v>
      </c>
    </row>
    <row r="38" spans="1:13" ht="20.25" customHeight="1" x14ac:dyDescent="0.25">
      <c r="A38" s="9">
        <f>A36+1</f>
        <v>19</v>
      </c>
      <c r="B38" s="10" t="s">
        <v>120</v>
      </c>
      <c r="C38" s="9" t="s">
        <v>36</v>
      </c>
      <c r="D38" s="20">
        <v>0.12</v>
      </c>
      <c r="E38" s="8">
        <v>6266.06</v>
      </c>
      <c r="F38" s="6">
        <f>ROUND(E38*D38,2)</f>
        <v>751.93</v>
      </c>
      <c r="G38" s="6">
        <f>ROUND(F38*1.2,2)</f>
        <v>902.32</v>
      </c>
      <c r="H38" s="7"/>
      <c r="I38" s="6"/>
      <c r="J38" s="6"/>
      <c r="K38" s="7">
        <f t="shared" si="10"/>
        <v>751.93</v>
      </c>
      <c r="L38" s="6">
        <f t="shared" si="11"/>
        <v>902.32</v>
      </c>
      <c r="M38" s="17"/>
    </row>
    <row r="39" spans="1:13" ht="15.75" x14ac:dyDescent="0.25">
      <c r="A39" s="5" t="s">
        <v>49</v>
      </c>
      <c r="B39" s="4" t="s">
        <v>144</v>
      </c>
      <c r="C39" s="3" t="s">
        <v>36</v>
      </c>
      <c r="D39" s="42">
        <f>D38*1.02</f>
        <v>0.12239999999999999</v>
      </c>
      <c r="E39" s="2"/>
      <c r="F39" s="15"/>
      <c r="G39" s="15"/>
      <c r="H39" s="15">
        <v>3895</v>
      </c>
      <c r="I39" s="15">
        <f>ROUND(H39*D39,2)</f>
        <v>476.75</v>
      </c>
      <c r="J39" s="15">
        <f>ROUND(I39*1.2,2)</f>
        <v>572.1</v>
      </c>
      <c r="K39" s="1">
        <f t="shared" si="10"/>
        <v>476.75</v>
      </c>
      <c r="L39" s="15">
        <f t="shared" si="11"/>
        <v>572.1</v>
      </c>
      <c r="M39" s="17"/>
    </row>
    <row r="40" spans="1:13" ht="31.5" customHeight="1" x14ac:dyDescent="0.25">
      <c r="A40" s="9">
        <f>A36+1</f>
        <v>19</v>
      </c>
      <c r="B40" s="10" t="s">
        <v>64</v>
      </c>
      <c r="C40" s="9" t="s">
        <v>57</v>
      </c>
      <c r="D40" s="20">
        <v>21.8</v>
      </c>
      <c r="E40" s="8">
        <v>909.45</v>
      </c>
      <c r="F40" s="6">
        <f>ROUND(E40*D40,2)</f>
        <v>19826.009999999998</v>
      </c>
      <c r="G40" s="6">
        <f>ROUND(F40*1.2,2)</f>
        <v>23791.21</v>
      </c>
      <c r="H40" s="7"/>
      <c r="I40" s="6"/>
      <c r="J40" s="6"/>
      <c r="K40" s="7">
        <f t="shared" si="10"/>
        <v>19826.009999999998</v>
      </c>
      <c r="L40" s="6">
        <f t="shared" si="11"/>
        <v>23791.21</v>
      </c>
      <c r="M40" s="17" t="s">
        <v>63</v>
      </c>
    </row>
    <row r="41" spans="1:13" ht="27" customHeight="1" x14ac:dyDescent="0.25">
      <c r="A41" s="9">
        <f>A40+1</f>
        <v>20</v>
      </c>
      <c r="B41" s="10" t="s">
        <v>62</v>
      </c>
      <c r="C41" s="9" t="s">
        <v>57</v>
      </c>
      <c r="D41" s="20">
        <v>21.8</v>
      </c>
      <c r="E41" s="18">
        <v>144.4</v>
      </c>
      <c r="F41" s="6">
        <f>ROUND(E41*D41,2)</f>
        <v>3147.92</v>
      </c>
      <c r="G41" s="6">
        <f>ROUND(F41*1.2,2)</f>
        <v>3777.5</v>
      </c>
      <c r="H41" s="7"/>
      <c r="I41" s="6"/>
      <c r="J41" s="6"/>
      <c r="K41" s="7">
        <f t="shared" si="10"/>
        <v>3147.92</v>
      </c>
      <c r="L41" s="6">
        <f t="shared" si="11"/>
        <v>3777.5</v>
      </c>
      <c r="M41" s="17"/>
    </row>
    <row r="42" spans="1:13" ht="18" customHeight="1" x14ac:dyDescent="0.25">
      <c r="A42" s="5" t="s">
        <v>47</v>
      </c>
      <c r="B42" s="4" t="s">
        <v>60</v>
      </c>
      <c r="C42" s="3" t="s">
        <v>59</v>
      </c>
      <c r="D42" s="22">
        <f>ROUND(D41*0.3*20/16,2)</f>
        <v>8.18</v>
      </c>
      <c r="E42" s="2"/>
      <c r="F42" s="15"/>
      <c r="G42" s="15"/>
      <c r="H42" s="59">
        <v>237.5</v>
      </c>
      <c r="I42" s="15">
        <f>ROUND(H42*D42,2)</f>
        <v>1942.75</v>
      </c>
      <c r="J42" s="15">
        <f>ROUND(I42*1.2,2)</f>
        <v>2331.3000000000002</v>
      </c>
      <c r="K42" s="1">
        <f t="shared" si="10"/>
        <v>1942.75</v>
      </c>
      <c r="L42" s="15">
        <f t="shared" si="11"/>
        <v>2331.3000000000002</v>
      </c>
    </row>
    <row r="43" spans="1:13" ht="30.75" customHeight="1" x14ac:dyDescent="0.25">
      <c r="A43" s="9">
        <f>A41+1</f>
        <v>21</v>
      </c>
      <c r="B43" s="23" t="s">
        <v>58</v>
      </c>
      <c r="C43" s="9" t="s">
        <v>57</v>
      </c>
      <c r="D43" s="20">
        <v>21.8</v>
      </c>
      <c r="E43" s="18">
        <v>299.76</v>
      </c>
      <c r="F43" s="6">
        <f>ROUND(E43*D43,2)</f>
        <v>6534.77</v>
      </c>
      <c r="G43" s="6">
        <f>ROUND(F43*1.2,2)</f>
        <v>7841.72</v>
      </c>
      <c r="H43" s="7"/>
      <c r="I43" s="6"/>
      <c r="J43" s="6"/>
      <c r="K43" s="7">
        <f t="shared" si="10"/>
        <v>6534.77</v>
      </c>
      <c r="L43" s="6">
        <f t="shared" si="11"/>
        <v>7841.72</v>
      </c>
    </row>
    <row r="44" spans="1:13" ht="15.75" x14ac:dyDescent="0.25">
      <c r="A44" s="5" t="s">
        <v>44</v>
      </c>
      <c r="B44" s="4" t="s">
        <v>55</v>
      </c>
      <c r="C44" s="3" t="s">
        <v>54</v>
      </c>
      <c r="D44" s="22">
        <f>D43*0.7</f>
        <v>15.26</v>
      </c>
      <c r="E44" s="2"/>
      <c r="F44" s="15"/>
      <c r="G44" s="15"/>
      <c r="H44" s="59">
        <v>296.39999999999998</v>
      </c>
      <c r="I44" s="15">
        <f>ROUND(H44*D44,2)</f>
        <v>4523.0600000000004</v>
      </c>
      <c r="J44" s="15">
        <f>ROUND(I44*1.2,2)</f>
        <v>5427.67</v>
      </c>
      <c r="K44" s="1">
        <f t="shared" si="10"/>
        <v>4523.0600000000004</v>
      </c>
      <c r="L44" s="15">
        <f t="shared" si="11"/>
        <v>5427.67</v>
      </c>
    </row>
    <row r="45" spans="1:13" ht="24" customHeight="1" x14ac:dyDescent="0.25">
      <c r="A45" s="5"/>
      <c r="B45" s="14" t="s">
        <v>30</v>
      </c>
      <c r="C45" s="9"/>
      <c r="D45" s="60"/>
      <c r="E45" s="8"/>
      <c r="F45" s="6"/>
      <c r="G45" s="6"/>
      <c r="H45" s="6"/>
      <c r="I45" s="6"/>
      <c r="J45" s="6"/>
      <c r="K45" s="7"/>
      <c r="L45" s="6"/>
    </row>
    <row r="46" spans="1:13" ht="23.25" customHeight="1" x14ac:dyDescent="0.25">
      <c r="A46" s="9">
        <f>A43+1</f>
        <v>22</v>
      </c>
      <c r="B46" s="10" t="s">
        <v>29</v>
      </c>
      <c r="C46" s="9" t="s">
        <v>23</v>
      </c>
      <c r="D46" s="6">
        <v>40.65</v>
      </c>
      <c r="E46" s="8">
        <f>ROUND(1009.85*1.33,2)</f>
        <v>1343.1</v>
      </c>
      <c r="F46" s="6">
        <f>ROUND(E46*D46,2)</f>
        <v>54597.02</v>
      </c>
      <c r="G46" s="6">
        <f>ROUND(F46*1.2,2)</f>
        <v>65516.42</v>
      </c>
      <c r="H46" s="7"/>
      <c r="I46" s="6"/>
      <c r="J46" s="6"/>
      <c r="K46" s="7">
        <f t="shared" ref="K46:K58" si="12">F46+I46</f>
        <v>54597.02</v>
      </c>
      <c r="L46" s="6">
        <f t="shared" ref="L46:L58" si="13">G46+J46</f>
        <v>65516.42</v>
      </c>
    </row>
    <row r="47" spans="1:13" ht="18" customHeight="1" x14ac:dyDescent="0.25">
      <c r="A47" s="5" t="s">
        <v>41</v>
      </c>
      <c r="B47" s="4" t="s">
        <v>28</v>
      </c>
      <c r="C47" s="3" t="s">
        <v>23</v>
      </c>
      <c r="D47" s="15">
        <f>ROUND(1.02*D46,2)</f>
        <v>41.46</v>
      </c>
      <c r="E47" s="2"/>
      <c r="F47" s="15"/>
      <c r="G47" s="15"/>
      <c r="H47" s="1">
        <v>2924.1</v>
      </c>
      <c r="I47" s="15">
        <f>ROUND(H47*D47,2)</f>
        <v>121233.19</v>
      </c>
      <c r="J47" s="15">
        <f>ROUND(I47*1.2,2)</f>
        <v>145479.82999999999</v>
      </c>
      <c r="K47" s="1">
        <f t="shared" si="12"/>
        <v>121233.19</v>
      </c>
      <c r="L47" s="15">
        <f t="shared" si="13"/>
        <v>145479.82999999999</v>
      </c>
    </row>
    <row r="48" spans="1:13" ht="18.75" customHeight="1" x14ac:dyDescent="0.25">
      <c r="A48" s="5" t="s">
        <v>126</v>
      </c>
      <c r="B48" s="4" t="s">
        <v>27</v>
      </c>
      <c r="C48" s="3" t="s">
        <v>1</v>
      </c>
      <c r="D48" s="13">
        <v>8</v>
      </c>
      <c r="E48" s="2"/>
      <c r="F48" s="15"/>
      <c r="G48" s="15"/>
      <c r="H48" s="1">
        <v>6384</v>
      </c>
      <c r="I48" s="15">
        <f>ROUND(H48*D48,2)</f>
        <v>51072</v>
      </c>
      <c r="J48" s="15">
        <f>ROUND(I48*1.2,2)</f>
        <v>61286.400000000001</v>
      </c>
      <c r="K48" s="1">
        <f t="shared" si="12"/>
        <v>51072</v>
      </c>
      <c r="L48" s="15">
        <f t="shared" si="13"/>
        <v>61286.400000000001</v>
      </c>
    </row>
    <row r="49" spans="1:13" ht="18.75" customHeight="1" x14ac:dyDescent="0.25">
      <c r="A49" s="9">
        <f>A46+1</f>
        <v>23</v>
      </c>
      <c r="B49" s="23" t="s">
        <v>122</v>
      </c>
      <c r="C49" s="26" t="s">
        <v>57</v>
      </c>
      <c r="D49" s="27">
        <v>0.78</v>
      </c>
      <c r="E49" s="18">
        <v>144.4</v>
      </c>
      <c r="F49" s="6">
        <f>ROUND(E49*D49,2)</f>
        <v>112.63</v>
      </c>
      <c r="G49" s="6">
        <f>ROUND(F49*1.2,2)</f>
        <v>135.16</v>
      </c>
      <c r="H49" s="7"/>
      <c r="I49" s="6"/>
      <c r="J49" s="6"/>
      <c r="K49" s="7">
        <f t="shared" si="12"/>
        <v>112.63</v>
      </c>
      <c r="L49" s="6">
        <f t="shared" si="13"/>
        <v>135.16</v>
      </c>
      <c r="M49" s="17" t="s">
        <v>125</v>
      </c>
    </row>
    <row r="50" spans="1:13" ht="18.75" customHeight="1" x14ac:dyDescent="0.25">
      <c r="A50" s="5" t="s">
        <v>38</v>
      </c>
      <c r="B50" s="4" t="s">
        <v>123</v>
      </c>
      <c r="C50" s="3" t="s">
        <v>54</v>
      </c>
      <c r="D50" s="22">
        <f>D49*0.15</f>
        <v>0.11699999999999999</v>
      </c>
      <c r="E50" s="2"/>
      <c r="F50" s="15"/>
      <c r="G50" s="15"/>
      <c r="H50" s="1">
        <v>149.15</v>
      </c>
      <c r="I50" s="15">
        <f>ROUND(H50*D50,2)</f>
        <v>17.45</v>
      </c>
      <c r="J50" s="15">
        <f>ROUND(I50*1.2,2)</f>
        <v>20.94</v>
      </c>
      <c r="K50" s="1">
        <f t="shared" si="12"/>
        <v>17.45</v>
      </c>
      <c r="L50" s="15">
        <f t="shared" si="13"/>
        <v>20.94</v>
      </c>
    </row>
    <row r="51" spans="1:13" ht="18.75" customHeight="1" x14ac:dyDescent="0.25">
      <c r="A51" s="9">
        <f>A49+1</f>
        <v>24</v>
      </c>
      <c r="B51" s="23" t="s">
        <v>121</v>
      </c>
      <c r="C51" s="26" t="s">
        <v>57</v>
      </c>
      <c r="D51" s="27">
        <v>0.78</v>
      </c>
      <c r="E51" s="18">
        <f>144.4*2</f>
        <v>288.8</v>
      </c>
      <c r="F51" s="6">
        <f>ROUND(E51*D51,2)</f>
        <v>225.26</v>
      </c>
      <c r="G51" s="6">
        <f>ROUND(F51*1.2,2)</f>
        <v>270.31</v>
      </c>
      <c r="H51" s="7"/>
      <c r="I51" s="6"/>
      <c r="J51" s="6"/>
      <c r="K51" s="7">
        <f t="shared" si="12"/>
        <v>225.26</v>
      </c>
      <c r="L51" s="6">
        <f t="shared" si="13"/>
        <v>270.31</v>
      </c>
      <c r="M51" s="17" t="s">
        <v>125</v>
      </c>
    </row>
    <row r="52" spans="1:13" ht="18.75" customHeight="1" x14ac:dyDescent="0.25">
      <c r="A52" s="5" t="s">
        <v>35</v>
      </c>
      <c r="B52" s="4" t="s">
        <v>124</v>
      </c>
      <c r="C52" s="3" t="s">
        <v>54</v>
      </c>
      <c r="D52" s="22">
        <f>D51*0.32</f>
        <v>0.24960000000000002</v>
      </c>
      <c r="E52" s="2"/>
      <c r="F52" s="15"/>
      <c r="G52" s="15"/>
      <c r="H52" s="1">
        <v>165.3</v>
      </c>
      <c r="I52" s="15">
        <f>ROUND(H52*D52,2)</f>
        <v>41.26</v>
      </c>
      <c r="J52" s="15">
        <f>ROUND(I52*1.2,2)</f>
        <v>49.51</v>
      </c>
      <c r="K52" s="1">
        <f t="shared" si="12"/>
        <v>41.26</v>
      </c>
      <c r="L52" s="15">
        <f t="shared" si="13"/>
        <v>49.51</v>
      </c>
    </row>
    <row r="53" spans="1:13" ht="24.75" customHeight="1" x14ac:dyDescent="0.25">
      <c r="A53" s="9">
        <f>A51+1</f>
        <v>25</v>
      </c>
      <c r="B53" s="10" t="s">
        <v>26</v>
      </c>
      <c r="C53" s="9" t="s">
        <v>23</v>
      </c>
      <c r="D53" s="6">
        <v>2.36</v>
      </c>
      <c r="E53" s="8">
        <f>ROUND(872.2*1.33,2)</f>
        <v>1160.03</v>
      </c>
      <c r="F53" s="6">
        <f>ROUND(E53*D53,2)</f>
        <v>2737.67</v>
      </c>
      <c r="G53" s="6">
        <f>ROUND(F53*1.2,2)</f>
        <v>3285.2</v>
      </c>
      <c r="H53" s="7"/>
      <c r="I53" s="6"/>
      <c r="J53" s="6"/>
      <c r="K53" s="7">
        <f t="shared" si="12"/>
        <v>2737.67</v>
      </c>
      <c r="L53" s="6">
        <f t="shared" si="13"/>
        <v>3285.2</v>
      </c>
    </row>
    <row r="54" spans="1:13" ht="18" customHeight="1" x14ac:dyDescent="0.25">
      <c r="A54" s="5" t="s">
        <v>32</v>
      </c>
      <c r="B54" s="4" t="s">
        <v>24</v>
      </c>
      <c r="C54" s="3" t="s">
        <v>23</v>
      </c>
      <c r="D54" s="15">
        <f>ROUND(1.02*D53,2)</f>
        <v>2.41</v>
      </c>
      <c r="E54" s="2"/>
      <c r="F54" s="15"/>
      <c r="G54" s="15"/>
      <c r="H54" s="1">
        <v>777.1</v>
      </c>
      <c r="I54" s="15">
        <f>ROUND(H54*D54,2)</f>
        <v>1872.81</v>
      </c>
      <c r="J54" s="15">
        <f>ROUND(I54*1.2,2)</f>
        <v>2247.37</v>
      </c>
      <c r="K54" s="1">
        <f t="shared" si="12"/>
        <v>1872.81</v>
      </c>
      <c r="L54" s="15">
        <f t="shared" si="13"/>
        <v>2247.37</v>
      </c>
    </row>
    <row r="55" spans="1:13" s="94" customFormat="1" ht="21" customHeight="1" x14ac:dyDescent="0.25">
      <c r="A55" s="88">
        <f>A53+1</f>
        <v>26</v>
      </c>
      <c r="B55" s="89" t="s">
        <v>11</v>
      </c>
      <c r="C55" s="88" t="s">
        <v>1</v>
      </c>
      <c r="D55" s="90">
        <v>14</v>
      </c>
      <c r="E55" s="91">
        <v>10239.1</v>
      </c>
      <c r="F55" s="92">
        <f>ROUND(E55*D55,2)</f>
        <v>143347.4</v>
      </c>
      <c r="G55" s="92">
        <f>ROUND(F55*1.2,2)</f>
        <v>172016.88</v>
      </c>
      <c r="H55" s="93"/>
      <c r="I55" s="92"/>
      <c r="J55" s="92"/>
      <c r="K55" s="93">
        <f t="shared" si="12"/>
        <v>143347.4</v>
      </c>
      <c r="L55" s="92">
        <f t="shared" si="13"/>
        <v>172016.88</v>
      </c>
    </row>
    <row r="56" spans="1:13" ht="21" customHeight="1" x14ac:dyDescent="0.25">
      <c r="A56" s="9">
        <f>A55+1</f>
        <v>27</v>
      </c>
      <c r="B56" s="10" t="s">
        <v>21</v>
      </c>
      <c r="C56" s="9" t="s">
        <v>1</v>
      </c>
      <c r="D56" s="60">
        <v>4</v>
      </c>
      <c r="E56" s="8">
        <v>4129.6499999999996</v>
      </c>
      <c r="F56" s="6">
        <f>ROUND(E56*D56,2)</f>
        <v>16518.599999999999</v>
      </c>
      <c r="G56" s="6">
        <f>ROUND(F56*1.2,2)</f>
        <v>19822.32</v>
      </c>
      <c r="H56" s="7"/>
      <c r="I56" s="6"/>
      <c r="J56" s="6"/>
      <c r="K56" s="7">
        <f t="shared" si="12"/>
        <v>16518.599999999999</v>
      </c>
      <c r="L56" s="6">
        <f t="shared" si="13"/>
        <v>19822.32</v>
      </c>
    </row>
    <row r="57" spans="1:13" ht="22.5" customHeight="1" x14ac:dyDescent="0.25">
      <c r="A57" s="5" t="s">
        <v>25</v>
      </c>
      <c r="B57" s="4" t="s">
        <v>19</v>
      </c>
      <c r="C57" s="3" t="s">
        <v>1</v>
      </c>
      <c r="D57" s="61">
        <v>4</v>
      </c>
      <c r="E57" s="2"/>
      <c r="F57" s="15"/>
      <c r="G57" s="15"/>
      <c r="H57" s="15">
        <v>7210.5</v>
      </c>
      <c r="I57" s="15">
        <f>ROUND(H57*D57,2)</f>
        <v>28842</v>
      </c>
      <c r="J57" s="15">
        <f>ROUND(I57*1.2,2)</f>
        <v>34610.400000000001</v>
      </c>
      <c r="K57" s="1">
        <f t="shared" si="12"/>
        <v>28842</v>
      </c>
      <c r="L57" s="15">
        <f t="shared" si="13"/>
        <v>34610.400000000001</v>
      </c>
    </row>
    <row r="58" spans="1:13" ht="22.5" customHeight="1" x14ac:dyDescent="0.25">
      <c r="A58" s="9">
        <f>A56+1</f>
        <v>28</v>
      </c>
      <c r="B58" s="10" t="s">
        <v>127</v>
      </c>
      <c r="C58" s="9" t="s">
        <v>23</v>
      </c>
      <c r="D58" s="62">
        <v>2.1</v>
      </c>
      <c r="E58" s="38">
        <v>1900</v>
      </c>
      <c r="F58" s="6">
        <f>ROUND(E58*D58,2)</f>
        <v>3990</v>
      </c>
      <c r="G58" s="6">
        <f>ROUND(F58*1.2,2)</f>
        <v>4788</v>
      </c>
      <c r="H58" s="7"/>
      <c r="I58" s="6"/>
      <c r="J58" s="6"/>
      <c r="K58" s="7">
        <f t="shared" si="12"/>
        <v>3990</v>
      </c>
      <c r="L58" s="6">
        <f t="shared" si="13"/>
        <v>4788</v>
      </c>
      <c r="M58" s="37" t="s">
        <v>240</v>
      </c>
    </row>
    <row r="59" spans="1:13" ht="46.5" customHeight="1" x14ac:dyDescent="0.25">
      <c r="A59" s="9">
        <f>A58+1</f>
        <v>29</v>
      </c>
      <c r="B59" s="10" t="s">
        <v>134</v>
      </c>
      <c r="C59" s="9" t="s">
        <v>36</v>
      </c>
      <c r="D59" s="63">
        <v>0.04</v>
      </c>
      <c r="E59" s="8">
        <v>80533.5</v>
      </c>
      <c r="F59" s="6">
        <f>ROUND(E59*D59,2)</f>
        <v>3221.34</v>
      </c>
      <c r="G59" s="6">
        <f t="shared" ref="G59" si="14">ROUND(F59*1.2,2)</f>
        <v>3865.61</v>
      </c>
      <c r="H59" s="7"/>
      <c r="I59" s="6"/>
      <c r="J59" s="6"/>
      <c r="K59" s="7">
        <f t="shared" ref="K59:L61" si="15">F59+I59</f>
        <v>3221.34</v>
      </c>
      <c r="L59" s="6">
        <f t="shared" si="15"/>
        <v>3865.61</v>
      </c>
      <c r="M59" s="17" t="s">
        <v>133</v>
      </c>
    </row>
    <row r="60" spans="1:13" ht="24" customHeight="1" x14ac:dyDescent="0.25">
      <c r="A60" s="5" t="s">
        <v>22</v>
      </c>
      <c r="B60" s="4" t="s">
        <v>131</v>
      </c>
      <c r="C60" s="3" t="s">
        <v>36</v>
      </c>
      <c r="D60" s="64">
        <v>0.04</v>
      </c>
      <c r="E60" s="2"/>
      <c r="F60" s="15"/>
      <c r="G60" s="15"/>
      <c r="H60" s="1">
        <f>ROUND(4616/1.2*1.15,2)</f>
        <v>4423.67</v>
      </c>
      <c r="I60" s="15">
        <f>ROUND(H60*D60,2)</f>
        <v>176.95</v>
      </c>
      <c r="J60" s="15">
        <f>ROUND(I60*1.2,2)</f>
        <v>212.34</v>
      </c>
      <c r="K60" s="1">
        <f t="shared" si="15"/>
        <v>176.95</v>
      </c>
      <c r="L60" s="15">
        <f t="shared" si="15"/>
        <v>212.34</v>
      </c>
      <c r="M60" s="17" t="s">
        <v>34</v>
      </c>
    </row>
    <row r="61" spans="1:13" ht="26.25" customHeight="1" x14ac:dyDescent="0.25">
      <c r="A61" s="5" t="s">
        <v>135</v>
      </c>
      <c r="B61" s="4" t="s">
        <v>132</v>
      </c>
      <c r="C61" s="3" t="s">
        <v>78</v>
      </c>
      <c r="D61" s="64">
        <f>1.49*78.5/1000</f>
        <v>0.116965</v>
      </c>
      <c r="E61" s="2"/>
      <c r="F61" s="15"/>
      <c r="G61" s="15"/>
      <c r="H61" s="1">
        <f>ROUND(105190/1.2*1.15,2)</f>
        <v>100807.08</v>
      </c>
      <c r="I61" s="15">
        <f>ROUND(H61*D61,2)</f>
        <v>11790.9</v>
      </c>
      <c r="J61" s="15">
        <f>ROUND(I61*1.2,2)</f>
        <v>14149.08</v>
      </c>
      <c r="K61" s="1">
        <f t="shared" si="15"/>
        <v>11790.9</v>
      </c>
      <c r="L61" s="15">
        <f t="shared" si="15"/>
        <v>14149.08</v>
      </c>
    </row>
    <row r="62" spans="1:13" ht="20.25" customHeight="1" x14ac:dyDescent="0.25">
      <c r="A62" s="9">
        <f>A59+1</f>
        <v>30</v>
      </c>
      <c r="B62" s="10" t="s">
        <v>128</v>
      </c>
      <c r="C62" s="9" t="s">
        <v>1</v>
      </c>
      <c r="D62" s="60">
        <v>2</v>
      </c>
      <c r="E62" s="8">
        <v>3200</v>
      </c>
      <c r="F62" s="6">
        <f>ROUND(E62*D62,2)</f>
        <v>6400</v>
      </c>
      <c r="G62" s="6">
        <f>ROUND(F62*1.2,2)</f>
        <v>7680</v>
      </c>
      <c r="H62" s="7"/>
      <c r="I62" s="6"/>
      <c r="J62" s="6"/>
      <c r="K62" s="7">
        <f>F62+I62</f>
        <v>6400</v>
      </c>
      <c r="L62" s="6">
        <f>G62+J62</f>
        <v>7680</v>
      </c>
    </row>
    <row r="63" spans="1:13" ht="21.75" customHeight="1" x14ac:dyDescent="0.25">
      <c r="A63" s="5" t="s">
        <v>20</v>
      </c>
      <c r="B63" s="4" t="s">
        <v>129</v>
      </c>
      <c r="C63" s="3" t="s">
        <v>1</v>
      </c>
      <c r="D63" s="61">
        <v>2</v>
      </c>
      <c r="E63" s="2"/>
      <c r="F63" s="15"/>
      <c r="G63" s="15"/>
      <c r="H63" s="15">
        <v>5185.5</v>
      </c>
      <c r="I63" s="15">
        <f>ROUND(H63*D63,2)</f>
        <v>10371</v>
      </c>
      <c r="J63" s="15">
        <f>ROUND(I63*1.2,2)</f>
        <v>12445.2</v>
      </c>
      <c r="K63" s="1">
        <f>F63+I63</f>
        <v>10371</v>
      </c>
      <c r="L63" s="15">
        <f>G63+J63</f>
        <v>12445.2</v>
      </c>
    </row>
    <row r="64" spans="1:13" ht="20.25" customHeight="1" x14ac:dyDescent="0.25">
      <c r="A64" s="5"/>
      <c r="B64" s="14" t="s">
        <v>136</v>
      </c>
      <c r="C64" s="9"/>
      <c r="D64" s="16"/>
      <c r="E64" s="8"/>
      <c r="F64" s="6"/>
      <c r="G64" s="6"/>
      <c r="H64" s="57"/>
      <c r="I64" s="6"/>
      <c r="J64" s="6"/>
      <c r="K64" s="7"/>
      <c r="L64" s="6"/>
    </row>
    <row r="65" spans="1:13" ht="21.75" customHeight="1" x14ac:dyDescent="0.25">
      <c r="A65" s="9">
        <f>A62+1</f>
        <v>31</v>
      </c>
      <c r="B65" s="10" t="s">
        <v>45</v>
      </c>
      <c r="C65" s="9" t="s">
        <v>1</v>
      </c>
      <c r="D65" s="16">
        <v>2</v>
      </c>
      <c r="E65" s="8">
        <v>1452.55</v>
      </c>
      <c r="F65" s="6">
        <f>ROUND(E65*D65,2)</f>
        <v>2905.1</v>
      </c>
      <c r="G65" s="6">
        <f>ROUND(F65*1.2,2)</f>
        <v>3486.12</v>
      </c>
      <c r="H65" s="7"/>
      <c r="I65" s="6"/>
      <c r="J65" s="6"/>
      <c r="K65" s="7">
        <f t="shared" ref="K65:K80" si="16">F65+I65</f>
        <v>2905.1</v>
      </c>
      <c r="L65" s="6">
        <f t="shared" ref="L65:L80" si="17">G65+J65</f>
        <v>3486.12</v>
      </c>
    </row>
    <row r="66" spans="1:13" ht="20.25" customHeight="1" x14ac:dyDescent="0.25">
      <c r="A66" s="5" t="s">
        <v>17</v>
      </c>
      <c r="B66" s="4" t="s">
        <v>43</v>
      </c>
      <c r="C66" s="3" t="s">
        <v>1</v>
      </c>
      <c r="D66" s="13">
        <v>2</v>
      </c>
      <c r="E66" s="2"/>
      <c r="F66" s="15"/>
      <c r="G66" s="15"/>
      <c r="H66" s="65">
        <v>1824</v>
      </c>
      <c r="I66" s="15">
        <f>ROUND(H66*D66,2)</f>
        <v>3648</v>
      </c>
      <c r="J66" s="15">
        <f>ROUND(I66*1.2,2)</f>
        <v>4377.6000000000004</v>
      </c>
      <c r="K66" s="1">
        <f t="shared" si="16"/>
        <v>3648</v>
      </c>
      <c r="L66" s="15">
        <f t="shared" si="17"/>
        <v>4377.6000000000004</v>
      </c>
    </row>
    <row r="67" spans="1:13" ht="20.25" customHeight="1" x14ac:dyDescent="0.25">
      <c r="A67" s="9">
        <f>A65+1</f>
        <v>32</v>
      </c>
      <c r="B67" s="10" t="s">
        <v>42</v>
      </c>
      <c r="C67" s="9" t="s">
        <v>36</v>
      </c>
      <c r="D67" s="20">
        <v>0.17</v>
      </c>
      <c r="E67" s="18">
        <v>17265.68</v>
      </c>
      <c r="F67" s="6">
        <f>ROUND(E67*D67,2)</f>
        <v>2935.17</v>
      </c>
      <c r="G67" s="6">
        <f>ROUND(F67*1.2,2)</f>
        <v>3522.2</v>
      </c>
      <c r="H67" s="7"/>
      <c r="I67" s="6"/>
      <c r="J67" s="6"/>
      <c r="K67" s="7">
        <f t="shared" si="16"/>
        <v>2935.17</v>
      </c>
      <c r="L67" s="6">
        <f t="shared" si="17"/>
        <v>3522.2</v>
      </c>
    </row>
    <row r="68" spans="1:13" ht="20.25" customHeight="1" x14ac:dyDescent="0.25">
      <c r="A68" s="5" t="s">
        <v>15</v>
      </c>
      <c r="B68" s="4" t="s">
        <v>40</v>
      </c>
      <c r="C68" s="3" t="s">
        <v>1</v>
      </c>
      <c r="D68" s="13">
        <v>1</v>
      </c>
      <c r="E68" s="2"/>
      <c r="F68" s="15"/>
      <c r="G68" s="15"/>
      <c r="H68" s="65">
        <f>ROUND(4900*1.15,2)</f>
        <v>5635</v>
      </c>
      <c r="I68" s="15">
        <f>ROUND(H68*D68,2)</f>
        <v>5635</v>
      </c>
      <c r="J68" s="15">
        <f>ROUND(I68*1.2,2)</f>
        <v>6762</v>
      </c>
      <c r="K68" s="1">
        <f t="shared" si="16"/>
        <v>5635</v>
      </c>
      <c r="L68" s="15">
        <f t="shared" si="17"/>
        <v>6762</v>
      </c>
      <c r="M68" s="17" t="s">
        <v>34</v>
      </c>
    </row>
    <row r="69" spans="1:13" ht="20.25" customHeight="1" x14ac:dyDescent="0.25">
      <c r="A69" s="9">
        <f>A67+1</f>
        <v>33</v>
      </c>
      <c r="B69" s="10" t="s">
        <v>39</v>
      </c>
      <c r="C69" s="9" t="s">
        <v>36</v>
      </c>
      <c r="D69" s="19">
        <v>0.16800000000000001</v>
      </c>
      <c r="E69" s="18">
        <v>17265.68</v>
      </c>
      <c r="F69" s="6">
        <f>ROUND(E69*D69,2)</f>
        <v>2900.63</v>
      </c>
      <c r="G69" s="6">
        <f>ROUND(F69*1.2,2)</f>
        <v>3480.76</v>
      </c>
      <c r="H69" s="7"/>
      <c r="I69" s="6"/>
      <c r="J69" s="6"/>
      <c r="K69" s="7">
        <f t="shared" si="16"/>
        <v>2900.63</v>
      </c>
      <c r="L69" s="6">
        <f t="shared" si="17"/>
        <v>3480.76</v>
      </c>
      <c r="M69" s="17"/>
    </row>
    <row r="70" spans="1:13" ht="20.25" customHeight="1" x14ac:dyDescent="0.25">
      <c r="A70" s="5" t="s">
        <v>14</v>
      </c>
      <c r="B70" s="4" t="s">
        <v>37</v>
      </c>
      <c r="C70" s="3" t="s">
        <v>1</v>
      </c>
      <c r="D70" s="13">
        <v>1</v>
      </c>
      <c r="E70" s="2"/>
      <c r="F70" s="15"/>
      <c r="G70" s="15"/>
      <c r="H70" s="65">
        <f>ROUND(4120.5*1.15,2)</f>
        <v>4738.58</v>
      </c>
      <c r="I70" s="15">
        <f>ROUND(H70*D70,2)</f>
        <v>4738.58</v>
      </c>
      <c r="J70" s="15">
        <f>ROUND(I70*1.2,2)</f>
        <v>5686.3</v>
      </c>
      <c r="K70" s="1">
        <f t="shared" si="16"/>
        <v>4738.58</v>
      </c>
      <c r="L70" s="15">
        <f t="shared" si="17"/>
        <v>5686.3</v>
      </c>
      <c r="M70" s="17" t="s">
        <v>34</v>
      </c>
    </row>
    <row r="71" spans="1:13" ht="18" customHeight="1" x14ac:dyDescent="0.25">
      <c r="A71" s="9">
        <f>A69+1</f>
        <v>34</v>
      </c>
      <c r="B71" s="21" t="s">
        <v>48</v>
      </c>
      <c r="C71" s="9" t="s">
        <v>1</v>
      </c>
      <c r="D71" s="16">
        <v>2</v>
      </c>
      <c r="E71" s="6">
        <v>5383.65</v>
      </c>
      <c r="F71" s="6">
        <f>ROUND(E71*D71,2)</f>
        <v>10767.3</v>
      </c>
      <c r="G71" s="6">
        <f>ROUND(F71*1.2,2)</f>
        <v>12920.76</v>
      </c>
      <c r="H71" s="7"/>
      <c r="I71" s="6"/>
      <c r="J71" s="6"/>
      <c r="K71" s="7">
        <f t="shared" si="16"/>
        <v>10767.3</v>
      </c>
      <c r="L71" s="6">
        <f t="shared" si="17"/>
        <v>12920.76</v>
      </c>
    </row>
    <row r="72" spans="1:13" ht="18.75" customHeight="1" x14ac:dyDescent="0.25">
      <c r="A72" s="5" t="s">
        <v>13</v>
      </c>
      <c r="B72" s="4" t="s">
        <v>46</v>
      </c>
      <c r="C72" s="3" t="s">
        <v>1</v>
      </c>
      <c r="D72" s="13">
        <v>2</v>
      </c>
      <c r="E72" s="2"/>
      <c r="F72" s="15"/>
      <c r="G72" s="15"/>
      <c r="H72" s="65">
        <v>5538.5</v>
      </c>
      <c r="I72" s="15">
        <f>ROUND(H72*D72,2)</f>
        <v>11077</v>
      </c>
      <c r="J72" s="15">
        <f>ROUND(I72*1.2,2)</f>
        <v>13292.4</v>
      </c>
      <c r="K72" s="1">
        <f t="shared" si="16"/>
        <v>11077</v>
      </c>
      <c r="L72" s="15">
        <f t="shared" si="17"/>
        <v>13292.4</v>
      </c>
    </row>
    <row r="73" spans="1:13" ht="20.25" customHeight="1" x14ac:dyDescent="0.25">
      <c r="A73" s="9">
        <f>A71+1</f>
        <v>35</v>
      </c>
      <c r="B73" s="10" t="s">
        <v>33</v>
      </c>
      <c r="C73" s="9" t="s">
        <v>1</v>
      </c>
      <c r="D73" s="16">
        <v>2</v>
      </c>
      <c r="E73" s="8">
        <v>1974</v>
      </c>
      <c r="F73" s="6">
        <f>ROUND(E73*D73,2)</f>
        <v>3948</v>
      </c>
      <c r="G73" s="6">
        <f>ROUND(F73*1.2,2)</f>
        <v>4737.6000000000004</v>
      </c>
      <c r="H73" s="7"/>
      <c r="I73" s="6"/>
      <c r="J73" s="6"/>
      <c r="K73" s="7">
        <f t="shared" si="16"/>
        <v>3948</v>
      </c>
      <c r="L73" s="6">
        <f t="shared" si="17"/>
        <v>4737.6000000000004</v>
      </c>
    </row>
    <row r="74" spans="1:13" ht="20.25" customHeight="1" x14ac:dyDescent="0.25">
      <c r="A74" s="5" t="s">
        <v>12</v>
      </c>
      <c r="B74" s="4" t="s">
        <v>31</v>
      </c>
      <c r="C74" s="3" t="s">
        <v>1</v>
      </c>
      <c r="D74" s="13">
        <v>2</v>
      </c>
      <c r="E74" s="2"/>
      <c r="F74" s="15"/>
      <c r="G74" s="15"/>
      <c r="H74" s="65">
        <v>14421</v>
      </c>
      <c r="I74" s="15">
        <f>ROUND(H74*D74,2)</f>
        <v>28842</v>
      </c>
      <c r="J74" s="15">
        <f>ROUND(I74*1.2,2)</f>
        <v>34610.400000000001</v>
      </c>
      <c r="K74" s="1">
        <f t="shared" si="16"/>
        <v>28842</v>
      </c>
      <c r="L74" s="15">
        <f t="shared" si="17"/>
        <v>34610.400000000001</v>
      </c>
    </row>
    <row r="75" spans="1:13" ht="18" customHeight="1" x14ac:dyDescent="0.25">
      <c r="A75" s="9">
        <f>A73+1</f>
        <v>36</v>
      </c>
      <c r="B75" s="21" t="s">
        <v>137</v>
      </c>
      <c r="C75" s="9" t="s">
        <v>36</v>
      </c>
      <c r="D75" s="19">
        <v>0.151</v>
      </c>
      <c r="E75" s="18">
        <v>17265.68</v>
      </c>
      <c r="F75" s="6">
        <f>ROUND(E75*D75,2)</f>
        <v>2607.12</v>
      </c>
      <c r="G75" s="6">
        <f>ROUND(F75*1.2,2)</f>
        <v>3128.54</v>
      </c>
      <c r="H75" s="7"/>
      <c r="I75" s="6"/>
      <c r="J75" s="6"/>
      <c r="K75" s="7">
        <f t="shared" si="16"/>
        <v>2607.12</v>
      </c>
      <c r="L75" s="6">
        <f t="shared" si="17"/>
        <v>3128.54</v>
      </c>
    </row>
    <row r="76" spans="1:13" ht="18.75" customHeight="1" x14ac:dyDescent="0.25">
      <c r="A76" s="5" t="s">
        <v>139</v>
      </c>
      <c r="B76" s="4" t="s">
        <v>138</v>
      </c>
      <c r="C76" s="3" t="s">
        <v>1</v>
      </c>
      <c r="D76" s="13">
        <v>1</v>
      </c>
      <c r="E76" s="2"/>
      <c r="F76" s="15"/>
      <c r="G76" s="15"/>
      <c r="H76" s="65">
        <f>ROUND(3711.25*1.15,2)</f>
        <v>4267.9399999999996</v>
      </c>
      <c r="I76" s="15">
        <f>ROUND(H76*D76,2)</f>
        <v>4267.9399999999996</v>
      </c>
      <c r="J76" s="15">
        <f>ROUND(I76*1.2,2)</f>
        <v>5121.53</v>
      </c>
      <c r="K76" s="1">
        <f t="shared" si="16"/>
        <v>4267.9399999999996</v>
      </c>
      <c r="L76" s="15">
        <f t="shared" si="17"/>
        <v>5121.53</v>
      </c>
      <c r="M76" s="17" t="s">
        <v>34</v>
      </c>
    </row>
    <row r="77" spans="1:13" ht="18" customHeight="1" x14ac:dyDescent="0.25">
      <c r="A77" s="9">
        <f>A75+1</f>
        <v>37</v>
      </c>
      <c r="B77" s="21" t="s">
        <v>140</v>
      </c>
      <c r="C77" s="9" t="s">
        <v>36</v>
      </c>
      <c r="D77" s="41">
        <v>0.1</v>
      </c>
      <c r="E77" s="18">
        <v>17265.68</v>
      </c>
      <c r="F77" s="6">
        <f>ROUND(E77*D77,2)</f>
        <v>1726.57</v>
      </c>
      <c r="G77" s="6">
        <f>ROUND(F77*1.2,2)</f>
        <v>2071.88</v>
      </c>
      <c r="H77" s="7"/>
      <c r="I77" s="6"/>
      <c r="J77" s="6"/>
      <c r="K77" s="7">
        <f t="shared" si="16"/>
        <v>1726.57</v>
      </c>
      <c r="L77" s="6">
        <f t="shared" si="17"/>
        <v>2071.88</v>
      </c>
    </row>
    <row r="78" spans="1:13" ht="18.75" customHeight="1" x14ac:dyDescent="0.25">
      <c r="A78" s="5" t="s">
        <v>9</v>
      </c>
      <c r="B78" s="4" t="s">
        <v>141</v>
      </c>
      <c r="C78" s="3" t="s">
        <v>1</v>
      </c>
      <c r="D78" s="13">
        <v>1</v>
      </c>
      <c r="E78" s="2"/>
      <c r="F78" s="15"/>
      <c r="G78" s="15"/>
      <c r="H78" s="59">
        <v>2334</v>
      </c>
      <c r="I78" s="15">
        <f>ROUND(H78*D78,2)</f>
        <v>2334</v>
      </c>
      <c r="J78" s="15">
        <f>ROUND(I78*1.2,2)</f>
        <v>2800.8</v>
      </c>
      <c r="K78" s="1">
        <f t="shared" si="16"/>
        <v>2334</v>
      </c>
      <c r="L78" s="15">
        <f t="shared" si="17"/>
        <v>2800.8</v>
      </c>
    </row>
    <row r="79" spans="1:13" ht="20.25" customHeight="1" x14ac:dyDescent="0.25">
      <c r="A79" s="9">
        <f>A77+1</f>
        <v>38</v>
      </c>
      <c r="B79" s="21" t="s">
        <v>142</v>
      </c>
      <c r="C79" s="9" t="s">
        <v>36</v>
      </c>
      <c r="D79" s="20">
        <v>0.32</v>
      </c>
      <c r="E79" s="8">
        <v>12960.39</v>
      </c>
      <c r="F79" s="6">
        <f>ROUND(E79*D79,2)</f>
        <v>4147.32</v>
      </c>
      <c r="G79" s="6">
        <f>ROUND(F79*1.2,2)</f>
        <v>4976.78</v>
      </c>
      <c r="H79" s="7"/>
      <c r="I79" s="6"/>
      <c r="J79" s="6"/>
      <c r="K79" s="7">
        <f t="shared" si="16"/>
        <v>4147.32</v>
      </c>
      <c r="L79" s="6">
        <f t="shared" si="17"/>
        <v>4976.78</v>
      </c>
    </row>
    <row r="80" spans="1:13" ht="18.75" customHeight="1" x14ac:dyDescent="0.25">
      <c r="A80" s="5" t="s">
        <v>6</v>
      </c>
      <c r="B80" s="4" t="s">
        <v>143</v>
      </c>
      <c r="C80" s="3" t="s">
        <v>1</v>
      </c>
      <c r="D80" s="13">
        <v>1</v>
      </c>
      <c r="E80" s="2"/>
      <c r="F80" s="15"/>
      <c r="G80" s="15"/>
      <c r="H80" s="59">
        <v>5196.5</v>
      </c>
      <c r="I80" s="15">
        <f>ROUND(H80*D80,2)</f>
        <v>5196.5</v>
      </c>
      <c r="J80" s="15">
        <f>ROUND(I80*1.2,2)</f>
        <v>6235.8</v>
      </c>
      <c r="K80" s="1">
        <f t="shared" si="16"/>
        <v>5196.5</v>
      </c>
      <c r="L80" s="15">
        <f t="shared" si="17"/>
        <v>6235.8</v>
      </c>
    </row>
    <row r="81" spans="1:13" ht="20.25" customHeight="1" x14ac:dyDescent="0.25">
      <c r="A81" s="9">
        <f>A79+1</f>
        <v>39</v>
      </c>
      <c r="B81" s="21" t="s">
        <v>145</v>
      </c>
      <c r="C81" s="9" t="s">
        <v>23</v>
      </c>
      <c r="D81" s="20">
        <v>0.72</v>
      </c>
      <c r="E81" s="8">
        <v>2175.65</v>
      </c>
      <c r="F81" s="6"/>
      <c r="G81" s="6"/>
      <c r="H81" s="57"/>
      <c r="I81" s="6"/>
      <c r="J81" s="6"/>
      <c r="K81" s="7"/>
      <c r="L81" s="6"/>
      <c r="M81" s="37" t="s">
        <v>147</v>
      </c>
    </row>
    <row r="82" spans="1:13" ht="18.75" customHeight="1" x14ac:dyDescent="0.25">
      <c r="A82" s="5" t="s">
        <v>3</v>
      </c>
      <c r="B82" s="4" t="s">
        <v>146</v>
      </c>
      <c r="C82" s="3" t="s">
        <v>23</v>
      </c>
      <c r="D82" s="22">
        <v>0.72</v>
      </c>
      <c r="E82" s="2"/>
      <c r="F82" s="15"/>
      <c r="G82" s="15"/>
      <c r="H82" s="59">
        <v>1382.25</v>
      </c>
      <c r="I82" s="15">
        <f>ROUND(H82*D82,2)</f>
        <v>995.22</v>
      </c>
      <c r="J82" s="15">
        <f>ROUND(I82*1.2,2)</f>
        <v>1194.26</v>
      </c>
      <c r="K82" s="1">
        <f t="shared" ref="K82:K91" si="18">F82+I82</f>
        <v>995.22</v>
      </c>
      <c r="L82" s="15">
        <f t="shared" ref="L82:L91" si="19">G82+J82</f>
        <v>1194.26</v>
      </c>
    </row>
    <row r="83" spans="1:13" ht="20.25" customHeight="1" x14ac:dyDescent="0.25">
      <c r="A83" s="9">
        <f>A81+1</f>
        <v>40</v>
      </c>
      <c r="B83" s="10" t="s">
        <v>18</v>
      </c>
      <c r="C83" s="9" t="s">
        <v>1</v>
      </c>
      <c r="D83" s="60">
        <v>2</v>
      </c>
      <c r="E83" s="8">
        <v>3200</v>
      </c>
      <c r="F83" s="6">
        <f>ROUND(E83*D83,2)</f>
        <v>6400</v>
      </c>
      <c r="G83" s="6">
        <f>ROUND(F83*1.2,2)</f>
        <v>7680</v>
      </c>
      <c r="H83" s="7"/>
      <c r="I83" s="6"/>
      <c r="J83" s="6"/>
      <c r="K83" s="7">
        <f t="shared" si="18"/>
        <v>6400</v>
      </c>
      <c r="L83" s="6">
        <f t="shared" si="19"/>
        <v>7680</v>
      </c>
    </row>
    <row r="84" spans="1:13" ht="21.75" customHeight="1" x14ac:dyDescent="0.25">
      <c r="A84" s="5" t="s">
        <v>148</v>
      </c>
      <c r="B84" s="4" t="s">
        <v>16</v>
      </c>
      <c r="C84" s="3" t="s">
        <v>1</v>
      </c>
      <c r="D84" s="61">
        <v>2</v>
      </c>
      <c r="E84" s="2"/>
      <c r="F84" s="15"/>
      <c r="G84" s="15"/>
      <c r="H84" s="15">
        <v>5185.5</v>
      </c>
      <c r="I84" s="15">
        <f>ROUND(H84*D84,2)</f>
        <v>10371</v>
      </c>
      <c r="J84" s="15">
        <f>ROUND(I84*1.2,2)</f>
        <v>12445.2</v>
      </c>
      <c r="K84" s="1">
        <f t="shared" si="18"/>
        <v>10371</v>
      </c>
      <c r="L84" s="15">
        <f t="shared" si="19"/>
        <v>12445.2</v>
      </c>
    </row>
    <row r="85" spans="1:13" ht="28.5" customHeight="1" x14ac:dyDescent="0.25">
      <c r="A85" s="9">
        <f>A83+1</f>
        <v>41</v>
      </c>
      <c r="B85" s="10" t="s">
        <v>10</v>
      </c>
      <c r="C85" s="9" t="s">
        <v>1</v>
      </c>
      <c r="D85" s="60">
        <v>2</v>
      </c>
      <c r="E85" s="8">
        <v>14557.15</v>
      </c>
      <c r="F85" s="6">
        <f>ROUND(E85*D85,2)</f>
        <v>29114.3</v>
      </c>
      <c r="G85" s="6">
        <f>ROUND(F85*1.2,2)</f>
        <v>34937.160000000003</v>
      </c>
      <c r="H85" s="7"/>
      <c r="I85" s="6"/>
      <c r="J85" s="6"/>
      <c r="K85" s="7">
        <f t="shared" si="18"/>
        <v>29114.3</v>
      </c>
      <c r="L85" s="6">
        <f t="shared" si="19"/>
        <v>34937.160000000003</v>
      </c>
    </row>
    <row r="86" spans="1:13" ht="31.5" customHeight="1" x14ac:dyDescent="0.25">
      <c r="A86" s="5" t="s">
        <v>149</v>
      </c>
      <c r="B86" s="4" t="s">
        <v>8</v>
      </c>
      <c r="C86" s="3" t="s">
        <v>1</v>
      </c>
      <c r="D86" s="61">
        <v>2</v>
      </c>
      <c r="E86" s="2"/>
      <c r="F86" s="15"/>
      <c r="G86" s="15"/>
      <c r="H86" s="1">
        <v>18525</v>
      </c>
      <c r="I86" s="15">
        <f>ROUND(H86*D86,2)</f>
        <v>37050</v>
      </c>
      <c r="J86" s="15">
        <f>ROUND(I86*1.2,2)</f>
        <v>44460</v>
      </c>
      <c r="K86" s="1">
        <f t="shared" si="18"/>
        <v>37050</v>
      </c>
      <c r="L86" s="15">
        <f t="shared" si="19"/>
        <v>44460</v>
      </c>
    </row>
    <row r="87" spans="1:13" ht="24.75" customHeight="1" x14ac:dyDescent="0.25">
      <c r="A87" s="9">
        <f>A85+1</f>
        <v>42</v>
      </c>
      <c r="B87" s="10" t="s">
        <v>26</v>
      </c>
      <c r="C87" s="9" t="s">
        <v>23</v>
      </c>
      <c r="D87" s="6">
        <v>8.6999999999999993</v>
      </c>
      <c r="E87" s="8">
        <f>ROUND(872.2*1.33,2)</f>
        <v>1160.03</v>
      </c>
      <c r="F87" s="6">
        <f>ROUND(E87*D87,2)</f>
        <v>10092.26</v>
      </c>
      <c r="G87" s="6">
        <f>ROUND(F87*1.2,2)</f>
        <v>12110.71</v>
      </c>
      <c r="H87" s="7"/>
      <c r="I87" s="6"/>
      <c r="J87" s="6"/>
      <c r="K87" s="7">
        <f t="shared" si="18"/>
        <v>10092.26</v>
      </c>
      <c r="L87" s="6">
        <f t="shared" si="19"/>
        <v>12110.71</v>
      </c>
    </row>
    <row r="88" spans="1:13" ht="18" customHeight="1" x14ac:dyDescent="0.25">
      <c r="A88" s="5" t="s">
        <v>150</v>
      </c>
      <c r="B88" s="4" t="s">
        <v>24</v>
      </c>
      <c r="C88" s="3" t="s">
        <v>23</v>
      </c>
      <c r="D88" s="15">
        <f>ROUND(1.02*D87,2)</f>
        <v>8.8699999999999992</v>
      </c>
      <c r="E88" s="2"/>
      <c r="F88" s="15"/>
      <c r="G88" s="15"/>
      <c r="H88" s="1">
        <v>777.1</v>
      </c>
      <c r="I88" s="15">
        <f>ROUND(H88*D88,2)</f>
        <v>6892.88</v>
      </c>
      <c r="J88" s="15">
        <f>ROUND(I88*1.2,2)</f>
        <v>8271.4599999999991</v>
      </c>
      <c r="K88" s="1">
        <f t="shared" si="18"/>
        <v>6892.88</v>
      </c>
      <c r="L88" s="15">
        <f t="shared" si="19"/>
        <v>8271.4599999999991</v>
      </c>
    </row>
    <row r="89" spans="1:13" s="94" customFormat="1" ht="21" customHeight="1" x14ac:dyDescent="0.25">
      <c r="A89" s="88">
        <f>A87+1</f>
        <v>43</v>
      </c>
      <c r="B89" s="89" t="s">
        <v>151</v>
      </c>
      <c r="C89" s="88" t="s">
        <v>1</v>
      </c>
      <c r="D89" s="90">
        <v>4</v>
      </c>
      <c r="E89" s="91">
        <v>10239.1</v>
      </c>
      <c r="F89" s="92">
        <f>ROUND(E89*D89,2)</f>
        <v>40956.400000000001</v>
      </c>
      <c r="G89" s="92">
        <f>ROUND(F89*1.2,2)</f>
        <v>49147.68</v>
      </c>
      <c r="H89" s="93"/>
      <c r="I89" s="92"/>
      <c r="J89" s="92"/>
      <c r="K89" s="93">
        <f t="shared" si="18"/>
        <v>40956.400000000001</v>
      </c>
      <c r="L89" s="92">
        <f t="shared" si="19"/>
        <v>49147.68</v>
      </c>
    </row>
    <row r="90" spans="1:13" ht="19.5" customHeight="1" x14ac:dyDescent="0.25">
      <c r="A90" s="9">
        <f>A89+1</f>
        <v>44</v>
      </c>
      <c r="B90" s="10" t="s">
        <v>53</v>
      </c>
      <c r="C90" s="9" t="s">
        <v>1</v>
      </c>
      <c r="D90" s="16">
        <v>1</v>
      </c>
      <c r="E90" s="8">
        <v>4408</v>
      </c>
      <c r="F90" s="6">
        <f>ROUND(E90*D90,2)</f>
        <v>4408</v>
      </c>
      <c r="G90" s="6">
        <f>ROUND(F90*1.2,2)</f>
        <v>5289.6</v>
      </c>
      <c r="H90" s="7"/>
      <c r="I90" s="6"/>
      <c r="J90" s="6"/>
      <c r="K90" s="7">
        <f t="shared" si="18"/>
        <v>4408</v>
      </c>
      <c r="L90" s="6">
        <f t="shared" si="19"/>
        <v>5289.6</v>
      </c>
      <c r="M90" s="17"/>
    </row>
    <row r="91" spans="1:13" ht="18" customHeight="1" x14ac:dyDescent="0.25">
      <c r="A91" s="5" t="s">
        <v>152</v>
      </c>
      <c r="B91" s="4" t="s">
        <v>51</v>
      </c>
      <c r="C91" s="3" t="s">
        <v>1</v>
      </c>
      <c r="D91" s="13">
        <v>1</v>
      </c>
      <c r="E91" s="2"/>
      <c r="F91" s="15"/>
      <c r="G91" s="15"/>
      <c r="H91" s="65">
        <v>3990</v>
      </c>
      <c r="I91" s="15">
        <f>ROUND(H91*D91,2)</f>
        <v>3990</v>
      </c>
      <c r="J91" s="15">
        <f>ROUND(I91*1.2,2)</f>
        <v>4788</v>
      </c>
      <c r="K91" s="1">
        <f t="shared" si="18"/>
        <v>3990</v>
      </c>
      <c r="L91" s="15">
        <f t="shared" si="19"/>
        <v>4788</v>
      </c>
      <c r="M91" s="17"/>
    </row>
    <row r="92" spans="1:13" ht="35.25" customHeight="1" x14ac:dyDescent="0.25">
      <c r="A92" s="9">
        <f>A90+1</f>
        <v>45</v>
      </c>
      <c r="B92" s="10" t="s">
        <v>134</v>
      </c>
      <c r="C92" s="9" t="s">
        <v>36</v>
      </c>
      <c r="D92" s="63">
        <v>0.05</v>
      </c>
      <c r="E92" s="8">
        <v>80533.5</v>
      </c>
      <c r="F92" s="6">
        <f>ROUND(E92*D92,2)</f>
        <v>4026.68</v>
      </c>
      <c r="G92" s="6">
        <f t="shared" ref="G92" si="20">ROUND(F92*1.2,2)</f>
        <v>4832.0200000000004</v>
      </c>
      <c r="H92" s="7"/>
      <c r="I92" s="6"/>
      <c r="J92" s="6"/>
      <c r="K92" s="7">
        <f t="shared" ref="K92:K94" si="21">F92+I92</f>
        <v>4026.68</v>
      </c>
      <c r="L92" s="6">
        <f t="shared" ref="L92:L94" si="22">G92+J92</f>
        <v>4832.0200000000004</v>
      </c>
      <c r="M92" s="17" t="s">
        <v>133</v>
      </c>
    </row>
    <row r="93" spans="1:13" ht="21" customHeight="1" x14ac:dyDescent="0.25">
      <c r="A93" s="5" t="s">
        <v>153</v>
      </c>
      <c r="B93" s="4" t="s">
        <v>131</v>
      </c>
      <c r="C93" s="3" t="s">
        <v>36</v>
      </c>
      <c r="D93" s="64">
        <v>0.05</v>
      </c>
      <c r="E93" s="2"/>
      <c r="F93" s="15"/>
      <c r="G93" s="15"/>
      <c r="H93" s="1">
        <f>ROUND(4616/1.2*1.15,2)</f>
        <v>4423.67</v>
      </c>
      <c r="I93" s="15">
        <f>ROUND(H93*D93,2)</f>
        <v>221.18</v>
      </c>
      <c r="J93" s="15">
        <f>ROUND(I93*1.2,2)</f>
        <v>265.42</v>
      </c>
      <c r="K93" s="1">
        <f t="shared" si="21"/>
        <v>221.18</v>
      </c>
      <c r="L93" s="15">
        <f t="shared" si="22"/>
        <v>265.42</v>
      </c>
      <c r="M93" s="17" t="s">
        <v>34</v>
      </c>
    </row>
    <row r="94" spans="1:13" ht="23.25" customHeight="1" x14ac:dyDescent="0.25">
      <c r="A94" s="5" t="s">
        <v>154</v>
      </c>
      <c r="B94" s="4" t="s">
        <v>132</v>
      </c>
      <c r="C94" s="3" t="s">
        <v>78</v>
      </c>
      <c r="D94" s="64">
        <f>0.17*78.5/1000</f>
        <v>1.3345000000000001E-2</v>
      </c>
      <c r="E94" s="2"/>
      <c r="F94" s="15"/>
      <c r="G94" s="15"/>
      <c r="H94" s="1">
        <f>ROUND(105190/1.2*1.15,2)</f>
        <v>100807.08</v>
      </c>
      <c r="I94" s="15">
        <f>ROUND(H94*D94,2)</f>
        <v>1345.27</v>
      </c>
      <c r="J94" s="15">
        <f>ROUND(I94*1.2,2)</f>
        <v>1614.32</v>
      </c>
      <c r="K94" s="1">
        <f t="shared" si="21"/>
        <v>1345.27</v>
      </c>
      <c r="L94" s="15">
        <f t="shared" si="22"/>
        <v>1614.32</v>
      </c>
    </row>
    <row r="95" spans="1:13" ht="18" customHeight="1" x14ac:dyDescent="0.25">
      <c r="A95" s="44">
        <f>A92+1</f>
        <v>46</v>
      </c>
      <c r="B95" s="10" t="s">
        <v>155</v>
      </c>
      <c r="C95" s="9" t="s">
        <v>1</v>
      </c>
      <c r="D95" s="16">
        <v>1</v>
      </c>
      <c r="E95" s="8">
        <v>3050.45</v>
      </c>
      <c r="F95" s="6">
        <f>ROUND(E95*D95,2)</f>
        <v>3050.45</v>
      </c>
      <c r="G95" s="6">
        <f t="shared" ref="G95" si="23">ROUND(F95*1.2,2)</f>
        <v>3660.54</v>
      </c>
      <c r="H95" s="7"/>
      <c r="I95" s="6"/>
      <c r="J95" s="6"/>
      <c r="K95" s="7">
        <f t="shared" ref="K95:K96" si="24">F95+I95</f>
        <v>3050.45</v>
      </c>
      <c r="L95" s="6">
        <f t="shared" ref="L95:L96" si="25">G95+J95</f>
        <v>3660.54</v>
      </c>
      <c r="M95" s="17"/>
    </row>
    <row r="96" spans="1:13" ht="18" customHeight="1" x14ac:dyDescent="0.25">
      <c r="A96" s="5" t="s">
        <v>130</v>
      </c>
      <c r="B96" s="4" t="s">
        <v>159</v>
      </c>
      <c r="C96" s="3" t="s">
        <v>54</v>
      </c>
      <c r="D96" s="66">
        <v>29.1</v>
      </c>
      <c r="E96" s="2"/>
      <c r="F96" s="15"/>
      <c r="G96" s="15"/>
      <c r="H96" s="65">
        <v>3195</v>
      </c>
      <c r="I96" s="15">
        <f>ROUND(H96*D96,2)</f>
        <v>92974.5</v>
      </c>
      <c r="J96" s="15">
        <f>ROUND(I96*1.2,2)</f>
        <v>111569.4</v>
      </c>
      <c r="K96" s="1">
        <f t="shared" si="24"/>
        <v>92974.5</v>
      </c>
      <c r="L96" s="15">
        <f t="shared" si="25"/>
        <v>111569.4</v>
      </c>
      <c r="M96" s="17"/>
    </row>
    <row r="97" spans="1:13" ht="25.5" customHeight="1" x14ac:dyDescent="0.25">
      <c r="A97" s="44">
        <f>A95+1</f>
        <v>47</v>
      </c>
      <c r="B97" s="10" t="s">
        <v>156</v>
      </c>
      <c r="C97" s="9" t="s">
        <v>23</v>
      </c>
      <c r="D97" s="20">
        <v>1.54</v>
      </c>
      <c r="E97" s="8">
        <v>594.77</v>
      </c>
      <c r="F97" s="6">
        <f>ROUND(E97*D97,2)</f>
        <v>915.95</v>
      </c>
      <c r="G97" s="6">
        <f t="shared" ref="G97" si="26">ROUND(F97*1.2,2)</f>
        <v>1099.1400000000001</v>
      </c>
      <c r="H97" s="7"/>
      <c r="I97" s="6"/>
      <c r="J97" s="6"/>
      <c r="K97" s="7">
        <f t="shared" ref="K97:K99" si="27">F97+I97</f>
        <v>915.95</v>
      </c>
      <c r="L97" s="6">
        <f t="shared" ref="L97:L99" si="28">G97+J97</f>
        <v>1099.1400000000001</v>
      </c>
      <c r="M97" s="17"/>
    </row>
    <row r="98" spans="1:13" ht="18" customHeight="1" x14ac:dyDescent="0.25">
      <c r="A98" s="5" t="s">
        <v>158</v>
      </c>
      <c r="B98" s="4" t="s">
        <v>157</v>
      </c>
      <c r="C98" s="3" t="s">
        <v>23</v>
      </c>
      <c r="D98" s="15">
        <v>1.54</v>
      </c>
      <c r="E98" s="2"/>
      <c r="F98" s="15"/>
      <c r="G98" s="15"/>
      <c r="H98" s="65">
        <v>24.7</v>
      </c>
      <c r="I98" s="15">
        <f>ROUND(H98*D98,2)</f>
        <v>38.04</v>
      </c>
      <c r="J98" s="15">
        <f>ROUND(I98*1.2,2)</f>
        <v>45.65</v>
      </c>
      <c r="K98" s="1">
        <f t="shared" si="27"/>
        <v>38.04</v>
      </c>
      <c r="L98" s="15">
        <f t="shared" si="28"/>
        <v>45.65</v>
      </c>
      <c r="M98" s="17"/>
    </row>
    <row r="99" spans="1:13" ht="18" customHeight="1" x14ac:dyDescent="0.25">
      <c r="A99" s="44">
        <f>A97+1</f>
        <v>48</v>
      </c>
      <c r="B99" s="10" t="s">
        <v>160</v>
      </c>
      <c r="C99" s="9" t="s">
        <v>1</v>
      </c>
      <c r="D99" s="16">
        <v>2</v>
      </c>
      <c r="E99" s="8">
        <v>2390.1999999999998</v>
      </c>
      <c r="F99" s="6">
        <f>ROUND(E99*D99,2)</f>
        <v>4780.3999999999996</v>
      </c>
      <c r="G99" s="6">
        <f t="shared" ref="G99" si="29">ROUND(F99*1.2,2)</f>
        <v>5736.48</v>
      </c>
      <c r="H99" s="7"/>
      <c r="I99" s="6"/>
      <c r="J99" s="6"/>
      <c r="K99" s="7">
        <f t="shared" si="27"/>
        <v>4780.3999999999996</v>
      </c>
      <c r="L99" s="6">
        <f t="shared" si="28"/>
        <v>5736.48</v>
      </c>
      <c r="M99" s="17"/>
    </row>
    <row r="100" spans="1:13" ht="18" customHeight="1" x14ac:dyDescent="0.25">
      <c r="A100" s="44">
        <f>A99+1</f>
        <v>49</v>
      </c>
      <c r="B100" s="10" t="s">
        <v>161</v>
      </c>
      <c r="C100" s="9" t="s">
        <v>1</v>
      </c>
      <c r="D100" s="16">
        <v>2</v>
      </c>
      <c r="E100" s="8">
        <v>8327.42</v>
      </c>
      <c r="F100" s="6">
        <f>ROUND(E100*D100,2)</f>
        <v>16654.84</v>
      </c>
      <c r="G100" s="6">
        <f t="shared" ref="G100" si="30">ROUND(F100*1.2,2)</f>
        <v>19985.810000000001</v>
      </c>
      <c r="H100" s="7"/>
      <c r="I100" s="6"/>
      <c r="J100" s="6"/>
      <c r="K100" s="7">
        <f t="shared" ref="K100" si="31">F100+I100</f>
        <v>16654.84</v>
      </c>
      <c r="L100" s="6">
        <f t="shared" ref="L100" si="32">G100+J100</f>
        <v>19985.810000000001</v>
      </c>
      <c r="M100" s="17"/>
    </row>
    <row r="101" spans="1:13" ht="18.75" customHeight="1" x14ac:dyDescent="0.25">
      <c r="A101" s="44">
        <f>A100+1</f>
        <v>50</v>
      </c>
      <c r="B101" s="23" t="s">
        <v>122</v>
      </c>
      <c r="C101" s="26" t="s">
        <v>57</v>
      </c>
      <c r="D101" s="27">
        <v>0.17</v>
      </c>
      <c r="E101" s="18">
        <v>144.4</v>
      </c>
      <c r="F101" s="6">
        <f>ROUND(E101*D101,2)</f>
        <v>24.55</v>
      </c>
      <c r="G101" s="6">
        <f>ROUND(F101*1.2,2)</f>
        <v>29.46</v>
      </c>
      <c r="H101" s="7"/>
      <c r="I101" s="6"/>
      <c r="J101" s="6"/>
      <c r="K101" s="7">
        <f t="shared" ref="K101:L104" si="33">F101+I101</f>
        <v>24.55</v>
      </c>
      <c r="L101" s="6">
        <f t="shared" si="33"/>
        <v>29.46</v>
      </c>
      <c r="M101" s="17" t="s">
        <v>125</v>
      </c>
    </row>
    <row r="102" spans="1:13" ht="18.75" customHeight="1" x14ac:dyDescent="0.25">
      <c r="A102" s="5" t="s">
        <v>162</v>
      </c>
      <c r="B102" s="4" t="s">
        <v>123</v>
      </c>
      <c r="C102" s="3" t="s">
        <v>54</v>
      </c>
      <c r="D102" s="22">
        <f>D101*0.15</f>
        <v>2.5500000000000002E-2</v>
      </c>
      <c r="E102" s="2"/>
      <c r="F102" s="15"/>
      <c r="G102" s="15"/>
      <c r="H102" s="1">
        <v>149.15</v>
      </c>
      <c r="I102" s="15">
        <f>ROUND(H102*D102,2)</f>
        <v>3.8</v>
      </c>
      <c r="J102" s="15">
        <f>ROUND(I102*1.2,2)</f>
        <v>4.5599999999999996</v>
      </c>
      <c r="K102" s="1">
        <f t="shared" si="33"/>
        <v>3.8</v>
      </c>
      <c r="L102" s="15">
        <f t="shared" si="33"/>
        <v>4.5599999999999996</v>
      </c>
    </row>
    <row r="103" spans="1:13" ht="18.75" customHeight="1" x14ac:dyDescent="0.25">
      <c r="A103" s="9">
        <f>A101+1</f>
        <v>51</v>
      </c>
      <c r="B103" s="23" t="s">
        <v>121</v>
      </c>
      <c r="C103" s="26" t="s">
        <v>57</v>
      </c>
      <c r="D103" s="27">
        <v>0.17</v>
      </c>
      <c r="E103" s="18">
        <f>144.4*2</f>
        <v>288.8</v>
      </c>
      <c r="F103" s="6">
        <f>ROUND(E103*D103,2)</f>
        <v>49.1</v>
      </c>
      <c r="G103" s="6">
        <f>ROUND(F103*1.2,2)</f>
        <v>58.92</v>
      </c>
      <c r="H103" s="7"/>
      <c r="I103" s="6"/>
      <c r="J103" s="6"/>
      <c r="K103" s="7">
        <f t="shared" si="33"/>
        <v>49.1</v>
      </c>
      <c r="L103" s="6">
        <f t="shared" si="33"/>
        <v>58.92</v>
      </c>
      <c r="M103" s="17" t="s">
        <v>125</v>
      </c>
    </row>
    <row r="104" spans="1:13" ht="18.75" customHeight="1" x14ac:dyDescent="0.25">
      <c r="A104" s="5" t="s">
        <v>163</v>
      </c>
      <c r="B104" s="4" t="s">
        <v>124</v>
      </c>
      <c r="C104" s="3" t="s">
        <v>54</v>
      </c>
      <c r="D104" s="22">
        <f>D103*0.32</f>
        <v>5.4400000000000004E-2</v>
      </c>
      <c r="E104" s="2"/>
      <c r="F104" s="15"/>
      <c r="G104" s="15"/>
      <c r="H104" s="1">
        <v>165.3</v>
      </c>
      <c r="I104" s="15">
        <f>ROUND(H104*D104,2)</f>
        <v>8.99</v>
      </c>
      <c r="J104" s="15">
        <f>ROUND(I104*1.2,2)</f>
        <v>10.79</v>
      </c>
      <c r="K104" s="1">
        <f t="shared" si="33"/>
        <v>8.99</v>
      </c>
      <c r="L104" s="15">
        <f t="shared" si="33"/>
        <v>10.79</v>
      </c>
    </row>
    <row r="105" spans="1:13" ht="20.25" customHeight="1" x14ac:dyDescent="0.25">
      <c r="A105" s="9">
        <f>A103+1</f>
        <v>52</v>
      </c>
      <c r="B105" s="21" t="s">
        <v>169</v>
      </c>
      <c r="C105" s="9" t="s">
        <v>57</v>
      </c>
      <c r="D105" s="45">
        <v>41.94</v>
      </c>
      <c r="E105" s="8">
        <v>144.4</v>
      </c>
      <c r="F105" s="6">
        <f>ROUND(E105*D105,2)</f>
        <v>6056.14</v>
      </c>
      <c r="G105" s="6">
        <f t="shared" ref="G105" si="34">ROUND(F105*1.2,2)</f>
        <v>7267.37</v>
      </c>
      <c r="H105" s="7"/>
      <c r="I105" s="6"/>
      <c r="J105" s="6"/>
      <c r="K105" s="7">
        <f t="shared" ref="K105:L108" si="35">F105+I105</f>
        <v>6056.14</v>
      </c>
      <c r="L105" s="6">
        <f t="shared" si="35"/>
        <v>7267.37</v>
      </c>
      <c r="M105" s="17"/>
    </row>
    <row r="106" spans="1:13" ht="17.25" customHeight="1" x14ac:dyDescent="0.25">
      <c r="A106" s="5" t="s">
        <v>166</v>
      </c>
      <c r="B106" s="4" t="s">
        <v>164</v>
      </c>
      <c r="C106" s="3" t="s">
        <v>59</v>
      </c>
      <c r="D106" s="46">
        <f>D105*0.3*20/16</f>
        <v>15.727499999999999</v>
      </c>
      <c r="E106" s="2"/>
      <c r="F106" s="15"/>
      <c r="G106" s="15"/>
      <c r="H106" s="59">
        <v>237.5</v>
      </c>
      <c r="I106" s="15">
        <f>ROUND(H106*D106,2)</f>
        <v>3735.28</v>
      </c>
      <c r="J106" s="15">
        <f t="shared" ref="J106" si="36">ROUND(I106*1.2,2)</f>
        <v>4482.34</v>
      </c>
      <c r="K106" s="1">
        <f t="shared" si="35"/>
        <v>3735.28</v>
      </c>
      <c r="L106" s="15">
        <f t="shared" si="35"/>
        <v>4482.34</v>
      </c>
      <c r="M106" s="17"/>
    </row>
    <row r="107" spans="1:13" ht="21.75" customHeight="1" x14ac:dyDescent="0.25">
      <c r="A107" s="9">
        <f>A105+1</f>
        <v>53</v>
      </c>
      <c r="B107" s="21" t="s">
        <v>170</v>
      </c>
      <c r="C107" s="9" t="s">
        <v>57</v>
      </c>
      <c r="D107" s="45">
        <v>41.94</v>
      </c>
      <c r="E107" s="8">
        <v>299.76</v>
      </c>
      <c r="F107" s="6">
        <f>ROUND(E107*D107,2)</f>
        <v>12571.93</v>
      </c>
      <c r="G107" s="6">
        <f t="shared" ref="G107" si="37">ROUND(F107*1.2,2)</f>
        <v>15086.32</v>
      </c>
      <c r="H107" s="7"/>
      <c r="I107" s="6"/>
      <c r="J107" s="6"/>
      <c r="K107" s="7">
        <f t="shared" si="35"/>
        <v>12571.93</v>
      </c>
      <c r="L107" s="6">
        <f t="shared" si="35"/>
        <v>15086.32</v>
      </c>
      <c r="M107" s="17"/>
    </row>
    <row r="108" spans="1:13" ht="15.75" x14ac:dyDescent="0.25">
      <c r="A108" s="5" t="s">
        <v>167</v>
      </c>
      <c r="B108" s="4" t="s">
        <v>165</v>
      </c>
      <c r="C108" s="3" t="s">
        <v>54</v>
      </c>
      <c r="D108" s="28">
        <f>D107*0.7*2</f>
        <v>58.715999999999994</v>
      </c>
      <c r="E108" s="2"/>
      <c r="F108" s="15"/>
      <c r="G108" s="15"/>
      <c r="H108" s="59">
        <v>296.39999999999998</v>
      </c>
      <c r="I108" s="15">
        <f t="shared" ref="I108" si="38">ROUND(H108*D108,2)</f>
        <v>17403.419999999998</v>
      </c>
      <c r="J108" s="15">
        <f t="shared" ref="J108" si="39">ROUND(I108*1.2,2)</f>
        <v>20884.099999999999</v>
      </c>
      <c r="K108" s="1">
        <f t="shared" si="35"/>
        <v>17403.419999999998</v>
      </c>
      <c r="L108" s="15">
        <f t="shared" si="35"/>
        <v>20884.099999999999</v>
      </c>
      <c r="M108" s="17"/>
    </row>
    <row r="109" spans="1:13" ht="24" customHeight="1" x14ac:dyDescent="0.25">
      <c r="A109" s="5"/>
      <c r="B109" s="47" t="s">
        <v>168</v>
      </c>
      <c r="C109" s="9"/>
      <c r="D109" s="16"/>
      <c r="E109" s="8"/>
      <c r="F109" s="6"/>
      <c r="G109" s="6"/>
      <c r="H109" s="67"/>
      <c r="I109" s="6"/>
      <c r="J109" s="6"/>
      <c r="K109" s="7"/>
      <c r="L109" s="6"/>
      <c r="M109" s="17"/>
    </row>
    <row r="110" spans="1:13" ht="36.75" customHeight="1" x14ac:dyDescent="0.25">
      <c r="A110" s="9">
        <f>A107+1</f>
        <v>54</v>
      </c>
      <c r="B110" s="10" t="s">
        <v>171</v>
      </c>
      <c r="C110" s="9" t="s">
        <v>36</v>
      </c>
      <c r="D110" s="20">
        <v>0.43</v>
      </c>
      <c r="E110" s="8">
        <v>28835.292999999998</v>
      </c>
      <c r="F110" s="6">
        <f>ROUND(E110*D110,2)</f>
        <v>12399.18</v>
      </c>
      <c r="G110" s="6">
        <f t="shared" ref="G110" si="40">ROUND(F110*1.2,2)</f>
        <v>14879.02</v>
      </c>
      <c r="H110" s="7"/>
      <c r="I110" s="6"/>
      <c r="J110" s="6"/>
      <c r="K110" s="7">
        <f t="shared" ref="K110:K116" si="41">F110+I110</f>
        <v>12399.18</v>
      </c>
      <c r="L110" s="6">
        <f t="shared" ref="L110:L116" si="42">G110+J110</f>
        <v>14879.02</v>
      </c>
      <c r="M110" s="17"/>
    </row>
    <row r="111" spans="1:13" ht="18" customHeight="1" x14ac:dyDescent="0.25">
      <c r="A111" s="5" t="s">
        <v>174</v>
      </c>
      <c r="B111" s="12" t="s">
        <v>172</v>
      </c>
      <c r="C111" s="3" t="s">
        <v>36</v>
      </c>
      <c r="D111" s="28">
        <v>0.43</v>
      </c>
      <c r="E111" s="2"/>
      <c r="F111" s="15"/>
      <c r="G111" s="15"/>
      <c r="H111" s="2">
        <v>5196.5</v>
      </c>
      <c r="I111" s="15">
        <f t="shared" ref="I111:I112" si="43">ROUND(H111*D111,2)</f>
        <v>2234.5</v>
      </c>
      <c r="J111" s="15">
        <f t="shared" ref="J111:J112" si="44">ROUND(I111*1.2,2)</f>
        <v>2681.4</v>
      </c>
      <c r="K111" s="1">
        <f t="shared" si="41"/>
        <v>2234.5</v>
      </c>
      <c r="L111" s="15">
        <f t="shared" si="42"/>
        <v>2681.4</v>
      </c>
      <c r="M111" s="17"/>
    </row>
    <row r="112" spans="1:13" ht="18" customHeight="1" x14ac:dyDescent="0.25">
      <c r="A112" s="5" t="s">
        <v>175</v>
      </c>
      <c r="B112" s="12" t="s">
        <v>173</v>
      </c>
      <c r="C112" s="3" t="s">
        <v>78</v>
      </c>
      <c r="D112" s="48">
        <v>2.3699999999999999E-2</v>
      </c>
      <c r="E112" s="2"/>
      <c r="F112" s="15"/>
      <c r="G112" s="15"/>
      <c r="H112" s="2">
        <v>80750</v>
      </c>
      <c r="I112" s="15">
        <f t="shared" si="43"/>
        <v>1913.78</v>
      </c>
      <c r="J112" s="15">
        <f t="shared" si="44"/>
        <v>2296.54</v>
      </c>
      <c r="K112" s="1">
        <f t="shared" si="41"/>
        <v>1913.78</v>
      </c>
      <c r="L112" s="15">
        <f t="shared" si="42"/>
        <v>2296.54</v>
      </c>
      <c r="M112" s="17"/>
    </row>
    <row r="113" spans="1:13" ht="20.25" customHeight="1" x14ac:dyDescent="0.25">
      <c r="A113" s="9">
        <f>A110+1</f>
        <v>55</v>
      </c>
      <c r="B113" s="21" t="s">
        <v>169</v>
      </c>
      <c r="C113" s="9" t="s">
        <v>57</v>
      </c>
      <c r="D113" s="45">
        <v>3.37</v>
      </c>
      <c r="E113" s="8">
        <v>144.4</v>
      </c>
      <c r="F113" s="6">
        <f>ROUND(E113*D113,2)</f>
        <v>486.63</v>
      </c>
      <c r="G113" s="6">
        <f t="shared" ref="G113" si="45">ROUND(F113*1.2,2)</f>
        <v>583.96</v>
      </c>
      <c r="H113" s="7"/>
      <c r="I113" s="6"/>
      <c r="J113" s="6"/>
      <c r="K113" s="7">
        <f t="shared" si="41"/>
        <v>486.63</v>
      </c>
      <c r="L113" s="6">
        <f t="shared" si="42"/>
        <v>583.96</v>
      </c>
      <c r="M113" s="17"/>
    </row>
    <row r="114" spans="1:13" ht="17.25" customHeight="1" x14ac:dyDescent="0.25">
      <c r="A114" s="5" t="s">
        <v>176</v>
      </c>
      <c r="B114" s="4" t="s">
        <v>164</v>
      </c>
      <c r="C114" s="3" t="s">
        <v>59</v>
      </c>
      <c r="D114" s="46">
        <f>D113*0.3*20/16</f>
        <v>1.2637499999999999</v>
      </c>
      <c r="E114" s="2"/>
      <c r="F114" s="15"/>
      <c r="G114" s="15"/>
      <c r="H114" s="59">
        <v>237.5</v>
      </c>
      <c r="I114" s="15">
        <f>ROUND(H114*D114,2)</f>
        <v>300.14</v>
      </c>
      <c r="J114" s="15">
        <f t="shared" ref="J114" si="46">ROUND(I114*1.2,2)</f>
        <v>360.17</v>
      </c>
      <c r="K114" s="1">
        <f t="shared" si="41"/>
        <v>300.14</v>
      </c>
      <c r="L114" s="15">
        <f t="shared" si="42"/>
        <v>360.17</v>
      </c>
      <c r="M114" s="17"/>
    </row>
    <row r="115" spans="1:13" ht="21.75" customHeight="1" x14ac:dyDescent="0.25">
      <c r="A115" s="9">
        <f>A113+1</f>
        <v>56</v>
      </c>
      <c r="B115" s="21" t="s">
        <v>170</v>
      </c>
      <c r="C115" s="9" t="s">
        <v>57</v>
      </c>
      <c r="D115" s="45">
        <v>3.37</v>
      </c>
      <c r="E115" s="8">
        <v>299.76</v>
      </c>
      <c r="F115" s="6">
        <f>ROUND(E115*D115,2)</f>
        <v>1010.19</v>
      </c>
      <c r="G115" s="6">
        <f t="shared" ref="G115" si="47">ROUND(F115*1.2,2)</f>
        <v>1212.23</v>
      </c>
      <c r="H115" s="7"/>
      <c r="I115" s="6"/>
      <c r="J115" s="6"/>
      <c r="K115" s="7">
        <f t="shared" si="41"/>
        <v>1010.19</v>
      </c>
      <c r="L115" s="6">
        <f t="shared" si="42"/>
        <v>1212.23</v>
      </c>
      <c r="M115" s="17"/>
    </row>
    <row r="116" spans="1:13" ht="15.75" x14ac:dyDescent="0.25">
      <c r="A116" s="5" t="s">
        <v>177</v>
      </c>
      <c r="B116" s="4" t="s">
        <v>165</v>
      </c>
      <c r="C116" s="3" t="s">
        <v>54</v>
      </c>
      <c r="D116" s="28">
        <f>D115*0.7*2</f>
        <v>4.718</v>
      </c>
      <c r="E116" s="2"/>
      <c r="F116" s="15"/>
      <c r="G116" s="15"/>
      <c r="H116" s="59">
        <v>296.39999999999998</v>
      </c>
      <c r="I116" s="15">
        <f t="shared" ref="I116" si="48">ROUND(H116*D116,2)</f>
        <v>1398.42</v>
      </c>
      <c r="J116" s="15">
        <f t="shared" ref="J116" si="49">ROUND(I116*1.2,2)</f>
        <v>1678.1</v>
      </c>
      <c r="K116" s="1">
        <f t="shared" si="41"/>
        <v>1398.42</v>
      </c>
      <c r="L116" s="15">
        <f t="shared" si="42"/>
        <v>1678.1</v>
      </c>
      <c r="M116" s="17"/>
    </row>
    <row r="117" spans="1:13" ht="42.75" customHeight="1" x14ac:dyDescent="0.25">
      <c r="A117" s="5"/>
      <c r="B117" s="47" t="s">
        <v>178</v>
      </c>
      <c r="C117" s="9"/>
      <c r="D117" s="16"/>
      <c r="E117" s="8"/>
      <c r="F117" s="6"/>
      <c r="G117" s="6"/>
      <c r="H117" s="67"/>
      <c r="I117" s="6"/>
      <c r="J117" s="6"/>
      <c r="K117" s="7"/>
      <c r="L117" s="6"/>
      <c r="M117" s="17"/>
    </row>
    <row r="118" spans="1:13" ht="20.25" customHeight="1" x14ac:dyDescent="0.25">
      <c r="A118" s="9">
        <f>A115+1</f>
        <v>57</v>
      </c>
      <c r="B118" s="10" t="s">
        <v>179</v>
      </c>
      <c r="C118" s="9" t="s">
        <v>23</v>
      </c>
      <c r="D118" s="41">
        <v>4.4000000000000004</v>
      </c>
      <c r="E118" s="8">
        <v>1047.8499999999999</v>
      </c>
      <c r="F118" s="6"/>
      <c r="G118" s="6"/>
      <c r="H118" s="67"/>
      <c r="I118" s="6"/>
      <c r="J118" s="6"/>
      <c r="K118" s="7"/>
      <c r="L118" s="6"/>
      <c r="M118" s="17"/>
    </row>
    <row r="119" spans="1:13" ht="18" customHeight="1" x14ac:dyDescent="0.25">
      <c r="A119" s="5" t="s">
        <v>180</v>
      </c>
      <c r="B119" s="4" t="s">
        <v>28</v>
      </c>
      <c r="C119" s="3" t="s">
        <v>23</v>
      </c>
      <c r="D119" s="15">
        <f>ROUND(1.02*D118,2)</f>
        <v>4.49</v>
      </c>
      <c r="E119" s="2"/>
      <c r="F119" s="15"/>
      <c r="G119" s="15"/>
      <c r="H119" s="1">
        <v>2924.1</v>
      </c>
      <c r="I119" s="15">
        <f>ROUND(H119*D119,2)</f>
        <v>13129.21</v>
      </c>
      <c r="J119" s="15">
        <f>ROUND(I119*1.2,2)</f>
        <v>15755.05</v>
      </c>
      <c r="K119" s="1">
        <f t="shared" ref="K119:K128" si="50">F119+I119</f>
        <v>13129.21</v>
      </c>
      <c r="L119" s="15">
        <f t="shared" ref="L119:L128" si="51">G119+J119</f>
        <v>15755.05</v>
      </c>
    </row>
    <row r="120" spans="1:13" ht="24.75" customHeight="1" x14ac:dyDescent="0.25">
      <c r="A120" s="9">
        <f>A118+1</f>
        <v>58</v>
      </c>
      <c r="B120" s="10" t="s">
        <v>26</v>
      </c>
      <c r="C120" s="9" t="s">
        <v>23</v>
      </c>
      <c r="D120" s="62">
        <v>0.8</v>
      </c>
      <c r="E120" s="8">
        <f>ROUND(872.2*1.33,2)</f>
        <v>1160.03</v>
      </c>
      <c r="F120" s="6">
        <f>ROUND(E120*D120,2)</f>
        <v>928.02</v>
      </c>
      <c r="G120" s="6">
        <f>ROUND(F120*1.2,2)</f>
        <v>1113.6199999999999</v>
      </c>
      <c r="H120" s="7"/>
      <c r="I120" s="6"/>
      <c r="J120" s="6"/>
      <c r="K120" s="7">
        <f t="shared" si="50"/>
        <v>928.02</v>
      </c>
      <c r="L120" s="6">
        <f t="shared" si="51"/>
        <v>1113.6199999999999</v>
      </c>
    </row>
    <row r="121" spans="1:13" ht="18" customHeight="1" x14ac:dyDescent="0.25">
      <c r="A121" s="5" t="s">
        <v>181</v>
      </c>
      <c r="B121" s="4" t="s">
        <v>24</v>
      </c>
      <c r="C121" s="3" t="s">
        <v>23</v>
      </c>
      <c r="D121" s="15">
        <f>ROUND(1.02*D120,2)</f>
        <v>0.82</v>
      </c>
      <c r="E121" s="2"/>
      <c r="F121" s="15"/>
      <c r="G121" s="15"/>
      <c r="H121" s="1">
        <v>777.1</v>
      </c>
      <c r="I121" s="15">
        <f>ROUND(H121*D121,2)</f>
        <v>637.22</v>
      </c>
      <c r="J121" s="15">
        <f>ROUND(I121*1.2,2)</f>
        <v>764.66</v>
      </c>
      <c r="K121" s="1">
        <f t="shared" si="50"/>
        <v>637.22</v>
      </c>
      <c r="L121" s="15">
        <f t="shared" si="51"/>
        <v>764.66</v>
      </c>
    </row>
    <row r="122" spans="1:13" ht="21" customHeight="1" x14ac:dyDescent="0.25">
      <c r="A122" s="9">
        <f>A120+1</f>
        <v>59</v>
      </c>
      <c r="B122" s="10" t="s">
        <v>182</v>
      </c>
      <c r="C122" s="9" t="s">
        <v>1</v>
      </c>
      <c r="D122" s="60">
        <v>4</v>
      </c>
      <c r="E122" s="8">
        <v>4129.6499999999996</v>
      </c>
      <c r="F122" s="6">
        <f>ROUND(E122*D122,2)</f>
        <v>16518.599999999999</v>
      </c>
      <c r="G122" s="6">
        <f>ROUND(F122*1.2,2)</f>
        <v>19822.32</v>
      </c>
      <c r="H122" s="7"/>
      <c r="I122" s="6"/>
      <c r="J122" s="6"/>
      <c r="K122" s="7">
        <f t="shared" si="50"/>
        <v>16518.599999999999</v>
      </c>
      <c r="L122" s="6">
        <f t="shared" si="51"/>
        <v>19822.32</v>
      </c>
    </row>
    <row r="123" spans="1:13" ht="22.5" customHeight="1" x14ac:dyDescent="0.25">
      <c r="A123" s="5" t="s">
        <v>184</v>
      </c>
      <c r="B123" s="4" t="s">
        <v>183</v>
      </c>
      <c r="C123" s="3" t="s">
        <v>1</v>
      </c>
      <c r="D123" s="61">
        <v>4</v>
      </c>
      <c r="E123" s="2"/>
      <c r="F123" s="15"/>
      <c r="G123" s="15"/>
      <c r="H123" s="15">
        <v>7210.5</v>
      </c>
      <c r="I123" s="15">
        <f>ROUND(H123*D123,2)</f>
        <v>28842</v>
      </c>
      <c r="J123" s="15">
        <f>ROUND(I123*1.2,2)</f>
        <v>34610.400000000001</v>
      </c>
      <c r="K123" s="1">
        <f t="shared" si="50"/>
        <v>28842</v>
      </c>
      <c r="L123" s="15">
        <f t="shared" si="51"/>
        <v>34610.400000000001</v>
      </c>
    </row>
    <row r="124" spans="1:13" ht="30" customHeight="1" x14ac:dyDescent="0.25">
      <c r="A124" s="9">
        <f>A122+1</f>
        <v>60</v>
      </c>
      <c r="B124" s="10" t="s">
        <v>7</v>
      </c>
      <c r="C124" s="9" t="s">
        <v>1</v>
      </c>
      <c r="D124" s="60">
        <v>2</v>
      </c>
      <c r="E124" s="8">
        <v>17734.900000000001</v>
      </c>
      <c r="F124" s="6">
        <f>ROUND(E124*D124,2)</f>
        <v>35469.800000000003</v>
      </c>
      <c r="G124" s="6">
        <f>ROUND(F124*1.2,2)</f>
        <v>42563.76</v>
      </c>
      <c r="H124" s="7"/>
      <c r="I124" s="6"/>
      <c r="J124" s="6"/>
      <c r="K124" s="7">
        <f t="shared" si="50"/>
        <v>35469.800000000003</v>
      </c>
      <c r="L124" s="6">
        <f t="shared" si="51"/>
        <v>42563.76</v>
      </c>
    </row>
    <row r="125" spans="1:13" ht="18" customHeight="1" x14ac:dyDescent="0.25">
      <c r="A125" s="5" t="s">
        <v>185</v>
      </c>
      <c r="B125" s="4" t="s">
        <v>5</v>
      </c>
      <c r="C125" s="3" t="s">
        <v>1</v>
      </c>
      <c r="D125" s="61">
        <v>2</v>
      </c>
      <c r="E125" s="2"/>
      <c r="F125" s="15"/>
      <c r="G125" s="15"/>
      <c r="H125" s="1">
        <v>3040</v>
      </c>
      <c r="I125" s="15">
        <f>ROUND(H125*D125,2)</f>
        <v>6080</v>
      </c>
      <c r="J125" s="15">
        <f>ROUND(I125*1.2,2)</f>
        <v>7296</v>
      </c>
      <c r="K125" s="1">
        <f t="shared" si="50"/>
        <v>6080</v>
      </c>
      <c r="L125" s="15">
        <f t="shared" si="51"/>
        <v>7296</v>
      </c>
    </row>
    <row r="126" spans="1:13" ht="33" customHeight="1" x14ac:dyDescent="0.25">
      <c r="A126" s="9">
        <f>A124+1</f>
        <v>61</v>
      </c>
      <c r="B126" s="10" t="s">
        <v>4</v>
      </c>
      <c r="C126" s="9" t="s">
        <v>1</v>
      </c>
      <c r="D126" s="60">
        <v>2</v>
      </c>
      <c r="E126" s="8">
        <v>14557.15</v>
      </c>
      <c r="F126" s="6">
        <f>ROUND(E126*D126,2)</f>
        <v>29114.3</v>
      </c>
      <c r="G126" s="6">
        <f>ROUND(F126*1.2,2)</f>
        <v>34937.160000000003</v>
      </c>
      <c r="H126" s="7"/>
      <c r="I126" s="6"/>
      <c r="J126" s="6"/>
      <c r="K126" s="7">
        <f t="shared" si="50"/>
        <v>29114.3</v>
      </c>
      <c r="L126" s="6">
        <f t="shared" si="51"/>
        <v>34937.160000000003</v>
      </c>
    </row>
    <row r="127" spans="1:13" ht="18" customHeight="1" x14ac:dyDescent="0.25">
      <c r="A127" s="5" t="s">
        <v>186</v>
      </c>
      <c r="B127" s="4" t="s">
        <v>2</v>
      </c>
      <c r="C127" s="3" t="s">
        <v>1</v>
      </c>
      <c r="D127" s="61">
        <v>2</v>
      </c>
      <c r="E127" s="2"/>
      <c r="F127" s="15"/>
      <c r="G127" s="15"/>
      <c r="H127" s="1">
        <v>3895</v>
      </c>
      <c r="I127" s="15">
        <f>ROUND(H127*D127,2)</f>
        <v>7790</v>
      </c>
      <c r="J127" s="15">
        <f>ROUND(I127*1.2,2)</f>
        <v>9348</v>
      </c>
      <c r="K127" s="1">
        <f t="shared" si="50"/>
        <v>7790</v>
      </c>
      <c r="L127" s="15">
        <f t="shared" si="51"/>
        <v>9348</v>
      </c>
    </row>
    <row r="128" spans="1:13" ht="18" customHeight="1" x14ac:dyDescent="0.25">
      <c r="A128" s="9">
        <f>A126+1</f>
        <v>62</v>
      </c>
      <c r="B128" s="23" t="s">
        <v>187</v>
      </c>
      <c r="C128" s="26" t="s">
        <v>1</v>
      </c>
      <c r="D128" s="49">
        <v>2</v>
      </c>
      <c r="E128" s="18">
        <v>1231.2</v>
      </c>
      <c r="F128" s="6">
        <f>ROUND(E128*D128,2)</f>
        <v>2462.4</v>
      </c>
      <c r="G128" s="6">
        <f>ROUND(F128*1.2,2)</f>
        <v>2954.88</v>
      </c>
      <c r="H128" s="7"/>
      <c r="I128" s="6"/>
      <c r="J128" s="6"/>
      <c r="K128" s="7">
        <f t="shared" si="50"/>
        <v>2462.4</v>
      </c>
      <c r="L128" s="6">
        <f t="shared" si="51"/>
        <v>2954.88</v>
      </c>
      <c r="M128" s="17"/>
    </row>
    <row r="129" spans="1:13" ht="18" customHeight="1" x14ac:dyDescent="0.25">
      <c r="A129" s="5" t="s">
        <v>196</v>
      </c>
      <c r="B129" s="12" t="s">
        <v>205</v>
      </c>
      <c r="C129" s="3" t="s">
        <v>1</v>
      </c>
      <c r="D129" s="28">
        <v>2</v>
      </c>
      <c r="E129" s="2"/>
      <c r="F129" s="15"/>
      <c r="G129" s="15"/>
      <c r="H129" s="2">
        <v>1544.6999999999998</v>
      </c>
      <c r="I129" s="15">
        <f t="shared" ref="I129:I137" si="52">ROUND(H129*D129,2)</f>
        <v>3089.4</v>
      </c>
      <c r="J129" s="15">
        <f t="shared" ref="J129:J137" si="53">ROUND(I129*1.2,2)</f>
        <v>3707.28</v>
      </c>
      <c r="K129" s="1">
        <f t="shared" ref="K129:K137" si="54">F129+I129</f>
        <v>3089.4</v>
      </c>
      <c r="L129" s="15">
        <f t="shared" ref="L129:L137" si="55">G129+J129</f>
        <v>3707.28</v>
      </c>
      <c r="M129" s="17"/>
    </row>
    <row r="130" spans="1:13" ht="18" customHeight="1" x14ac:dyDescent="0.25">
      <c r="A130" s="5" t="s">
        <v>197</v>
      </c>
      <c r="B130" s="12" t="s">
        <v>188</v>
      </c>
      <c r="C130" s="3" t="s">
        <v>1</v>
      </c>
      <c r="D130" s="28">
        <v>4</v>
      </c>
      <c r="E130" s="2"/>
      <c r="F130" s="15"/>
      <c r="G130" s="15"/>
      <c r="H130" s="2">
        <v>119.69999999999999</v>
      </c>
      <c r="I130" s="15">
        <f t="shared" si="52"/>
        <v>478.8</v>
      </c>
      <c r="J130" s="15">
        <f t="shared" si="53"/>
        <v>574.55999999999995</v>
      </c>
      <c r="K130" s="1">
        <f t="shared" si="54"/>
        <v>478.8</v>
      </c>
      <c r="L130" s="15">
        <f t="shared" si="55"/>
        <v>574.55999999999995</v>
      </c>
      <c r="M130" s="17"/>
    </row>
    <row r="131" spans="1:13" ht="18" customHeight="1" x14ac:dyDescent="0.25">
      <c r="A131" s="5" t="s">
        <v>198</v>
      </c>
      <c r="B131" s="12" t="s">
        <v>189</v>
      </c>
      <c r="C131" s="3" t="s">
        <v>1</v>
      </c>
      <c r="D131" s="28">
        <v>2</v>
      </c>
      <c r="E131" s="2"/>
      <c r="F131" s="15"/>
      <c r="G131" s="15"/>
      <c r="H131" s="2">
        <v>1533.3</v>
      </c>
      <c r="I131" s="15">
        <f t="shared" si="52"/>
        <v>3066.6</v>
      </c>
      <c r="J131" s="15">
        <f t="shared" si="53"/>
        <v>3679.92</v>
      </c>
      <c r="K131" s="1">
        <f t="shared" si="54"/>
        <v>3066.6</v>
      </c>
      <c r="L131" s="15">
        <f t="shared" si="55"/>
        <v>3679.92</v>
      </c>
      <c r="M131" s="17"/>
    </row>
    <row r="132" spans="1:13" ht="18" customHeight="1" x14ac:dyDescent="0.25">
      <c r="A132" s="5" t="s">
        <v>199</v>
      </c>
      <c r="B132" s="12" t="s">
        <v>190</v>
      </c>
      <c r="C132" s="3" t="s">
        <v>1</v>
      </c>
      <c r="D132" s="28">
        <v>2</v>
      </c>
      <c r="E132" s="2"/>
      <c r="F132" s="15"/>
      <c r="G132" s="15"/>
      <c r="H132" s="2">
        <v>296.39999999999998</v>
      </c>
      <c r="I132" s="15">
        <f t="shared" si="52"/>
        <v>592.79999999999995</v>
      </c>
      <c r="J132" s="15">
        <f t="shared" si="53"/>
        <v>711.36</v>
      </c>
      <c r="K132" s="1">
        <f t="shared" si="54"/>
        <v>592.79999999999995</v>
      </c>
      <c r="L132" s="15">
        <f t="shared" si="55"/>
        <v>711.36</v>
      </c>
      <c r="M132" s="17"/>
    </row>
    <row r="133" spans="1:13" ht="18" customHeight="1" x14ac:dyDescent="0.25">
      <c r="A133" s="5" t="s">
        <v>200</v>
      </c>
      <c r="B133" s="12" t="s">
        <v>191</v>
      </c>
      <c r="C133" s="3" t="s">
        <v>23</v>
      </c>
      <c r="D133" s="28">
        <f>0.2/2</f>
        <v>0.1</v>
      </c>
      <c r="E133" s="2"/>
      <c r="F133" s="15"/>
      <c r="G133" s="15"/>
      <c r="H133" s="2">
        <v>456</v>
      </c>
      <c r="I133" s="15">
        <f t="shared" si="52"/>
        <v>45.6</v>
      </c>
      <c r="J133" s="15">
        <f t="shared" si="53"/>
        <v>54.72</v>
      </c>
      <c r="K133" s="1">
        <f t="shared" si="54"/>
        <v>45.6</v>
      </c>
      <c r="L133" s="15">
        <f t="shared" si="55"/>
        <v>54.72</v>
      </c>
      <c r="M133" s="17"/>
    </row>
    <row r="134" spans="1:13" ht="18" customHeight="1" x14ac:dyDescent="0.25">
      <c r="A134" s="5" t="s">
        <v>201</v>
      </c>
      <c r="B134" s="12" t="s">
        <v>192</v>
      </c>
      <c r="C134" s="3" t="s">
        <v>54</v>
      </c>
      <c r="D134" s="28">
        <f>2*0.137/2</f>
        <v>0.13700000000000001</v>
      </c>
      <c r="E134" s="2"/>
      <c r="F134" s="15"/>
      <c r="G134" s="15"/>
      <c r="H134" s="2">
        <v>120.64999999999999</v>
      </c>
      <c r="I134" s="15">
        <f t="shared" si="52"/>
        <v>16.53</v>
      </c>
      <c r="J134" s="15">
        <f t="shared" si="53"/>
        <v>19.84</v>
      </c>
      <c r="K134" s="1">
        <f t="shared" si="54"/>
        <v>16.53</v>
      </c>
      <c r="L134" s="15">
        <f t="shared" si="55"/>
        <v>19.84</v>
      </c>
      <c r="M134" s="17"/>
    </row>
    <row r="135" spans="1:13" ht="18" customHeight="1" x14ac:dyDescent="0.25">
      <c r="A135" s="5" t="s">
        <v>202</v>
      </c>
      <c r="B135" s="12" t="s">
        <v>193</v>
      </c>
      <c r="C135" s="3" t="s">
        <v>54</v>
      </c>
      <c r="D135" s="28">
        <f>2*0.032/2</f>
        <v>3.2000000000000001E-2</v>
      </c>
      <c r="E135" s="2"/>
      <c r="F135" s="15"/>
      <c r="G135" s="15"/>
      <c r="H135" s="2">
        <v>139.65</v>
      </c>
      <c r="I135" s="15">
        <f t="shared" si="52"/>
        <v>4.47</v>
      </c>
      <c r="J135" s="15">
        <f t="shared" si="53"/>
        <v>5.36</v>
      </c>
      <c r="K135" s="1">
        <f t="shared" si="54"/>
        <v>4.47</v>
      </c>
      <c r="L135" s="15">
        <f t="shared" si="55"/>
        <v>5.36</v>
      </c>
      <c r="M135" s="17"/>
    </row>
    <row r="136" spans="1:13" ht="18" customHeight="1" x14ac:dyDescent="0.25">
      <c r="A136" s="5" t="s">
        <v>203</v>
      </c>
      <c r="B136" s="12" t="s">
        <v>194</v>
      </c>
      <c r="C136" s="3" t="s">
        <v>54</v>
      </c>
      <c r="D136" s="28">
        <f>2*0.013/2</f>
        <v>1.2999999999999999E-2</v>
      </c>
      <c r="E136" s="2"/>
      <c r="F136" s="15"/>
      <c r="G136" s="15"/>
      <c r="H136" s="2">
        <v>187.14999999999998</v>
      </c>
      <c r="I136" s="15">
        <f t="shared" si="52"/>
        <v>2.4300000000000002</v>
      </c>
      <c r="J136" s="15">
        <f t="shared" si="53"/>
        <v>2.92</v>
      </c>
      <c r="K136" s="1">
        <f t="shared" si="54"/>
        <v>2.4300000000000002</v>
      </c>
      <c r="L136" s="15">
        <f t="shared" si="55"/>
        <v>2.92</v>
      </c>
      <c r="M136" s="17"/>
    </row>
    <row r="137" spans="1:13" ht="18" customHeight="1" x14ac:dyDescent="0.25">
      <c r="A137" s="5" t="s">
        <v>204</v>
      </c>
      <c r="B137" s="12" t="s">
        <v>195</v>
      </c>
      <c r="C137" s="3" t="s">
        <v>54</v>
      </c>
      <c r="D137" s="28">
        <f>2*0.013/2</f>
        <v>1.2999999999999999E-2</v>
      </c>
      <c r="E137" s="2"/>
      <c r="F137" s="15"/>
      <c r="G137" s="15"/>
      <c r="H137" s="2">
        <v>187.14999999999998</v>
      </c>
      <c r="I137" s="15">
        <f t="shared" si="52"/>
        <v>2.4300000000000002</v>
      </c>
      <c r="J137" s="15">
        <f t="shared" si="53"/>
        <v>2.92</v>
      </c>
      <c r="K137" s="1">
        <f t="shared" si="54"/>
        <v>2.4300000000000002</v>
      </c>
      <c r="L137" s="15">
        <f t="shared" si="55"/>
        <v>2.92</v>
      </c>
      <c r="M137" s="17"/>
    </row>
    <row r="138" spans="1:13" s="94" customFormat="1" ht="21" customHeight="1" x14ac:dyDescent="0.25">
      <c r="A138" s="88">
        <f>A128+1</f>
        <v>63</v>
      </c>
      <c r="B138" s="89" t="s">
        <v>206</v>
      </c>
      <c r="C138" s="88" t="s">
        <v>1</v>
      </c>
      <c r="D138" s="90">
        <v>12</v>
      </c>
      <c r="E138" s="91">
        <v>10239.1</v>
      </c>
      <c r="F138" s="92">
        <f>ROUND(E138*D138,2)</f>
        <v>122869.2</v>
      </c>
      <c r="G138" s="92">
        <f>ROUND(F138*1.2,2)</f>
        <v>147443.04</v>
      </c>
      <c r="H138" s="93"/>
      <c r="I138" s="92"/>
      <c r="J138" s="92"/>
      <c r="K138" s="93">
        <f t="shared" ref="K138:K146" si="56">F138+I138</f>
        <v>122869.2</v>
      </c>
      <c r="L138" s="92">
        <f t="shared" ref="L138:L146" si="57">G138+J138</f>
        <v>147443.04</v>
      </c>
    </row>
    <row r="139" spans="1:13" ht="18.75" customHeight="1" x14ac:dyDescent="0.25">
      <c r="A139" s="44">
        <f>A138+1</f>
        <v>64</v>
      </c>
      <c r="B139" s="23" t="s">
        <v>122</v>
      </c>
      <c r="C139" s="26" t="s">
        <v>57</v>
      </c>
      <c r="D139" s="27">
        <v>1.06</v>
      </c>
      <c r="E139" s="18">
        <v>144.4</v>
      </c>
      <c r="F139" s="6">
        <f>ROUND(E139*D139,2)</f>
        <v>153.06</v>
      </c>
      <c r="G139" s="6">
        <f>ROUND(F139*1.2,2)</f>
        <v>183.67</v>
      </c>
      <c r="H139" s="7"/>
      <c r="I139" s="6"/>
      <c r="J139" s="6"/>
      <c r="K139" s="7">
        <f t="shared" si="56"/>
        <v>153.06</v>
      </c>
      <c r="L139" s="6">
        <f t="shared" si="57"/>
        <v>183.67</v>
      </c>
      <c r="M139" s="17" t="s">
        <v>125</v>
      </c>
    </row>
    <row r="140" spans="1:13" ht="18.75" customHeight="1" x14ac:dyDescent="0.25">
      <c r="A140" s="5" t="s">
        <v>207</v>
      </c>
      <c r="B140" s="4" t="s">
        <v>123</v>
      </c>
      <c r="C140" s="3" t="s">
        <v>54</v>
      </c>
      <c r="D140" s="22">
        <f>D139*0.15</f>
        <v>0.159</v>
      </c>
      <c r="E140" s="2"/>
      <c r="F140" s="15"/>
      <c r="G140" s="15"/>
      <c r="H140" s="1">
        <v>149.15</v>
      </c>
      <c r="I140" s="15">
        <f>ROUND(H140*D140,2)</f>
        <v>23.71</v>
      </c>
      <c r="J140" s="15">
        <f>ROUND(I140*1.2,2)</f>
        <v>28.45</v>
      </c>
      <c r="K140" s="1">
        <f t="shared" si="56"/>
        <v>23.71</v>
      </c>
      <c r="L140" s="15">
        <f t="shared" si="57"/>
        <v>28.45</v>
      </c>
    </row>
    <row r="141" spans="1:13" ht="18.75" customHeight="1" x14ac:dyDescent="0.25">
      <c r="A141" s="9">
        <f>A139+1</f>
        <v>65</v>
      </c>
      <c r="B141" s="23" t="s">
        <v>121</v>
      </c>
      <c r="C141" s="26" t="s">
        <v>57</v>
      </c>
      <c r="D141" s="27">
        <v>1.06</v>
      </c>
      <c r="E141" s="18">
        <f>144.4*2</f>
        <v>288.8</v>
      </c>
      <c r="F141" s="6">
        <f>ROUND(E141*D141,2)</f>
        <v>306.13</v>
      </c>
      <c r="G141" s="6">
        <f>ROUND(F141*1.2,2)</f>
        <v>367.36</v>
      </c>
      <c r="H141" s="7"/>
      <c r="I141" s="6"/>
      <c r="J141" s="6"/>
      <c r="K141" s="7">
        <f t="shared" si="56"/>
        <v>306.13</v>
      </c>
      <c r="L141" s="6">
        <f t="shared" si="57"/>
        <v>367.36</v>
      </c>
      <c r="M141" s="17" t="s">
        <v>125</v>
      </c>
    </row>
    <row r="142" spans="1:13" ht="18.75" customHeight="1" x14ac:dyDescent="0.25">
      <c r="A142" s="5" t="s">
        <v>208</v>
      </c>
      <c r="B142" s="4" t="s">
        <v>124</v>
      </c>
      <c r="C142" s="3" t="s">
        <v>54</v>
      </c>
      <c r="D142" s="22">
        <f>D141*0.32</f>
        <v>0.3392</v>
      </c>
      <c r="E142" s="2"/>
      <c r="F142" s="15"/>
      <c r="G142" s="15"/>
      <c r="H142" s="1">
        <v>165.3</v>
      </c>
      <c r="I142" s="15">
        <f>ROUND(H142*D142,2)</f>
        <v>56.07</v>
      </c>
      <c r="J142" s="15">
        <f>ROUND(I142*1.2,2)</f>
        <v>67.28</v>
      </c>
      <c r="K142" s="1">
        <f t="shared" si="56"/>
        <v>56.07</v>
      </c>
      <c r="L142" s="15">
        <f t="shared" si="57"/>
        <v>67.28</v>
      </c>
    </row>
    <row r="143" spans="1:13" ht="18.75" customHeight="1" x14ac:dyDescent="0.25">
      <c r="A143" s="9">
        <f>A141+1</f>
        <v>66</v>
      </c>
      <c r="B143" s="10" t="s">
        <v>209</v>
      </c>
      <c r="C143" s="9" t="s">
        <v>23</v>
      </c>
      <c r="D143" s="20">
        <v>3.22</v>
      </c>
      <c r="E143" s="8">
        <v>14297.86</v>
      </c>
      <c r="F143" s="6">
        <f>ROUND(E143*D143,2)</f>
        <v>46039.11</v>
      </c>
      <c r="G143" s="6">
        <f>ROUND(F143*1.2,2)</f>
        <v>55246.93</v>
      </c>
      <c r="H143" s="7"/>
      <c r="I143" s="6"/>
      <c r="J143" s="6"/>
      <c r="K143" s="7">
        <f t="shared" si="56"/>
        <v>46039.11</v>
      </c>
      <c r="L143" s="6">
        <f t="shared" si="57"/>
        <v>55246.93</v>
      </c>
    </row>
    <row r="144" spans="1:13" ht="18.75" customHeight="1" x14ac:dyDescent="0.25">
      <c r="A144" s="5" t="s">
        <v>210</v>
      </c>
      <c r="B144" s="4" t="s">
        <v>212</v>
      </c>
      <c r="C144" s="3" t="s">
        <v>23</v>
      </c>
      <c r="D144" s="22">
        <v>3.22</v>
      </c>
      <c r="E144" s="2"/>
      <c r="F144" s="15"/>
      <c r="G144" s="15"/>
      <c r="H144" s="1">
        <v>456</v>
      </c>
      <c r="I144" s="15">
        <f>ROUND(H144*D144,2)</f>
        <v>1468.32</v>
      </c>
      <c r="J144" s="15">
        <f>ROUND(I144*1.2,2)</f>
        <v>1761.98</v>
      </c>
      <c r="K144" s="1">
        <f t="shared" si="56"/>
        <v>1468.32</v>
      </c>
      <c r="L144" s="15">
        <f t="shared" si="57"/>
        <v>1761.98</v>
      </c>
    </row>
    <row r="145" spans="1:13" ht="20.25" customHeight="1" x14ac:dyDescent="0.25">
      <c r="A145" s="9">
        <f>A143+1</f>
        <v>67</v>
      </c>
      <c r="B145" s="10" t="s">
        <v>18</v>
      </c>
      <c r="C145" s="9" t="s">
        <v>1</v>
      </c>
      <c r="D145" s="60">
        <v>2</v>
      </c>
      <c r="E145" s="8">
        <v>3200</v>
      </c>
      <c r="F145" s="6">
        <f>ROUND(E145*D145,2)</f>
        <v>6400</v>
      </c>
      <c r="G145" s="6">
        <f>ROUND(F145*1.2,2)</f>
        <v>7680</v>
      </c>
      <c r="H145" s="7"/>
      <c r="I145" s="6"/>
      <c r="J145" s="6"/>
      <c r="K145" s="7">
        <f t="shared" si="56"/>
        <v>6400</v>
      </c>
      <c r="L145" s="6">
        <f t="shared" si="57"/>
        <v>7680</v>
      </c>
    </row>
    <row r="146" spans="1:13" ht="21.75" customHeight="1" x14ac:dyDescent="0.25">
      <c r="A146" s="5" t="s">
        <v>211</v>
      </c>
      <c r="B146" s="4" t="s">
        <v>16</v>
      </c>
      <c r="C146" s="3" t="s">
        <v>1</v>
      </c>
      <c r="D146" s="61">
        <v>2</v>
      </c>
      <c r="E146" s="2"/>
      <c r="F146" s="15"/>
      <c r="G146" s="15"/>
      <c r="H146" s="15">
        <v>5185.5</v>
      </c>
      <c r="I146" s="15">
        <f>ROUND(H146*D146,2)</f>
        <v>10371</v>
      </c>
      <c r="J146" s="15">
        <f>ROUND(I146*1.2,2)</f>
        <v>12445.2</v>
      </c>
      <c r="K146" s="1">
        <f t="shared" si="56"/>
        <v>10371</v>
      </c>
      <c r="L146" s="15">
        <f t="shared" si="57"/>
        <v>12445.2</v>
      </c>
    </row>
    <row r="147" spans="1:13" ht="35.25" customHeight="1" x14ac:dyDescent="0.25">
      <c r="A147" s="9">
        <f>A145+1</f>
        <v>68</v>
      </c>
      <c r="B147" s="10" t="s">
        <v>134</v>
      </c>
      <c r="C147" s="9" t="s">
        <v>36</v>
      </c>
      <c r="D147" s="63">
        <v>0.05</v>
      </c>
      <c r="E147" s="8">
        <v>80533.5</v>
      </c>
      <c r="F147" s="6">
        <f>ROUND(E147*D147,2)</f>
        <v>4026.68</v>
      </c>
      <c r="G147" s="6">
        <f t="shared" ref="G147" si="58">ROUND(F147*1.2,2)</f>
        <v>4832.0200000000004</v>
      </c>
      <c r="H147" s="7"/>
      <c r="I147" s="6"/>
      <c r="J147" s="6"/>
      <c r="K147" s="7">
        <f t="shared" ref="K147:K149" si="59">F147+I147</f>
        <v>4026.68</v>
      </c>
      <c r="L147" s="6">
        <f t="shared" ref="L147:L149" si="60">G147+J147</f>
        <v>4832.0200000000004</v>
      </c>
      <c r="M147" s="17" t="s">
        <v>133</v>
      </c>
    </row>
    <row r="148" spans="1:13" ht="21" customHeight="1" x14ac:dyDescent="0.25">
      <c r="A148" s="5" t="s">
        <v>213</v>
      </c>
      <c r="B148" s="4" t="s">
        <v>131</v>
      </c>
      <c r="C148" s="3" t="s">
        <v>36</v>
      </c>
      <c r="D148" s="64">
        <v>0.05</v>
      </c>
      <c r="E148" s="2"/>
      <c r="F148" s="15"/>
      <c r="G148" s="15"/>
      <c r="H148" s="1">
        <f>ROUND(4616/1.2*1.15,2)</f>
        <v>4423.67</v>
      </c>
      <c r="I148" s="15">
        <f>ROUND(H148*D148,2)</f>
        <v>221.18</v>
      </c>
      <c r="J148" s="15">
        <f>ROUND(I148*1.2,2)</f>
        <v>265.42</v>
      </c>
      <c r="K148" s="1">
        <f t="shared" si="59"/>
        <v>221.18</v>
      </c>
      <c r="L148" s="15">
        <f t="shared" si="60"/>
        <v>265.42</v>
      </c>
      <c r="M148" s="17" t="s">
        <v>34</v>
      </c>
    </row>
    <row r="149" spans="1:13" ht="23.25" customHeight="1" x14ac:dyDescent="0.25">
      <c r="A149" s="5" t="s">
        <v>214</v>
      </c>
      <c r="B149" s="4" t="s">
        <v>132</v>
      </c>
      <c r="C149" s="3" t="s">
        <v>78</v>
      </c>
      <c r="D149" s="64">
        <f>2.87*78.5/1000</f>
        <v>0.22529500000000002</v>
      </c>
      <c r="E149" s="2"/>
      <c r="F149" s="15"/>
      <c r="G149" s="15"/>
      <c r="H149" s="1">
        <f>ROUND(105190/1.2*1.15,2)</f>
        <v>100807.08</v>
      </c>
      <c r="I149" s="15">
        <f>ROUND(H149*D149,2)</f>
        <v>22711.33</v>
      </c>
      <c r="J149" s="15">
        <f>ROUND(I149*1.2,2)</f>
        <v>27253.599999999999</v>
      </c>
      <c r="K149" s="1">
        <f t="shared" si="59"/>
        <v>22711.33</v>
      </c>
      <c r="L149" s="15">
        <f t="shared" si="60"/>
        <v>27253.599999999999</v>
      </c>
    </row>
    <row r="150" spans="1:13" ht="24" customHeight="1" x14ac:dyDescent="0.25">
      <c r="A150" s="5"/>
      <c r="B150" s="47" t="s">
        <v>215</v>
      </c>
      <c r="C150" s="9"/>
      <c r="D150" s="16"/>
      <c r="E150" s="8"/>
      <c r="F150" s="6"/>
      <c r="G150" s="6"/>
      <c r="H150" s="67"/>
      <c r="I150" s="6"/>
      <c r="J150" s="6"/>
      <c r="K150" s="7"/>
      <c r="L150" s="6"/>
      <c r="M150" s="17"/>
    </row>
    <row r="151" spans="1:13" ht="36.75" customHeight="1" x14ac:dyDescent="0.25">
      <c r="A151" s="9">
        <f>A147+1</f>
        <v>69</v>
      </c>
      <c r="B151" s="10" t="s">
        <v>171</v>
      </c>
      <c r="C151" s="9" t="s">
        <v>36</v>
      </c>
      <c r="D151" s="20">
        <v>0.56999999999999995</v>
      </c>
      <c r="E151" s="8">
        <v>28835.292999999998</v>
      </c>
      <c r="F151" s="6">
        <f>ROUND(E151*D151,2)</f>
        <v>16436.12</v>
      </c>
      <c r="G151" s="6">
        <f t="shared" ref="G151" si="61">ROUND(F151*1.2,2)</f>
        <v>19723.34</v>
      </c>
      <c r="H151" s="7"/>
      <c r="I151" s="6"/>
      <c r="J151" s="6"/>
      <c r="K151" s="7">
        <f t="shared" ref="K151:K157" si="62">F151+I151</f>
        <v>16436.12</v>
      </c>
      <c r="L151" s="6">
        <f t="shared" ref="L151:L157" si="63">G151+J151</f>
        <v>19723.34</v>
      </c>
      <c r="M151" s="17"/>
    </row>
    <row r="152" spans="1:13" ht="18" customHeight="1" x14ac:dyDescent="0.25">
      <c r="A152" s="5" t="s">
        <v>216</v>
      </c>
      <c r="B152" s="12" t="s">
        <v>172</v>
      </c>
      <c r="C152" s="3" t="s">
        <v>36</v>
      </c>
      <c r="D152" s="28">
        <v>0.56999999999999995</v>
      </c>
      <c r="E152" s="2"/>
      <c r="F152" s="15"/>
      <c r="G152" s="15"/>
      <c r="H152" s="2">
        <v>5196.5</v>
      </c>
      <c r="I152" s="15">
        <f t="shared" ref="I152:I153" si="64">ROUND(H152*D152,2)</f>
        <v>2962.01</v>
      </c>
      <c r="J152" s="15">
        <f t="shared" ref="J152:J153" si="65">ROUND(I152*1.2,2)</f>
        <v>3554.41</v>
      </c>
      <c r="K152" s="1">
        <f t="shared" si="62"/>
        <v>2962.01</v>
      </c>
      <c r="L152" s="15">
        <f t="shared" si="63"/>
        <v>3554.41</v>
      </c>
      <c r="M152" s="17"/>
    </row>
    <row r="153" spans="1:13" ht="18" customHeight="1" x14ac:dyDescent="0.25">
      <c r="A153" s="5" t="s">
        <v>217</v>
      </c>
      <c r="B153" s="12" t="s">
        <v>173</v>
      </c>
      <c r="C153" s="3" t="s">
        <v>78</v>
      </c>
      <c r="D153" s="50">
        <v>3.551E-2</v>
      </c>
      <c r="E153" s="2"/>
      <c r="F153" s="15"/>
      <c r="G153" s="15"/>
      <c r="H153" s="2">
        <v>80750</v>
      </c>
      <c r="I153" s="15">
        <f t="shared" si="64"/>
        <v>2867.43</v>
      </c>
      <c r="J153" s="15">
        <f t="shared" si="65"/>
        <v>3440.92</v>
      </c>
      <c r="K153" s="1">
        <f t="shared" si="62"/>
        <v>2867.43</v>
      </c>
      <c r="L153" s="15">
        <f t="shared" si="63"/>
        <v>3440.92</v>
      </c>
      <c r="M153" s="17"/>
    </row>
    <row r="154" spans="1:13" ht="20.25" customHeight="1" x14ac:dyDescent="0.25">
      <c r="A154" s="9">
        <f>A151+1</f>
        <v>70</v>
      </c>
      <c r="B154" s="21" t="s">
        <v>169</v>
      </c>
      <c r="C154" s="9" t="s">
        <v>57</v>
      </c>
      <c r="D154" s="45">
        <v>5.17</v>
      </c>
      <c r="E154" s="8">
        <v>144.4</v>
      </c>
      <c r="F154" s="6">
        <f>ROUND(E154*D154,2)</f>
        <v>746.55</v>
      </c>
      <c r="G154" s="6">
        <f t="shared" ref="G154" si="66">ROUND(F154*1.2,2)</f>
        <v>895.86</v>
      </c>
      <c r="H154" s="7"/>
      <c r="I154" s="6"/>
      <c r="J154" s="6"/>
      <c r="K154" s="7">
        <f t="shared" si="62"/>
        <v>746.55</v>
      </c>
      <c r="L154" s="6">
        <f t="shared" si="63"/>
        <v>895.86</v>
      </c>
      <c r="M154" s="17"/>
    </row>
    <row r="155" spans="1:13" ht="17.25" customHeight="1" x14ac:dyDescent="0.25">
      <c r="A155" s="5" t="s">
        <v>218</v>
      </c>
      <c r="B155" s="4" t="s">
        <v>164</v>
      </c>
      <c r="C155" s="3" t="s">
        <v>59</v>
      </c>
      <c r="D155" s="46">
        <f>D154*0.3*20/16</f>
        <v>1.93875</v>
      </c>
      <c r="E155" s="2"/>
      <c r="F155" s="15"/>
      <c r="G155" s="15"/>
      <c r="H155" s="59">
        <v>237.5</v>
      </c>
      <c r="I155" s="15">
        <f>ROUND(H155*D155,2)</f>
        <v>460.45</v>
      </c>
      <c r="J155" s="15">
        <f t="shared" ref="J155" si="67">ROUND(I155*1.2,2)</f>
        <v>552.54</v>
      </c>
      <c r="K155" s="1">
        <f t="shared" si="62"/>
        <v>460.45</v>
      </c>
      <c r="L155" s="15">
        <f t="shared" si="63"/>
        <v>552.54</v>
      </c>
      <c r="M155" s="17"/>
    </row>
    <row r="156" spans="1:13" ht="21.75" customHeight="1" x14ac:dyDescent="0.25">
      <c r="A156" s="9">
        <f>A154+1</f>
        <v>71</v>
      </c>
      <c r="B156" s="21" t="s">
        <v>170</v>
      </c>
      <c r="C156" s="9" t="s">
        <v>57</v>
      </c>
      <c r="D156" s="45">
        <v>5.17</v>
      </c>
      <c r="E156" s="8">
        <v>299.76</v>
      </c>
      <c r="F156" s="6">
        <f>ROUND(E156*D156,2)</f>
        <v>1549.76</v>
      </c>
      <c r="G156" s="6">
        <f t="shared" ref="G156" si="68">ROUND(F156*1.2,2)</f>
        <v>1859.71</v>
      </c>
      <c r="H156" s="7"/>
      <c r="I156" s="6"/>
      <c r="J156" s="6"/>
      <c r="K156" s="7">
        <f t="shared" si="62"/>
        <v>1549.76</v>
      </c>
      <c r="L156" s="6">
        <f t="shared" si="63"/>
        <v>1859.71</v>
      </c>
      <c r="M156" s="17"/>
    </row>
    <row r="157" spans="1:13" ht="15.75" x14ac:dyDescent="0.25">
      <c r="A157" s="5" t="s">
        <v>219</v>
      </c>
      <c r="B157" s="4" t="s">
        <v>165</v>
      </c>
      <c r="C157" s="3" t="s">
        <v>54</v>
      </c>
      <c r="D157" s="28">
        <f>D156*0.7*2</f>
        <v>7.2379999999999995</v>
      </c>
      <c r="E157" s="2"/>
      <c r="F157" s="15"/>
      <c r="G157" s="15"/>
      <c r="H157" s="59">
        <v>296.39999999999998</v>
      </c>
      <c r="I157" s="15">
        <f t="shared" ref="I157" si="69">ROUND(H157*D157,2)</f>
        <v>2145.34</v>
      </c>
      <c r="J157" s="15">
        <f t="shared" ref="J157" si="70">ROUND(I157*1.2,2)</f>
        <v>2574.41</v>
      </c>
      <c r="K157" s="1">
        <f t="shared" si="62"/>
        <v>2145.34</v>
      </c>
      <c r="L157" s="15">
        <f t="shared" si="63"/>
        <v>2574.41</v>
      </c>
      <c r="M157" s="17"/>
    </row>
    <row r="158" spans="1:13" ht="39.75" customHeight="1" x14ac:dyDescent="0.25">
      <c r="A158" s="5"/>
      <c r="B158" s="11" t="s">
        <v>178</v>
      </c>
      <c r="C158" s="9"/>
      <c r="D158" s="16"/>
      <c r="E158" s="8"/>
      <c r="F158" s="6"/>
      <c r="G158" s="6"/>
      <c r="H158" s="67"/>
      <c r="I158" s="6"/>
      <c r="J158" s="6"/>
      <c r="K158" s="7"/>
      <c r="L158" s="6"/>
      <c r="M158" s="17"/>
    </row>
    <row r="159" spans="1:13" ht="20.25" customHeight="1" x14ac:dyDescent="0.25">
      <c r="A159" s="9">
        <f>A156+1</f>
        <v>72</v>
      </c>
      <c r="B159" s="10" t="s">
        <v>179</v>
      </c>
      <c r="C159" s="9" t="s">
        <v>23</v>
      </c>
      <c r="D159" s="41">
        <v>24.11</v>
      </c>
      <c r="E159" s="8">
        <v>1047.8499999999999</v>
      </c>
      <c r="F159" s="6"/>
      <c r="G159" s="6"/>
      <c r="H159" s="67"/>
      <c r="I159" s="6"/>
      <c r="J159" s="6"/>
      <c r="K159" s="7"/>
      <c r="L159" s="6"/>
      <c r="M159" s="17"/>
    </row>
    <row r="160" spans="1:13" ht="18" customHeight="1" x14ac:dyDescent="0.25">
      <c r="A160" s="5" t="s">
        <v>220</v>
      </c>
      <c r="B160" s="4" t="s">
        <v>28</v>
      </c>
      <c r="C160" s="3" t="s">
        <v>23</v>
      </c>
      <c r="D160" s="15">
        <f>ROUND(1.02*D159,2)</f>
        <v>24.59</v>
      </c>
      <c r="E160" s="2"/>
      <c r="F160" s="15"/>
      <c r="G160" s="15"/>
      <c r="H160" s="1">
        <v>2924.1</v>
      </c>
      <c r="I160" s="15">
        <f>ROUND(H160*D160,2)</f>
        <v>71903.62</v>
      </c>
      <c r="J160" s="15">
        <f>ROUND(I160*1.2,2)</f>
        <v>86284.34</v>
      </c>
      <c r="K160" s="1">
        <f t="shared" ref="K160:K169" si="71">F160+I160</f>
        <v>71903.62</v>
      </c>
      <c r="L160" s="15">
        <f t="shared" ref="L160:L169" si="72">G160+J160</f>
        <v>86284.34</v>
      </c>
    </row>
    <row r="161" spans="1:13" ht="24.75" customHeight="1" x14ac:dyDescent="0.25">
      <c r="A161" s="9">
        <f>A159+1</f>
        <v>73</v>
      </c>
      <c r="B161" s="10" t="s">
        <v>26</v>
      </c>
      <c r="C161" s="9" t="s">
        <v>23</v>
      </c>
      <c r="D161" s="62">
        <v>0.8</v>
      </c>
      <c r="E161" s="8">
        <f>ROUND(872.2*1.33,2)</f>
        <v>1160.03</v>
      </c>
      <c r="F161" s="6">
        <f>ROUND(E161*D161,2)</f>
        <v>928.02</v>
      </c>
      <c r="G161" s="6">
        <f>ROUND(F161*1.2,2)</f>
        <v>1113.6199999999999</v>
      </c>
      <c r="H161" s="7"/>
      <c r="I161" s="6"/>
      <c r="J161" s="6"/>
      <c r="K161" s="7">
        <f t="shared" si="71"/>
        <v>928.02</v>
      </c>
      <c r="L161" s="6">
        <f t="shared" si="72"/>
        <v>1113.6199999999999</v>
      </c>
    </row>
    <row r="162" spans="1:13" ht="18" customHeight="1" x14ac:dyDescent="0.25">
      <c r="A162" s="5" t="s">
        <v>221</v>
      </c>
      <c r="B162" s="4" t="s">
        <v>24</v>
      </c>
      <c r="C162" s="3" t="s">
        <v>23</v>
      </c>
      <c r="D162" s="15">
        <f>ROUND(1.02*D161,2)</f>
        <v>0.82</v>
      </c>
      <c r="E162" s="2"/>
      <c r="F162" s="15"/>
      <c r="G162" s="15"/>
      <c r="H162" s="1">
        <v>777.1</v>
      </c>
      <c r="I162" s="15">
        <f>ROUND(H162*D162,2)</f>
        <v>637.22</v>
      </c>
      <c r="J162" s="15">
        <f>ROUND(I162*1.2,2)</f>
        <v>764.66</v>
      </c>
      <c r="K162" s="1">
        <f t="shared" si="71"/>
        <v>637.22</v>
      </c>
      <c r="L162" s="15">
        <f t="shared" si="72"/>
        <v>764.66</v>
      </c>
    </row>
    <row r="163" spans="1:13" ht="21" customHeight="1" x14ac:dyDescent="0.25">
      <c r="A163" s="9">
        <f>A161+1</f>
        <v>74</v>
      </c>
      <c r="B163" s="10" t="s">
        <v>182</v>
      </c>
      <c r="C163" s="9" t="s">
        <v>1</v>
      </c>
      <c r="D163" s="60">
        <v>8</v>
      </c>
      <c r="E163" s="8">
        <v>4129.6499999999996</v>
      </c>
      <c r="F163" s="6">
        <f>ROUND(E163*D163,2)</f>
        <v>33037.199999999997</v>
      </c>
      <c r="G163" s="6">
        <f>ROUND(F163*1.2,2)</f>
        <v>39644.639999999999</v>
      </c>
      <c r="H163" s="7"/>
      <c r="I163" s="6"/>
      <c r="J163" s="6"/>
      <c r="K163" s="7">
        <f t="shared" si="71"/>
        <v>33037.199999999997</v>
      </c>
      <c r="L163" s="6">
        <f t="shared" si="72"/>
        <v>39644.639999999999</v>
      </c>
    </row>
    <row r="164" spans="1:13" ht="22.5" customHeight="1" x14ac:dyDescent="0.25">
      <c r="A164" s="5" t="s">
        <v>222</v>
      </c>
      <c r="B164" s="4" t="s">
        <v>183</v>
      </c>
      <c r="C164" s="3" t="s">
        <v>1</v>
      </c>
      <c r="D164" s="61">
        <v>8</v>
      </c>
      <c r="E164" s="2"/>
      <c r="F164" s="15"/>
      <c r="G164" s="15"/>
      <c r="H164" s="15">
        <v>7210.5</v>
      </c>
      <c r="I164" s="15">
        <f>ROUND(H164*D164,2)</f>
        <v>57684</v>
      </c>
      <c r="J164" s="15">
        <f>ROUND(I164*1.2,2)</f>
        <v>69220.800000000003</v>
      </c>
      <c r="K164" s="1">
        <f t="shared" si="71"/>
        <v>57684</v>
      </c>
      <c r="L164" s="15">
        <f t="shared" si="72"/>
        <v>69220.800000000003</v>
      </c>
    </row>
    <row r="165" spans="1:13" ht="30" customHeight="1" x14ac:dyDescent="0.25">
      <c r="A165" s="9">
        <f>A163+1</f>
        <v>75</v>
      </c>
      <c r="B165" s="10" t="s">
        <v>7</v>
      </c>
      <c r="C165" s="9" t="s">
        <v>1</v>
      </c>
      <c r="D165" s="60">
        <v>2</v>
      </c>
      <c r="E165" s="8">
        <v>17734.900000000001</v>
      </c>
      <c r="F165" s="6">
        <f>ROUND(E165*D165,2)</f>
        <v>35469.800000000003</v>
      </c>
      <c r="G165" s="6">
        <f>ROUND(F165*1.2,2)</f>
        <v>42563.76</v>
      </c>
      <c r="H165" s="7"/>
      <c r="I165" s="6"/>
      <c r="J165" s="6"/>
      <c r="K165" s="7">
        <f t="shared" si="71"/>
        <v>35469.800000000003</v>
      </c>
      <c r="L165" s="6">
        <f t="shared" si="72"/>
        <v>42563.76</v>
      </c>
    </row>
    <row r="166" spans="1:13" ht="18" customHeight="1" x14ac:dyDescent="0.25">
      <c r="A166" s="5" t="s">
        <v>223</v>
      </c>
      <c r="B166" s="4" t="s">
        <v>5</v>
      </c>
      <c r="C166" s="3" t="s">
        <v>1</v>
      </c>
      <c r="D166" s="61">
        <v>2</v>
      </c>
      <c r="E166" s="2"/>
      <c r="F166" s="15"/>
      <c r="G166" s="15"/>
      <c r="H166" s="1">
        <v>3040</v>
      </c>
      <c r="I166" s="15">
        <f>ROUND(H166*D166,2)</f>
        <v>6080</v>
      </c>
      <c r="J166" s="15">
        <f>ROUND(I166*1.2,2)</f>
        <v>7296</v>
      </c>
      <c r="K166" s="1">
        <f t="shared" si="71"/>
        <v>6080</v>
      </c>
      <c r="L166" s="15">
        <f t="shared" si="72"/>
        <v>7296</v>
      </c>
    </row>
    <row r="167" spans="1:13" ht="33" customHeight="1" x14ac:dyDescent="0.25">
      <c r="A167" s="9">
        <f>A165+1</f>
        <v>76</v>
      </c>
      <c r="B167" s="10" t="s">
        <v>4</v>
      </c>
      <c r="C167" s="9" t="s">
        <v>1</v>
      </c>
      <c r="D167" s="60">
        <v>2</v>
      </c>
      <c r="E167" s="8">
        <v>14557.15</v>
      </c>
      <c r="F167" s="6">
        <f>ROUND(E167*D167,2)</f>
        <v>29114.3</v>
      </c>
      <c r="G167" s="6">
        <f>ROUND(F167*1.2,2)</f>
        <v>34937.160000000003</v>
      </c>
      <c r="H167" s="7"/>
      <c r="I167" s="6"/>
      <c r="J167" s="6"/>
      <c r="K167" s="7">
        <f t="shared" si="71"/>
        <v>29114.3</v>
      </c>
      <c r="L167" s="6">
        <f t="shared" si="72"/>
        <v>34937.160000000003</v>
      </c>
    </row>
    <row r="168" spans="1:13" ht="18" customHeight="1" x14ac:dyDescent="0.25">
      <c r="A168" s="5" t="s">
        <v>224</v>
      </c>
      <c r="B168" s="4" t="s">
        <v>2</v>
      </c>
      <c r="C168" s="3" t="s">
        <v>1</v>
      </c>
      <c r="D168" s="61">
        <v>2</v>
      </c>
      <c r="E168" s="2"/>
      <c r="F168" s="15"/>
      <c r="G168" s="15"/>
      <c r="H168" s="1">
        <v>3895</v>
      </c>
      <c r="I168" s="15">
        <f>ROUND(H168*D168,2)</f>
        <v>7790</v>
      </c>
      <c r="J168" s="15">
        <f>ROUND(I168*1.2,2)</f>
        <v>9348</v>
      </c>
      <c r="K168" s="1">
        <f t="shared" si="71"/>
        <v>7790</v>
      </c>
      <c r="L168" s="15">
        <f t="shared" si="72"/>
        <v>9348</v>
      </c>
    </row>
    <row r="169" spans="1:13" ht="18" customHeight="1" x14ac:dyDescent="0.25">
      <c r="A169" s="9">
        <f>A167+1</f>
        <v>77</v>
      </c>
      <c r="B169" s="23" t="s">
        <v>187</v>
      </c>
      <c r="C169" s="26" t="s">
        <v>1</v>
      </c>
      <c r="D169" s="49">
        <v>2</v>
      </c>
      <c r="E169" s="18">
        <v>1231.2</v>
      </c>
      <c r="F169" s="6">
        <f>ROUND(E169*D169,2)</f>
        <v>2462.4</v>
      </c>
      <c r="G169" s="6">
        <f>ROUND(F169*1.2,2)</f>
        <v>2954.88</v>
      </c>
      <c r="H169" s="7"/>
      <c r="I169" s="6"/>
      <c r="J169" s="6"/>
      <c r="K169" s="7">
        <f t="shared" si="71"/>
        <v>2462.4</v>
      </c>
      <c r="L169" s="6">
        <f t="shared" si="72"/>
        <v>2954.88</v>
      </c>
      <c r="M169" s="17"/>
    </row>
    <row r="170" spans="1:13" ht="18" customHeight="1" x14ac:dyDescent="0.25">
      <c r="A170" s="5" t="s">
        <v>225</v>
      </c>
      <c r="B170" s="12" t="s">
        <v>205</v>
      </c>
      <c r="C170" s="3" t="s">
        <v>1</v>
      </c>
      <c r="D170" s="28">
        <v>2</v>
      </c>
      <c r="E170" s="2"/>
      <c r="F170" s="15"/>
      <c r="G170" s="15"/>
      <c r="H170" s="2">
        <v>1544.6999999999998</v>
      </c>
      <c r="I170" s="15">
        <f t="shared" ref="I170:I178" si="73">ROUND(H170*D170,2)</f>
        <v>3089.4</v>
      </c>
      <c r="J170" s="15">
        <f t="shared" ref="J170:J178" si="74">ROUND(I170*1.2,2)</f>
        <v>3707.28</v>
      </c>
      <c r="K170" s="1">
        <f t="shared" ref="K170:K178" si="75">F170+I170</f>
        <v>3089.4</v>
      </c>
      <c r="L170" s="15">
        <f t="shared" ref="L170:L178" si="76">G170+J170</f>
        <v>3707.28</v>
      </c>
      <c r="M170" s="17"/>
    </row>
    <row r="171" spans="1:13" ht="18" customHeight="1" x14ac:dyDescent="0.25">
      <c r="A171" s="5" t="s">
        <v>226</v>
      </c>
      <c r="B171" s="12" t="s">
        <v>188</v>
      </c>
      <c r="C171" s="3" t="s">
        <v>1</v>
      </c>
      <c r="D171" s="28">
        <v>4</v>
      </c>
      <c r="E171" s="2"/>
      <c r="F171" s="15"/>
      <c r="G171" s="15"/>
      <c r="H171" s="2">
        <v>119.69999999999999</v>
      </c>
      <c r="I171" s="15">
        <f t="shared" si="73"/>
        <v>478.8</v>
      </c>
      <c r="J171" s="15">
        <f t="shared" si="74"/>
        <v>574.55999999999995</v>
      </c>
      <c r="K171" s="1">
        <f t="shared" si="75"/>
        <v>478.8</v>
      </c>
      <c r="L171" s="15">
        <f t="shared" si="76"/>
        <v>574.55999999999995</v>
      </c>
      <c r="M171" s="17"/>
    </row>
    <row r="172" spans="1:13" ht="18" customHeight="1" x14ac:dyDescent="0.25">
      <c r="A172" s="5" t="s">
        <v>227</v>
      </c>
      <c r="B172" s="12" t="s">
        <v>189</v>
      </c>
      <c r="C172" s="3" t="s">
        <v>1</v>
      </c>
      <c r="D172" s="28">
        <v>2</v>
      </c>
      <c r="E172" s="2"/>
      <c r="F172" s="15"/>
      <c r="G172" s="15"/>
      <c r="H172" s="2">
        <v>1533.3</v>
      </c>
      <c r="I172" s="15">
        <f t="shared" si="73"/>
        <v>3066.6</v>
      </c>
      <c r="J172" s="15">
        <f t="shared" si="74"/>
        <v>3679.92</v>
      </c>
      <c r="K172" s="1">
        <f t="shared" si="75"/>
        <v>3066.6</v>
      </c>
      <c r="L172" s="15">
        <f t="shared" si="76"/>
        <v>3679.92</v>
      </c>
      <c r="M172" s="17"/>
    </row>
    <row r="173" spans="1:13" ht="18" customHeight="1" x14ac:dyDescent="0.25">
      <c r="A173" s="5" t="s">
        <v>228</v>
      </c>
      <c r="B173" s="12" t="s">
        <v>190</v>
      </c>
      <c r="C173" s="3" t="s">
        <v>1</v>
      </c>
      <c r="D173" s="28">
        <v>2</v>
      </c>
      <c r="E173" s="2"/>
      <c r="F173" s="15"/>
      <c r="G173" s="15"/>
      <c r="H173" s="2">
        <v>296.39999999999998</v>
      </c>
      <c r="I173" s="15">
        <f t="shared" si="73"/>
        <v>592.79999999999995</v>
      </c>
      <c r="J173" s="15">
        <f t="shared" si="74"/>
        <v>711.36</v>
      </c>
      <c r="K173" s="1">
        <f t="shared" si="75"/>
        <v>592.79999999999995</v>
      </c>
      <c r="L173" s="15">
        <f t="shared" si="76"/>
        <v>711.36</v>
      </c>
      <c r="M173" s="17"/>
    </row>
    <row r="174" spans="1:13" ht="18" customHeight="1" x14ac:dyDescent="0.25">
      <c r="A174" s="5" t="s">
        <v>229</v>
      </c>
      <c r="B174" s="12" t="s">
        <v>191</v>
      </c>
      <c r="C174" s="3" t="s">
        <v>23</v>
      </c>
      <c r="D174" s="28">
        <f>0.2/2</f>
        <v>0.1</v>
      </c>
      <c r="E174" s="2"/>
      <c r="F174" s="15"/>
      <c r="G174" s="15"/>
      <c r="H174" s="2">
        <v>456</v>
      </c>
      <c r="I174" s="15">
        <f t="shared" si="73"/>
        <v>45.6</v>
      </c>
      <c r="J174" s="15">
        <f t="shared" si="74"/>
        <v>54.72</v>
      </c>
      <c r="K174" s="1">
        <f t="shared" si="75"/>
        <v>45.6</v>
      </c>
      <c r="L174" s="15">
        <f t="shared" si="76"/>
        <v>54.72</v>
      </c>
      <c r="M174" s="17"/>
    </row>
    <row r="175" spans="1:13" ht="18" customHeight="1" x14ac:dyDescent="0.25">
      <c r="A175" s="5" t="s">
        <v>230</v>
      </c>
      <c r="B175" s="12" t="s">
        <v>192</v>
      </c>
      <c r="C175" s="3" t="s">
        <v>54</v>
      </c>
      <c r="D175" s="28">
        <f>2*0.137/2</f>
        <v>0.13700000000000001</v>
      </c>
      <c r="E175" s="2"/>
      <c r="F175" s="15"/>
      <c r="G175" s="15"/>
      <c r="H175" s="2">
        <v>120.64999999999999</v>
      </c>
      <c r="I175" s="15">
        <f t="shared" si="73"/>
        <v>16.53</v>
      </c>
      <c r="J175" s="15">
        <f t="shared" si="74"/>
        <v>19.84</v>
      </c>
      <c r="K175" s="1">
        <f t="shared" si="75"/>
        <v>16.53</v>
      </c>
      <c r="L175" s="15">
        <f t="shared" si="76"/>
        <v>19.84</v>
      </c>
      <c r="M175" s="17"/>
    </row>
    <row r="176" spans="1:13" ht="18" customHeight="1" x14ac:dyDescent="0.25">
      <c r="A176" s="5" t="s">
        <v>231</v>
      </c>
      <c r="B176" s="12" t="s">
        <v>193</v>
      </c>
      <c r="C176" s="3" t="s">
        <v>54</v>
      </c>
      <c r="D176" s="28">
        <f>2*0.032/2</f>
        <v>3.2000000000000001E-2</v>
      </c>
      <c r="E176" s="2"/>
      <c r="F176" s="15"/>
      <c r="G176" s="15"/>
      <c r="H176" s="2">
        <v>139.65</v>
      </c>
      <c r="I176" s="15">
        <f t="shared" si="73"/>
        <v>4.47</v>
      </c>
      <c r="J176" s="15">
        <f t="shared" si="74"/>
        <v>5.36</v>
      </c>
      <c r="K176" s="1">
        <f t="shared" si="75"/>
        <v>4.47</v>
      </c>
      <c r="L176" s="15">
        <f t="shared" si="76"/>
        <v>5.36</v>
      </c>
      <c r="M176" s="17"/>
    </row>
    <row r="177" spans="1:13" ht="18" customHeight="1" x14ac:dyDescent="0.25">
      <c r="A177" s="5" t="s">
        <v>232</v>
      </c>
      <c r="B177" s="12" t="s">
        <v>194</v>
      </c>
      <c r="C177" s="3" t="s">
        <v>54</v>
      </c>
      <c r="D177" s="28">
        <f>2*0.013/2</f>
        <v>1.2999999999999999E-2</v>
      </c>
      <c r="E177" s="2"/>
      <c r="F177" s="15"/>
      <c r="G177" s="15"/>
      <c r="H177" s="2">
        <v>187.14999999999998</v>
      </c>
      <c r="I177" s="15">
        <f t="shared" si="73"/>
        <v>2.4300000000000002</v>
      </c>
      <c r="J177" s="15">
        <f t="shared" si="74"/>
        <v>2.92</v>
      </c>
      <c r="K177" s="1">
        <f t="shared" si="75"/>
        <v>2.4300000000000002</v>
      </c>
      <c r="L177" s="15">
        <f t="shared" si="76"/>
        <v>2.92</v>
      </c>
      <c r="M177" s="17"/>
    </row>
    <row r="178" spans="1:13" ht="18" customHeight="1" x14ac:dyDescent="0.25">
      <c r="A178" s="5" t="s">
        <v>233</v>
      </c>
      <c r="B178" s="12" t="s">
        <v>195</v>
      </c>
      <c r="C178" s="3" t="s">
        <v>54</v>
      </c>
      <c r="D178" s="28">
        <f>2*0.013/2</f>
        <v>1.2999999999999999E-2</v>
      </c>
      <c r="E178" s="2"/>
      <c r="F178" s="15"/>
      <c r="G178" s="15"/>
      <c r="H178" s="2">
        <v>187.14999999999998</v>
      </c>
      <c r="I178" s="15">
        <f t="shared" si="73"/>
        <v>2.4300000000000002</v>
      </c>
      <c r="J178" s="15">
        <f t="shared" si="74"/>
        <v>2.92</v>
      </c>
      <c r="K178" s="1">
        <f t="shared" si="75"/>
        <v>2.4300000000000002</v>
      </c>
      <c r="L178" s="15">
        <f t="shared" si="76"/>
        <v>2.92</v>
      </c>
      <c r="M178" s="17"/>
    </row>
    <row r="179" spans="1:13" s="94" customFormat="1" ht="21" customHeight="1" x14ac:dyDescent="0.25">
      <c r="A179" s="88">
        <f>A169+1</f>
        <v>78</v>
      </c>
      <c r="B179" s="89" t="s">
        <v>206</v>
      </c>
      <c r="C179" s="88" t="s">
        <v>1</v>
      </c>
      <c r="D179" s="90">
        <v>22</v>
      </c>
      <c r="E179" s="91">
        <v>10239.1</v>
      </c>
      <c r="F179" s="92">
        <f>ROUND(E179*D179,2)</f>
        <v>225260.2</v>
      </c>
      <c r="G179" s="92">
        <f>ROUND(F179*1.2,2)</f>
        <v>270312.24</v>
      </c>
      <c r="H179" s="93"/>
      <c r="I179" s="92"/>
      <c r="J179" s="92"/>
      <c r="K179" s="93">
        <f t="shared" ref="K179:L183" si="77">F179+I179</f>
        <v>225260.2</v>
      </c>
      <c r="L179" s="92">
        <f t="shared" si="77"/>
        <v>270312.24</v>
      </c>
    </row>
    <row r="180" spans="1:13" ht="18.75" customHeight="1" x14ac:dyDescent="0.25">
      <c r="A180" s="44">
        <f>A179+1</f>
        <v>79</v>
      </c>
      <c r="B180" s="23" t="s">
        <v>122</v>
      </c>
      <c r="C180" s="26" t="s">
        <v>57</v>
      </c>
      <c r="D180" s="27">
        <v>2.2799999999999998</v>
      </c>
      <c r="E180" s="18">
        <v>144.4</v>
      </c>
      <c r="F180" s="6">
        <f>ROUND(E180*D180,2)</f>
        <v>329.23</v>
      </c>
      <c r="G180" s="6">
        <f>ROUND(F180*1.2,2)</f>
        <v>395.08</v>
      </c>
      <c r="H180" s="7"/>
      <c r="I180" s="6"/>
      <c r="J180" s="6"/>
      <c r="K180" s="7">
        <f t="shared" si="77"/>
        <v>329.23</v>
      </c>
      <c r="L180" s="6">
        <f t="shared" si="77"/>
        <v>395.08</v>
      </c>
      <c r="M180" s="17" t="s">
        <v>125</v>
      </c>
    </row>
    <row r="181" spans="1:13" ht="18.75" customHeight="1" x14ac:dyDescent="0.25">
      <c r="A181" s="5" t="s">
        <v>234</v>
      </c>
      <c r="B181" s="4" t="s">
        <v>123</v>
      </c>
      <c r="C181" s="3" t="s">
        <v>54</v>
      </c>
      <c r="D181" s="22">
        <f>D180*0.15</f>
        <v>0.34199999999999997</v>
      </c>
      <c r="E181" s="2"/>
      <c r="F181" s="15"/>
      <c r="G181" s="15"/>
      <c r="H181" s="1">
        <v>149.15</v>
      </c>
      <c r="I181" s="15">
        <f>ROUND(H181*D181,2)</f>
        <v>51.01</v>
      </c>
      <c r="J181" s="15">
        <f>ROUND(I181*1.2,2)</f>
        <v>61.21</v>
      </c>
      <c r="K181" s="1">
        <f t="shared" si="77"/>
        <v>51.01</v>
      </c>
      <c r="L181" s="15">
        <f t="shared" si="77"/>
        <v>61.21</v>
      </c>
    </row>
    <row r="182" spans="1:13" ht="18.75" customHeight="1" x14ac:dyDescent="0.25">
      <c r="A182" s="9">
        <f>A180+1</f>
        <v>80</v>
      </c>
      <c r="B182" s="23" t="s">
        <v>121</v>
      </c>
      <c r="C182" s="26" t="s">
        <v>57</v>
      </c>
      <c r="D182" s="27">
        <v>2.2799999999999998</v>
      </c>
      <c r="E182" s="18">
        <f>144.4*2</f>
        <v>288.8</v>
      </c>
      <c r="F182" s="6">
        <f>ROUND(E182*D182,2)</f>
        <v>658.46</v>
      </c>
      <c r="G182" s="6">
        <f>ROUND(F182*1.2,2)</f>
        <v>790.15</v>
      </c>
      <c r="H182" s="7"/>
      <c r="I182" s="6"/>
      <c r="J182" s="6"/>
      <c r="K182" s="7">
        <f t="shared" si="77"/>
        <v>658.46</v>
      </c>
      <c r="L182" s="6">
        <f t="shared" si="77"/>
        <v>790.15</v>
      </c>
      <c r="M182" s="17" t="s">
        <v>125</v>
      </c>
    </row>
    <row r="183" spans="1:13" ht="18.75" customHeight="1" x14ac:dyDescent="0.25">
      <c r="A183" s="5" t="s">
        <v>235</v>
      </c>
      <c r="B183" s="4" t="s">
        <v>124</v>
      </c>
      <c r="C183" s="3" t="s">
        <v>54</v>
      </c>
      <c r="D183" s="22">
        <f>D182*0.32</f>
        <v>0.72959999999999992</v>
      </c>
      <c r="E183" s="2"/>
      <c r="F183" s="15"/>
      <c r="G183" s="15"/>
      <c r="H183" s="1">
        <v>165.3</v>
      </c>
      <c r="I183" s="15">
        <f>ROUND(H183*D183,2)</f>
        <v>120.6</v>
      </c>
      <c r="J183" s="15">
        <f>ROUND(I183*1.2,2)</f>
        <v>144.72</v>
      </c>
      <c r="K183" s="1">
        <f t="shared" si="77"/>
        <v>120.6</v>
      </c>
      <c r="L183" s="15">
        <f t="shared" si="77"/>
        <v>144.72</v>
      </c>
    </row>
    <row r="184" spans="1:13" ht="18.75" customHeight="1" x14ac:dyDescent="0.25">
      <c r="A184" s="9">
        <f>A182+1</f>
        <v>81</v>
      </c>
      <c r="B184" s="10" t="s">
        <v>209</v>
      </c>
      <c r="C184" s="9" t="s">
        <v>23</v>
      </c>
      <c r="D184" s="20">
        <v>3.22</v>
      </c>
      <c r="E184" s="8">
        <v>2175.65</v>
      </c>
      <c r="F184" s="6">
        <f>ROUND(E184*D184,2)</f>
        <v>7005.59</v>
      </c>
      <c r="G184" s="6">
        <f>ROUND(F184*1.2,2)</f>
        <v>8406.7099999999991</v>
      </c>
      <c r="H184" s="7"/>
      <c r="I184" s="6"/>
      <c r="J184" s="6"/>
      <c r="K184" s="7">
        <f t="shared" ref="K184" si="78">F184+I184</f>
        <v>7005.59</v>
      </c>
      <c r="L184" s="6">
        <f t="shared" ref="L184" si="79">G184+J184</f>
        <v>8406.7099999999991</v>
      </c>
    </row>
    <row r="185" spans="1:13" ht="18.75" customHeight="1" x14ac:dyDescent="0.25">
      <c r="A185" s="5" t="s">
        <v>236</v>
      </c>
      <c r="B185" s="4" t="s">
        <v>212</v>
      </c>
      <c r="C185" s="3" t="s">
        <v>23</v>
      </c>
      <c r="D185" s="22">
        <v>3.22</v>
      </c>
      <c r="E185" s="2"/>
      <c r="F185" s="15"/>
      <c r="G185" s="15"/>
      <c r="H185" s="1">
        <v>456</v>
      </c>
      <c r="I185" s="15">
        <f>ROUND(H185*D185,2)</f>
        <v>1468.32</v>
      </c>
      <c r="J185" s="15">
        <f>ROUND(I185*1.2,2)</f>
        <v>1761.98</v>
      </c>
      <c r="K185" s="1">
        <f t="shared" ref="K185:L187" si="80">F185+I185</f>
        <v>1468.32</v>
      </c>
      <c r="L185" s="15">
        <f t="shared" si="80"/>
        <v>1761.98</v>
      </c>
    </row>
    <row r="186" spans="1:13" ht="20.25" customHeight="1" x14ac:dyDescent="0.25">
      <c r="A186" s="9">
        <f>A184+1</f>
        <v>82</v>
      </c>
      <c r="B186" s="10" t="s">
        <v>18</v>
      </c>
      <c r="C186" s="9" t="s">
        <v>1</v>
      </c>
      <c r="D186" s="60">
        <v>2</v>
      </c>
      <c r="E186" s="8">
        <v>3200</v>
      </c>
      <c r="F186" s="6">
        <f>ROUND(E186*D186,2)</f>
        <v>6400</v>
      </c>
      <c r="G186" s="6">
        <f>ROUND(F186*1.2,2)</f>
        <v>7680</v>
      </c>
      <c r="H186" s="7"/>
      <c r="I186" s="6"/>
      <c r="J186" s="6"/>
      <c r="K186" s="7">
        <f t="shared" si="80"/>
        <v>6400</v>
      </c>
      <c r="L186" s="6">
        <f t="shared" si="80"/>
        <v>7680</v>
      </c>
    </row>
    <row r="187" spans="1:13" ht="21.75" customHeight="1" x14ac:dyDescent="0.25">
      <c r="A187" s="5" t="s">
        <v>237</v>
      </c>
      <c r="B187" s="4" t="s">
        <v>16</v>
      </c>
      <c r="C187" s="3" t="s">
        <v>1</v>
      </c>
      <c r="D187" s="61">
        <v>2</v>
      </c>
      <c r="E187" s="2"/>
      <c r="F187" s="15"/>
      <c r="G187" s="15"/>
      <c r="H187" s="15">
        <v>5185.5</v>
      </c>
      <c r="I187" s="15">
        <f>ROUND(H187*D187,2)</f>
        <v>10371</v>
      </c>
      <c r="J187" s="15">
        <f>ROUND(I187*1.2,2)</f>
        <v>12445.2</v>
      </c>
      <c r="K187" s="1">
        <f t="shared" si="80"/>
        <v>10371</v>
      </c>
      <c r="L187" s="15">
        <f t="shared" si="80"/>
        <v>12445.2</v>
      </c>
    </row>
    <row r="188" spans="1:13" ht="35.25" customHeight="1" x14ac:dyDescent="0.25">
      <c r="A188" s="9">
        <f>A186+1</f>
        <v>83</v>
      </c>
      <c r="B188" s="10" t="s">
        <v>134</v>
      </c>
      <c r="C188" s="9" t="s">
        <v>36</v>
      </c>
      <c r="D188" s="63">
        <v>0.11</v>
      </c>
      <c r="E188" s="8">
        <v>80533.5</v>
      </c>
      <c r="F188" s="6">
        <f>ROUND(E188*D188,2)</f>
        <v>8858.69</v>
      </c>
      <c r="G188" s="6">
        <f t="shared" ref="G188" si="81">ROUND(F188*1.2,2)</f>
        <v>10630.43</v>
      </c>
      <c r="H188" s="7"/>
      <c r="I188" s="6"/>
      <c r="J188" s="6"/>
      <c r="K188" s="7">
        <f t="shared" ref="K188:K190" si="82">F188+I188</f>
        <v>8858.69</v>
      </c>
      <c r="L188" s="6">
        <f t="shared" ref="L188:L190" si="83">G188+J188</f>
        <v>10630.43</v>
      </c>
      <c r="M188" s="17" t="s">
        <v>133</v>
      </c>
    </row>
    <row r="189" spans="1:13" ht="21" customHeight="1" x14ac:dyDescent="0.25">
      <c r="A189" s="5" t="s">
        <v>238</v>
      </c>
      <c r="B189" s="4" t="s">
        <v>131</v>
      </c>
      <c r="C189" s="3" t="s">
        <v>36</v>
      </c>
      <c r="D189" s="64">
        <v>0.11</v>
      </c>
      <c r="E189" s="2"/>
      <c r="F189" s="15"/>
      <c r="G189" s="15"/>
      <c r="H189" s="1">
        <f>ROUND(4616/1.2*1.15,2)</f>
        <v>4423.67</v>
      </c>
      <c r="I189" s="15">
        <f>ROUND(H189*D189,2)</f>
        <v>486.6</v>
      </c>
      <c r="J189" s="15">
        <f>ROUND(I189*1.2,2)</f>
        <v>583.91999999999996</v>
      </c>
      <c r="K189" s="1">
        <f t="shared" si="82"/>
        <v>486.6</v>
      </c>
      <c r="L189" s="15">
        <f t="shared" si="83"/>
        <v>583.91999999999996</v>
      </c>
      <c r="M189" s="17" t="s">
        <v>34</v>
      </c>
    </row>
    <row r="190" spans="1:13" ht="23.25" customHeight="1" x14ac:dyDescent="0.25">
      <c r="A190" s="5" t="s">
        <v>239</v>
      </c>
      <c r="B190" s="4" t="s">
        <v>132</v>
      </c>
      <c r="C190" s="3" t="s">
        <v>78</v>
      </c>
      <c r="D190" s="64">
        <f>3.85*78.5/1000</f>
        <v>0.30222500000000002</v>
      </c>
      <c r="E190" s="2"/>
      <c r="F190" s="15"/>
      <c r="G190" s="15"/>
      <c r="H190" s="1">
        <f>ROUND(105190/1.2*1.15,2)</f>
        <v>100807.08</v>
      </c>
      <c r="I190" s="15">
        <f>ROUND(H190*D190,2)</f>
        <v>30466.42</v>
      </c>
      <c r="J190" s="15">
        <f>ROUND(I190*1.2,2)</f>
        <v>36559.699999999997</v>
      </c>
      <c r="K190" s="1">
        <f t="shared" si="82"/>
        <v>30466.42</v>
      </c>
      <c r="L190" s="15">
        <f t="shared" si="83"/>
        <v>36559.699999999997</v>
      </c>
    </row>
    <row r="191" spans="1:13" ht="15.75" x14ac:dyDescent="0.25">
      <c r="A191" s="73" t="s">
        <v>0</v>
      </c>
      <c r="B191" s="74"/>
      <c r="C191" s="74"/>
      <c r="D191" s="74"/>
      <c r="E191" s="75"/>
      <c r="F191" s="68">
        <f>SUM(F8:F190)</f>
        <v>1596140.3000000003</v>
      </c>
      <c r="G191" s="69">
        <f>ROUND(F191*1.2,2)</f>
        <v>1915368.36</v>
      </c>
      <c r="I191" s="68">
        <f>SUM(I8:I190)</f>
        <v>1358220.5000000002</v>
      </c>
      <c r="J191" s="69">
        <f>ROUND(I191*1.2,2)</f>
        <v>1629864.6</v>
      </c>
      <c r="K191" s="68">
        <f>SUM(K8:K190)</f>
        <v>2954360.7999999984</v>
      </c>
      <c r="L191" s="69">
        <f>ROUND(K191*1.2,2)</f>
        <v>3545232.96</v>
      </c>
    </row>
  </sheetData>
  <mergeCells count="10">
    <mergeCell ref="B6:D6"/>
    <mergeCell ref="A191:E19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ТС2</vt:lpstr>
      <vt:lpstr>ТС2!Область_печати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2024-06-06T11:16:19Z</dcterms:created>
  <dcterms:modified xsi:type="dcterms:W3CDTF">2024-06-19T08:31:52Z</dcterms:modified>
</cp:coreProperties>
</file>