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ork55\Desktop\Расчёты рентабельности\К отправке\"/>
    </mc:Choice>
  </mc:AlternateContent>
  <xr:revisionPtr revIDLastSave="0" documentId="8_{4BAA2EC6-BC0E-4E29-9880-797056EFC7AC}" xr6:coauthVersionLast="45" xr6:coauthVersionMax="45" xr10:uidLastSave="{00000000-0000-0000-0000-000000000000}"/>
  <bookViews>
    <workbookView xWindow="-120" yWindow="-120" windowWidth="29040" windowHeight="15840" activeTab="2" xr2:uid="{D475925F-4D86-4D8A-9BB7-FC40D61966BD}"/>
  </bookViews>
  <sheets>
    <sheet name="Свод ограждение" sheetId="1" r:id="rId1"/>
    <sheet name="Ограждение" sheetId="8" r:id="rId2"/>
    <sheet name="АС1 ограждение" sheetId="9" r:id="rId3"/>
  </sheets>
  <definedNames>
    <definedName name="_xlnm.Print_Area" localSheetId="2">'АС1 ограждение'!$A$1:$L$46</definedName>
    <definedName name="_xlnm.Print_Area" localSheetId="1">Ограждение!$A$1:$L$33</definedName>
    <definedName name="_xlnm.Print_Area" localSheetId="0">'Свод ограждение'!$A$1:$H$5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32" i="9" l="1"/>
  <c r="D45" i="9"/>
  <c r="I45" i="9" s="1"/>
  <c r="F44" i="9"/>
  <c r="K44" i="9" s="1"/>
  <c r="I43" i="9"/>
  <c r="J43" i="9" s="1"/>
  <c r="L43" i="9" s="1"/>
  <c r="I42" i="9"/>
  <c r="K42" i="9" s="1"/>
  <c r="F41" i="9"/>
  <c r="K41" i="9" s="1"/>
  <c r="D40" i="9"/>
  <c r="I40" i="9" s="1"/>
  <c r="F39" i="9"/>
  <c r="G39" i="9" s="1"/>
  <c r="L39" i="9" s="1"/>
  <c r="D38" i="9"/>
  <c r="I38" i="9" s="1"/>
  <c r="F37" i="9"/>
  <c r="K37" i="9" s="1"/>
  <c r="D36" i="9"/>
  <c r="I36" i="9" s="1"/>
  <c r="F35" i="9"/>
  <c r="K35" i="9" s="1"/>
  <c r="H33" i="9"/>
  <c r="I33" i="9" s="1"/>
  <c r="F32" i="9"/>
  <c r="G32" i="9" s="1"/>
  <c r="L32" i="9" s="1"/>
  <c r="K31" i="9"/>
  <c r="J31" i="9"/>
  <c r="L31" i="9" s="1"/>
  <c r="I31" i="9"/>
  <c r="I30" i="9"/>
  <c r="K30" i="9" s="1"/>
  <c r="F29" i="9"/>
  <c r="K29" i="9" s="1"/>
  <c r="F28" i="9"/>
  <c r="G28" i="9" s="1"/>
  <c r="L28" i="9" s="1"/>
  <c r="D27" i="9"/>
  <c r="I27" i="9" s="1"/>
  <c r="D26" i="9"/>
  <c r="I26" i="9" s="1"/>
  <c r="K26" i="9" s="1"/>
  <c r="F25" i="9"/>
  <c r="K25" i="9" s="1"/>
  <c r="D22" i="9"/>
  <c r="F22" i="9" s="1"/>
  <c r="D21" i="9"/>
  <c r="I21" i="9" s="1"/>
  <c r="D20" i="9"/>
  <c r="F20" i="9" s="1"/>
  <c r="I19" i="9"/>
  <c r="J19" i="9" s="1"/>
  <c r="L19" i="9" s="1"/>
  <c r="I18" i="9"/>
  <c r="J18" i="9" s="1"/>
  <c r="L18" i="9" s="1"/>
  <c r="D17" i="9"/>
  <c r="F17" i="9" s="1"/>
  <c r="F15" i="9"/>
  <c r="K15" i="9" s="1"/>
  <c r="D12" i="9"/>
  <c r="F12" i="9" s="1"/>
  <c r="D11" i="9"/>
  <c r="I11" i="9" s="1"/>
  <c r="F10" i="9"/>
  <c r="G10" i="9" s="1"/>
  <c r="L10" i="9" s="1"/>
  <c r="D10" i="9"/>
  <c r="F9" i="9"/>
  <c r="G9" i="9" s="1"/>
  <c r="L9" i="9" s="1"/>
  <c r="A9" i="9"/>
  <c r="A10" i="9" s="1"/>
  <c r="A12" i="9" s="1"/>
  <c r="A13" i="9" s="1"/>
  <c r="A15" i="9" s="1"/>
  <c r="A17" i="9" s="1"/>
  <c r="A20" i="9" s="1"/>
  <c r="A22" i="9" s="1"/>
  <c r="A25" i="9" s="1"/>
  <c r="A28" i="9" s="1"/>
  <c r="A29" i="9" s="1"/>
  <c r="A32" i="9" s="1"/>
  <c r="A35" i="9" s="1"/>
  <c r="A37" i="9" s="1"/>
  <c r="A39" i="9" s="1"/>
  <c r="A41" i="9" s="1"/>
  <c r="A44" i="9" s="1"/>
  <c r="F8" i="9"/>
  <c r="K8" i="9" s="1"/>
  <c r="I25" i="8"/>
  <c r="K25" i="8" s="1"/>
  <c r="F26" i="8"/>
  <c r="K26" i="8" s="1"/>
  <c r="F24" i="8"/>
  <c r="K24" i="8" s="1"/>
  <c r="F12" i="8"/>
  <c r="K12" i="8" s="1"/>
  <c r="G29" i="9" l="1"/>
  <c r="L29" i="9" s="1"/>
  <c r="D23" i="9"/>
  <c r="I23" i="9" s="1"/>
  <c r="K23" i="9" s="1"/>
  <c r="K28" i="9"/>
  <c r="K39" i="9"/>
  <c r="G20" i="9"/>
  <c r="L20" i="9" s="1"/>
  <c r="K20" i="9"/>
  <c r="K9" i="9"/>
  <c r="K32" i="9"/>
  <c r="K43" i="9"/>
  <c r="K10" i="9"/>
  <c r="G8" i="9"/>
  <c r="L8" i="9" s="1"/>
  <c r="K19" i="9"/>
  <c r="J23" i="9"/>
  <c r="L23" i="9" s="1"/>
  <c r="K36" i="9"/>
  <c r="J36" i="9"/>
  <c r="L36" i="9" s="1"/>
  <c r="J38" i="9"/>
  <c r="L38" i="9" s="1"/>
  <c r="K38" i="9"/>
  <c r="K17" i="9"/>
  <c r="G17" i="9"/>
  <c r="L17" i="9" s="1"/>
  <c r="K21" i="9"/>
  <c r="J21" i="9"/>
  <c r="L21" i="9" s="1"/>
  <c r="J27" i="9"/>
  <c r="L27" i="9" s="1"/>
  <c r="K27" i="9"/>
  <c r="K33" i="9"/>
  <c r="J33" i="9"/>
  <c r="L33" i="9" s="1"/>
  <c r="K12" i="9"/>
  <c r="G12" i="9"/>
  <c r="L12" i="9" s="1"/>
  <c r="K11" i="9"/>
  <c r="J11" i="9"/>
  <c r="L11" i="9" s="1"/>
  <c r="I46" i="9"/>
  <c r="K22" i="9"/>
  <c r="G22" i="9"/>
  <c r="L22" i="9" s="1"/>
  <c r="K40" i="9"/>
  <c r="J40" i="9"/>
  <c r="L40" i="9" s="1"/>
  <c r="K45" i="9"/>
  <c r="J45" i="9"/>
  <c r="L45" i="9" s="1"/>
  <c r="J26" i="9"/>
  <c r="L26" i="9" s="1"/>
  <c r="G37" i="9"/>
  <c r="L37" i="9" s="1"/>
  <c r="J42" i="9"/>
  <c r="L42" i="9" s="1"/>
  <c r="D13" i="9"/>
  <c r="F13" i="9" s="1"/>
  <c r="F46" i="9" s="1"/>
  <c r="K18" i="9"/>
  <c r="G25" i="9"/>
  <c r="L25" i="9" s="1"/>
  <c r="J30" i="9"/>
  <c r="L30" i="9" s="1"/>
  <c r="G15" i="9"/>
  <c r="L15" i="9" s="1"/>
  <c r="G35" i="9"/>
  <c r="L35" i="9" s="1"/>
  <c r="G41" i="9"/>
  <c r="L41" i="9" s="1"/>
  <c r="G44" i="9"/>
  <c r="L44" i="9" s="1"/>
  <c r="J25" i="8"/>
  <c r="L25" i="8" s="1"/>
  <c r="G26" i="8"/>
  <c r="L26" i="8" s="1"/>
  <c r="G24" i="8"/>
  <c r="L24" i="8" s="1"/>
  <c r="G12" i="8"/>
  <c r="L12" i="8" s="1"/>
  <c r="F28" i="8"/>
  <c r="G28" i="8" s="1"/>
  <c r="L28" i="8" s="1"/>
  <c r="F18" i="8"/>
  <c r="K18" i="8" s="1"/>
  <c r="D23" i="8"/>
  <c r="I23" i="8" s="1"/>
  <c r="F22" i="8"/>
  <c r="K22" i="8" s="1"/>
  <c r="F11" i="8"/>
  <c r="G11" i="8" s="1"/>
  <c r="L11" i="8" s="1"/>
  <c r="J46" i="9" l="1"/>
  <c r="G4" i="1" s="1"/>
  <c r="F4" i="1"/>
  <c r="G46" i="9"/>
  <c r="D4" i="1" s="1"/>
  <c r="C4" i="1"/>
  <c r="K13" i="9"/>
  <c r="K46" i="9" s="1"/>
  <c r="L46" i="9" s="1"/>
  <c r="G13" i="9"/>
  <c r="L13" i="9" s="1"/>
  <c r="K28" i="8"/>
  <c r="G18" i="8"/>
  <c r="L18" i="8" s="1"/>
  <c r="K23" i="8"/>
  <c r="J23" i="8"/>
  <c r="L23" i="8" s="1"/>
  <c r="G22" i="8"/>
  <c r="L22" i="8" s="1"/>
  <c r="K11" i="8"/>
  <c r="A9" i="8" l="1"/>
  <c r="A11" i="8" s="1"/>
  <c r="F9" i="8"/>
  <c r="G9" i="8" s="1"/>
  <c r="L9" i="8" s="1"/>
  <c r="F8" i="8"/>
  <c r="K8" i="8" s="1"/>
  <c r="F14" i="8"/>
  <c r="G14" i="8" s="1"/>
  <c r="L14" i="8" s="1"/>
  <c r="A12" i="8" l="1"/>
  <c r="A14" i="8" s="1"/>
  <c r="A15" i="8" s="1"/>
  <c r="A16" i="8" s="1"/>
  <c r="A17" i="8" s="1"/>
  <c r="A18" i="8" s="1"/>
  <c r="A20" i="8" s="1"/>
  <c r="A22" i="8" s="1"/>
  <c r="K9" i="8"/>
  <c r="G8" i="8"/>
  <c r="L8" i="8" s="1"/>
  <c r="K14" i="8"/>
  <c r="A24" i="8" l="1"/>
  <c r="A26" i="8" s="1"/>
  <c r="A28" i="8" s="1"/>
  <c r="A29" i="8" s="1"/>
  <c r="D32" i="8"/>
  <c r="I32" i="8" s="1"/>
  <c r="F29" i="8"/>
  <c r="D30" i="8"/>
  <c r="I30" i="8" s="1"/>
  <c r="F17" i="8"/>
  <c r="G17" i="8" s="1"/>
  <c r="L17" i="8" s="1"/>
  <c r="F16" i="8"/>
  <c r="K16" i="8" s="1"/>
  <c r="G29" i="8" l="1"/>
  <c r="L29" i="8" s="1"/>
  <c r="K29" i="8"/>
  <c r="F31" i="8"/>
  <c r="K31" i="8" s="1"/>
  <c r="J30" i="8"/>
  <c r="L30" i="8" s="1"/>
  <c r="K30" i="8"/>
  <c r="K32" i="8"/>
  <c r="J32" i="8"/>
  <c r="L32" i="8" s="1"/>
  <c r="G16" i="8"/>
  <c r="L16" i="8" s="1"/>
  <c r="K17" i="8"/>
  <c r="G31" i="8" l="1"/>
  <c r="L31" i="8" s="1"/>
  <c r="F20" i="8" l="1"/>
  <c r="G20" i="8" s="1"/>
  <c r="L20" i="8" s="1"/>
  <c r="K20" i="8" l="1"/>
  <c r="F15" i="8" l="1"/>
  <c r="K15" i="8" l="1"/>
  <c r="A31" i="8"/>
  <c r="G15" i="8"/>
  <c r="L15" i="8" s="1"/>
  <c r="I27" i="8"/>
  <c r="K27" i="8" s="1"/>
  <c r="J27" i="8" l="1"/>
  <c r="L27" i="8" s="1"/>
  <c r="A4" i="1" l="1"/>
  <c r="F33" i="8" l="1"/>
  <c r="C3" i="1" s="1"/>
  <c r="E4" i="1"/>
  <c r="G33" i="8" l="1"/>
  <c r="F3" i="1" s="1"/>
  <c r="I33" i="8"/>
  <c r="D3" i="1" s="1"/>
  <c r="K33" i="8"/>
  <c r="L33" i="8" s="1"/>
  <c r="H4" i="1"/>
  <c r="J33" i="8" l="1"/>
  <c r="D5" i="1"/>
  <c r="C5" i="1"/>
  <c r="F5" i="1"/>
  <c r="G3" i="1" l="1"/>
  <c r="G5" i="1" s="1"/>
  <c r="E3" i="1"/>
  <c r="E5" i="1" s="1"/>
  <c r="H3" i="1" l="1"/>
  <c r="H5" i="1" s="1"/>
</calcChain>
</file>

<file path=xl/sharedStrings.xml><?xml version="1.0" encoding="utf-8"?>
<sst xmlns="http://schemas.openxmlformats.org/spreadsheetml/2006/main" count="194" uniqueCount="96">
  <si>
    <t>ВСЕГО</t>
  </si>
  <si>
    <t>Стоимость 
ИТОГО</t>
  </si>
  <si>
    <t>Стоимость 
МТР</t>
  </si>
  <si>
    <t>Стоимость 
СМР</t>
  </si>
  <si>
    <t>с НДС</t>
  </si>
  <si>
    <t>Без НДС</t>
  </si>
  <si>
    <t>Наименование работ (затрат)</t>
  </si>
  <si>
    <t>№ п/п</t>
  </si>
  <si>
    <t xml:space="preserve">Итого </t>
  </si>
  <si>
    <t>м</t>
  </si>
  <si>
    <t>шт.</t>
  </si>
  <si>
    <t>т</t>
  </si>
  <si>
    <t>м3</t>
  </si>
  <si>
    <t>Земляные работы</t>
  </si>
  <si>
    <t>без НДС</t>
  </si>
  <si>
    <t>ИТОГО с НДС</t>
  </si>
  <si>
    <t>ИТОГО без НДС</t>
  </si>
  <si>
    <t>Цена за единицу без НДС</t>
  </si>
  <si>
    <t>Всего</t>
  </si>
  <si>
    <t>Стоимость материалов</t>
  </si>
  <si>
    <t>Стоимость работ</t>
  </si>
  <si>
    <t>ООО "ЭлектроЭнергетика"</t>
  </si>
  <si>
    <t>Кол-во</t>
  </si>
  <si>
    <t>Ед.изм</t>
  </si>
  <si>
    <t>Наименование материалов</t>
  </si>
  <si>
    <t>Уплотнение грунта пневматическими трамбовками</t>
  </si>
  <si>
    <t xml:space="preserve">Обратная засыпка грунта бульдозером </t>
  </si>
  <si>
    <t>Установка железобетонных оград из панелей</t>
  </si>
  <si>
    <t>м2</t>
  </si>
  <si>
    <t>Разработка грунта механизированным способом</t>
  </si>
  <si>
    <t>Доработка грунта вручную</t>
  </si>
  <si>
    <t>Панель ограждения ПО-2</t>
  </si>
  <si>
    <t>Фундамент ограждения ФО-2</t>
  </si>
  <si>
    <t>кг</t>
  </si>
  <si>
    <t>Прочие работы</t>
  </si>
  <si>
    <t>Погрузка  грунта в автосамосвалы</t>
  </si>
  <si>
    <t>Битумная грунтовка ТЕХНОНИКОЛЬ № 01  (20л=16кг)</t>
  </si>
  <si>
    <t>л</t>
  </si>
  <si>
    <t>Битумная мастика Технониколь №24</t>
  </si>
  <si>
    <t>Устройство ограждения</t>
  </si>
  <si>
    <t>Устройство железобетонных фундаментов</t>
  </si>
  <si>
    <t>10.1</t>
  </si>
  <si>
    <t>13.1</t>
  </si>
  <si>
    <t>14.1</t>
  </si>
  <si>
    <t>Обмазка праймером Технониколь фундаментов в один слой</t>
  </si>
  <si>
    <t>Обмазка битумной мастикой фундаментов в два слоя</t>
  </si>
  <si>
    <t>Демонтажные работы</t>
  </si>
  <si>
    <t>Демонтаж стен кирпичных</t>
  </si>
  <si>
    <t>Обратная засыпка грунтом вручную</t>
  </si>
  <si>
    <t>11.1</t>
  </si>
  <si>
    <t>Очистка поверхности щетками</t>
  </si>
  <si>
    <t>Погрузка строительного мусора механизированно</t>
  </si>
  <si>
    <t>Погрузка строительного мусора вручную</t>
  </si>
  <si>
    <t>Устройство щебеночной подготовки из щебня фр. 20-40 мм под фундаменты</t>
  </si>
  <si>
    <t>Устройство монолитных фундаментов ограждения ФО-2</t>
  </si>
  <si>
    <t>Установка железобетонных оград из панелей ПО-2</t>
  </si>
  <si>
    <t>Щебень  фр. 20-40</t>
  </si>
  <si>
    <t>12.2</t>
  </si>
  <si>
    <t>12.1</t>
  </si>
  <si>
    <t>15.1</t>
  </si>
  <si>
    <t>16.1</t>
  </si>
  <si>
    <t>Ограждение</t>
  </si>
  <si>
    <t>131-23-АС1 Ограждение</t>
  </si>
  <si>
    <t>Устройство щебеночной подготовки</t>
  </si>
  <si>
    <t>3.1</t>
  </si>
  <si>
    <t>7.1</t>
  </si>
  <si>
    <t>7.2</t>
  </si>
  <si>
    <t>8.1</t>
  </si>
  <si>
    <t>9.1</t>
  </si>
  <si>
    <t>Установка ворот</t>
  </si>
  <si>
    <t>Бетон B25, W8, F100</t>
  </si>
  <si>
    <t>10.2</t>
  </si>
  <si>
    <t>Арматура d12 А1</t>
  </si>
  <si>
    <t>Сверление отверстий для устройства хим анкеров</t>
  </si>
  <si>
    <t>8-й цех</t>
  </si>
  <si>
    <t>Монтаж химических анкеров для установки опор в фундамент</t>
  </si>
  <si>
    <t>Шпилька резьбовая М12х150</t>
  </si>
  <si>
    <t>Клеевой анкер EAF 410 WC</t>
  </si>
  <si>
    <t>Монтаж изготовленных металлоконструкций ворот</t>
  </si>
  <si>
    <t>щт.</t>
  </si>
  <si>
    <t>Ворота распашные 6000х2500</t>
  </si>
  <si>
    <t>цена по счету</t>
  </si>
  <si>
    <t>Кирпичная кладка</t>
  </si>
  <si>
    <t>Устройство бетонных фундаментов</t>
  </si>
  <si>
    <t>Бетон B20</t>
  </si>
  <si>
    <t>Кладка стен кирпичных</t>
  </si>
  <si>
    <t>17.1</t>
  </si>
  <si>
    <t>Кирпич КР-р-по 250×120×88/1,4НФ/150/2,0/50</t>
  </si>
  <si>
    <t>17.2</t>
  </si>
  <si>
    <t>Раствор кладочный, цементно-известковый, М100</t>
  </si>
  <si>
    <t>Устройство стяжек цементных</t>
  </si>
  <si>
    <t>18.1</t>
  </si>
  <si>
    <t>Стяжка цементная</t>
  </si>
  <si>
    <t>Щебень фр. 20-40</t>
  </si>
  <si>
    <t xml:space="preserve">Разработка сухого техногенного грунта механизированным способом </t>
  </si>
  <si>
    <t>АС1 ограждение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</si>
</sst>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0\ _₽_-;\-* #,##0.00\ _₽_-;_-* &quot;-&quot;??\ _₽_-;_-@_-"/>
    <numFmt numFmtId="165" formatCode="_-* #,##0_-;\-* #,##0_-;_-* &quot;-&quot;??_-;_-@_-"/>
    <numFmt numFmtId="166" formatCode="_-* #,##0\ _₽_-;\-* #,##0\ _₽_-;_-* &quot;-&quot;??\ _₽_-;_-@_-"/>
    <numFmt numFmtId="167" formatCode="0.0"/>
    <numFmt numFmtId="168" formatCode="0.000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0"/>
      <name val="Arial Cyr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C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00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>
      <alignment vertical="top"/>
    </xf>
  </cellStyleXfs>
  <cellXfs count="121">
    <xf numFmtId="0" fontId="0" fillId="0" borderId="0" xfId="0"/>
    <xf numFmtId="0" fontId="3" fillId="0" borderId="0" xfId="0" applyFont="1"/>
    <xf numFmtId="164" fontId="0" fillId="0" borderId="0" xfId="0" applyNumberFormat="1"/>
    <xf numFmtId="43" fontId="4" fillId="2" borderId="1" xfId="1" applyFont="1" applyFill="1" applyBorder="1"/>
    <xf numFmtId="43" fontId="4" fillId="3" borderId="1" xfId="1" applyFont="1" applyFill="1" applyBorder="1"/>
    <xf numFmtId="0" fontId="4" fillId="0" borderId="1" xfId="0" applyFont="1" applyBorder="1"/>
    <xf numFmtId="0" fontId="3" fillId="0" borderId="1" xfId="0" applyFont="1" applyBorder="1"/>
    <xf numFmtId="164" fontId="2" fillId="0" borderId="0" xfId="0" applyNumberFormat="1" applyFont="1"/>
    <xf numFmtId="43" fontId="4" fillId="2" borderId="1" xfId="1" applyFont="1" applyFill="1" applyBorder="1" applyAlignment="1">
      <alignment horizontal="center" vertical="center"/>
    </xf>
    <xf numFmtId="43" fontId="3" fillId="2" borderId="1" xfId="1" applyFont="1" applyFill="1" applyBorder="1" applyAlignment="1">
      <alignment horizontal="right" vertical="center"/>
    </xf>
    <xf numFmtId="43" fontId="3" fillId="2" borderId="1" xfId="1" applyFont="1" applyFill="1" applyBorder="1" applyAlignment="1">
      <alignment vertical="center"/>
    </xf>
    <xf numFmtId="43" fontId="4" fillId="3" borderId="1" xfId="1" applyFont="1" applyFill="1" applyBorder="1" applyAlignment="1">
      <alignment horizontal="center" vertical="center"/>
    </xf>
    <xf numFmtId="43" fontId="3" fillId="3" borderId="1" xfId="1" applyFont="1" applyFill="1" applyBorder="1" applyAlignment="1">
      <alignment horizontal="right" vertical="center"/>
    </xf>
    <xf numFmtId="43" fontId="3" fillId="3" borderId="1" xfId="1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165" fontId="0" fillId="0" borderId="0" xfId="1" applyNumberFormat="1" applyFont="1"/>
    <xf numFmtId="0" fontId="6" fillId="0" borderId="0" xfId="0" applyFont="1"/>
    <xf numFmtId="43" fontId="7" fillId="0" borderId="1" xfId="1" applyFont="1" applyBorder="1"/>
    <xf numFmtId="165" fontId="6" fillId="0" borderId="0" xfId="1" applyNumberFormat="1" applyFont="1"/>
    <xf numFmtId="0" fontId="2" fillId="0" borderId="0" xfId="0" applyFont="1" applyAlignment="1">
      <alignment vertical="center"/>
    </xf>
    <xf numFmtId="43" fontId="5" fillId="4" borderId="1" xfId="1" applyFont="1" applyFill="1" applyBorder="1" applyAlignment="1">
      <alignment vertical="center"/>
    </xf>
    <xf numFmtId="43" fontId="5" fillId="4" borderId="1" xfId="1" applyFont="1" applyFill="1" applyBorder="1" applyAlignment="1">
      <alignment horizontal="center" vertical="center" wrapText="1"/>
    </xf>
    <xf numFmtId="43" fontId="3" fillId="4" borderId="1" xfId="1" applyFont="1" applyFill="1" applyBorder="1" applyAlignment="1">
      <alignment vertical="center"/>
    </xf>
    <xf numFmtId="43" fontId="10" fillId="0" borderId="1" xfId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43" fontId="3" fillId="5" borderId="1" xfId="1" applyFont="1" applyFill="1" applyBorder="1" applyAlignment="1">
      <alignment vertical="center"/>
    </xf>
    <xf numFmtId="43" fontId="3" fillId="5" borderId="1" xfId="1" applyFont="1" applyFill="1" applyBorder="1" applyAlignment="1">
      <alignment horizontal="center" vertical="center" wrapText="1"/>
    </xf>
    <xf numFmtId="43" fontId="3" fillId="5" borderId="1" xfId="1" applyNumberFormat="1" applyFont="1" applyFill="1" applyBorder="1" applyAlignment="1">
      <alignment vertical="center"/>
    </xf>
    <xf numFmtId="43" fontId="10" fillId="5" borderId="1" xfId="1" applyFont="1" applyFill="1" applyBorder="1" applyAlignment="1">
      <alignment horizontal="center" vertical="center" wrapText="1"/>
    </xf>
    <xf numFmtId="2" fontId="5" fillId="5" borderId="1" xfId="0" applyNumberFormat="1" applyFont="1" applyFill="1" applyBorder="1" applyAlignment="1">
      <alignment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1" xfId="2" applyFont="1" applyFill="1" applyBorder="1" applyAlignment="1">
      <alignment horizontal="left" vertical="center" wrapText="1"/>
    </xf>
    <xf numFmtId="49" fontId="5" fillId="4" borderId="1" xfId="0" applyNumberFormat="1" applyFont="1" applyFill="1" applyBorder="1" applyAlignment="1">
      <alignment horizontal="center" vertical="center" wrapText="1"/>
    </xf>
    <xf numFmtId="0" fontId="0" fillId="4" borderId="0" xfId="0" applyFill="1"/>
    <xf numFmtId="43" fontId="13" fillId="4" borderId="1" xfId="1" applyFont="1" applyFill="1" applyBorder="1" applyAlignment="1">
      <alignment vertical="center"/>
    </xf>
    <xf numFmtId="43" fontId="13" fillId="4" borderId="1" xfId="1" applyNumberFormat="1" applyFont="1" applyFill="1" applyBorder="1" applyAlignment="1">
      <alignment horizontal="center"/>
    </xf>
    <xf numFmtId="43" fontId="3" fillId="0" borderId="1" xfId="1" applyFont="1" applyBorder="1" applyAlignment="1">
      <alignment vertical="center"/>
    </xf>
    <xf numFmtId="0" fontId="12" fillId="0" borderId="0" xfId="0" applyFont="1"/>
    <xf numFmtId="1" fontId="5" fillId="5" borderId="1" xfId="0" applyNumberFormat="1" applyFont="1" applyFill="1" applyBorder="1" applyAlignment="1">
      <alignment vertical="center" wrapText="1"/>
    </xf>
    <xf numFmtId="0" fontId="5" fillId="5" borderId="4" xfId="2" applyFont="1" applyFill="1" applyBorder="1" applyAlignment="1">
      <alignment horizontal="left" vertical="center" wrapText="1"/>
    </xf>
    <xf numFmtId="0" fontId="12" fillId="0" borderId="0" xfId="0" applyFont="1" applyAlignment="1">
      <alignment vertical="center"/>
    </xf>
    <xf numFmtId="43" fontId="10" fillId="4" borderId="1" xfId="1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2" applyFont="1" applyBorder="1" applyAlignment="1">
      <alignment horizontal="left" vertical="center" wrapText="1"/>
    </xf>
    <xf numFmtId="2" fontId="5" fillId="0" borderId="1" xfId="0" applyNumberFormat="1" applyFont="1" applyBorder="1" applyAlignment="1">
      <alignment vertical="center" wrapText="1"/>
    </xf>
    <xf numFmtId="43" fontId="13" fillId="4" borderId="1" xfId="1" applyFont="1" applyFill="1" applyBorder="1" applyAlignment="1">
      <alignment horizontal="center" vertical="center" wrapText="1"/>
    </xf>
    <xf numFmtId="166" fontId="3" fillId="4" borderId="1" xfId="0" applyNumberFormat="1" applyFont="1" applyFill="1" applyBorder="1" applyAlignment="1">
      <alignment vertical="center"/>
    </xf>
    <xf numFmtId="3" fontId="5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" fontId="5" fillId="4" borderId="1" xfId="0" applyNumberFormat="1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left" vertical="center" wrapText="1"/>
    </xf>
    <xf numFmtId="49" fontId="13" fillId="4" borderId="1" xfId="0" applyNumberFormat="1" applyFont="1" applyFill="1" applyBorder="1" applyAlignment="1">
      <alignment horizontal="center" vertical="center" wrapText="1"/>
    </xf>
    <xf numFmtId="0" fontId="2" fillId="0" borderId="0" xfId="0" applyFont="1"/>
    <xf numFmtId="165" fontId="11" fillId="6" borderId="1" xfId="1" applyNumberFormat="1" applyFont="1" applyFill="1" applyBorder="1" applyAlignment="1">
      <alignment horizontal="left" vertical="center" wrapText="1"/>
    </xf>
    <xf numFmtId="166" fontId="11" fillId="6" borderId="1" xfId="0" applyNumberFormat="1" applyFont="1" applyFill="1" applyBorder="1" applyAlignment="1">
      <alignment horizontal="left" vertical="center" wrapText="1"/>
    </xf>
    <xf numFmtId="4" fontId="11" fillId="6" borderId="1" xfId="0" applyNumberFormat="1" applyFont="1" applyFill="1" applyBorder="1" applyAlignment="1">
      <alignment horizontal="left" vertical="center" wrapText="1"/>
    </xf>
    <xf numFmtId="0" fontId="11" fillId="6" borderId="5" xfId="0" applyFont="1" applyFill="1" applyBorder="1" applyAlignment="1">
      <alignment horizontal="center" vertical="center" wrapText="1"/>
    </xf>
    <xf numFmtId="0" fontId="11" fillId="0" borderId="1" xfId="3" applyFont="1" applyBorder="1" applyAlignment="1">
      <alignment horizontal="center" vertical="center"/>
    </xf>
    <xf numFmtId="1" fontId="11" fillId="0" borderId="1" xfId="3" applyNumberFormat="1" applyFont="1" applyBorder="1" applyAlignment="1">
      <alignment horizontal="center" vertical="center"/>
    </xf>
    <xf numFmtId="4" fontId="11" fillId="0" borderId="1" xfId="0" applyNumberFormat="1" applyFont="1" applyFill="1" applyBorder="1" applyAlignment="1">
      <alignment horizontal="center" vertical="center" wrapText="1"/>
    </xf>
    <xf numFmtId="165" fontId="4" fillId="0" borderId="1" xfId="1" applyNumberFormat="1" applyFont="1" applyBorder="1" applyAlignment="1">
      <alignment vertical="center"/>
    </xf>
    <xf numFmtId="4" fontId="11" fillId="0" borderId="1" xfId="0" applyNumberFormat="1" applyFont="1" applyBorder="1" applyAlignment="1">
      <alignment horizontal="center" vertical="center" wrapText="1"/>
    </xf>
    <xf numFmtId="0" fontId="5" fillId="4" borderId="1" xfId="0" applyNumberFormat="1" applyFont="1" applyFill="1" applyBorder="1" applyAlignment="1">
      <alignment horizontal="center" vertical="center" wrapText="1"/>
    </xf>
    <xf numFmtId="0" fontId="5" fillId="4" borderId="1" xfId="2" applyFont="1" applyFill="1" applyBorder="1" applyAlignment="1">
      <alignment horizontal="left" vertical="center" wrapText="1"/>
    </xf>
    <xf numFmtId="43" fontId="5" fillId="5" borderId="1" xfId="1" applyFont="1" applyFill="1" applyBorder="1" applyAlignment="1">
      <alignment vertical="center"/>
    </xf>
    <xf numFmtId="43" fontId="3" fillId="4" borderId="1" xfId="1" applyFont="1" applyFill="1" applyBorder="1" applyAlignment="1">
      <alignment horizontal="center" vertical="center" wrapText="1"/>
    </xf>
    <xf numFmtId="0" fontId="2" fillId="4" borderId="0" xfId="0" applyFont="1" applyFill="1" applyAlignment="1">
      <alignment vertical="center"/>
    </xf>
    <xf numFmtId="0" fontId="11" fillId="0" borderId="1" xfId="2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wrapText="1"/>
    </xf>
    <xf numFmtId="0" fontId="5" fillId="5" borderId="1" xfId="0" applyFont="1" applyFill="1" applyBorder="1" applyAlignment="1">
      <alignment horizontal="center" wrapText="1"/>
    </xf>
    <xf numFmtId="0" fontId="12" fillId="4" borderId="0" xfId="0" applyFont="1" applyFill="1"/>
    <xf numFmtId="43" fontId="3" fillId="5" borderId="1" xfId="1" applyNumberFormat="1" applyFont="1" applyFill="1" applyBorder="1" applyAlignment="1">
      <alignment horizontal="center"/>
    </xf>
    <xf numFmtId="2" fontId="5" fillId="4" borderId="1" xfId="0" applyNumberFormat="1" applyFont="1" applyFill="1" applyBorder="1" applyAlignment="1">
      <alignment horizontal="right" vertical="center" wrapText="1"/>
    </xf>
    <xf numFmtId="2" fontId="5" fillId="5" borderId="1" xfId="0" applyNumberFormat="1" applyFont="1" applyFill="1" applyBorder="1" applyAlignment="1">
      <alignment horizontal="right" vertical="center" wrapText="1"/>
    </xf>
    <xf numFmtId="43" fontId="5" fillId="5" borderId="1" xfId="1" applyFont="1" applyFill="1" applyBorder="1" applyAlignment="1">
      <alignment horizontal="center" vertical="center" wrapText="1"/>
    </xf>
    <xf numFmtId="0" fontId="5" fillId="4" borderId="4" xfId="2" applyFont="1" applyFill="1" applyBorder="1" applyAlignment="1">
      <alignment horizontal="left" vertical="center" wrapText="1"/>
    </xf>
    <xf numFmtId="2" fontId="5" fillId="4" borderId="1" xfId="0" applyNumberFormat="1" applyFont="1" applyFill="1" applyBorder="1" applyAlignment="1">
      <alignment vertical="center" wrapText="1"/>
    </xf>
    <xf numFmtId="4" fontId="11" fillId="0" borderId="1" xfId="0" applyNumberFormat="1" applyFont="1" applyBorder="1" applyAlignment="1">
      <alignment horizontal="center" vertical="center" wrapText="1"/>
    </xf>
    <xf numFmtId="167" fontId="5" fillId="0" borderId="1" xfId="0" applyNumberFormat="1" applyFont="1" applyBorder="1" applyAlignment="1">
      <alignment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1" xfId="0" applyFont="1" applyBorder="1" applyAlignment="1">
      <alignment wrapText="1"/>
    </xf>
    <xf numFmtId="43" fontId="14" fillId="0" borderId="1" xfId="1" applyFont="1" applyBorder="1" applyAlignment="1">
      <alignment horizontal="center" vertical="center"/>
    </xf>
    <xf numFmtId="0" fontId="3" fillId="4" borderId="1" xfId="0" applyNumberFormat="1" applyFont="1" applyFill="1" applyBorder="1" applyAlignment="1">
      <alignment horizontal="center" vertical="center" wrapText="1"/>
    </xf>
    <xf numFmtId="168" fontId="5" fillId="5" borderId="1" xfId="0" applyNumberFormat="1" applyFont="1" applyFill="1" applyBorder="1" applyAlignment="1">
      <alignment vertical="center" wrapText="1"/>
    </xf>
    <xf numFmtId="0" fontId="5" fillId="0" borderId="1" xfId="2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vertical="center" wrapText="1"/>
    </xf>
    <xf numFmtId="43" fontId="5" fillId="0" borderId="1" xfId="1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43" fontId="3" fillId="5" borderId="4" xfId="1" applyFont="1" applyFill="1" applyBorder="1" applyAlignment="1">
      <alignment vertical="center"/>
    </xf>
    <xf numFmtId="0" fontId="0" fillId="0" borderId="0" xfId="0" applyFont="1"/>
    <xf numFmtId="43" fontId="3" fillId="0" borderId="4" xfId="1" applyFont="1" applyBorder="1" applyAlignment="1">
      <alignment vertical="center"/>
    </xf>
    <xf numFmtId="167" fontId="5" fillId="5" borderId="1" xfId="0" applyNumberFormat="1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11" fillId="6" borderId="4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9" fillId="0" borderId="4" xfId="2" applyFont="1" applyBorder="1" applyAlignment="1">
      <alignment horizontal="right" wrapText="1"/>
    </xf>
    <xf numFmtId="0" fontId="9" fillId="0" borderId="3" xfId="2" applyFont="1" applyBorder="1" applyAlignment="1">
      <alignment horizontal="right" wrapText="1"/>
    </xf>
    <xf numFmtId="0" fontId="9" fillId="0" borderId="2" xfId="2" applyFont="1" applyBorder="1" applyAlignment="1">
      <alignment horizontal="right" wrapText="1"/>
    </xf>
    <xf numFmtId="0" fontId="11" fillId="0" borderId="13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4" fontId="11" fillId="0" borderId="12" xfId="0" applyNumberFormat="1" applyFont="1" applyBorder="1" applyAlignment="1">
      <alignment horizontal="center" vertical="center" wrapText="1"/>
    </xf>
    <xf numFmtId="4" fontId="11" fillId="0" borderId="7" xfId="0" applyNumberFormat="1" applyFont="1" applyBorder="1" applyAlignment="1">
      <alignment horizontal="center" vertical="center" wrapText="1"/>
    </xf>
    <xf numFmtId="4" fontId="11" fillId="0" borderId="6" xfId="0" applyNumberFormat="1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 wrapText="1"/>
    </xf>
    <xf numFmtId="4" fontId="11" fillId="0" borderId="11" xfId="0" applyNumberFormat="1" applyFont="1" applyBorder="1" applyAlignment="1">
      <alignment horizontal="center" vertical="center" wrapText="1"/>
    </xf>
    <xf numFmtId="4" fontId="11" fillId="0" borderId="0" xfId="0" applyNumberFormat="1" applyFont="1" applyBorder="1" applyAlignment="1">
      <alignment horizontal="center" vertical="center" wrapText="1"/>
    </xf>
    <xf numFmtId="4" fontId="11" fillId="0" borderId="10" xfId="0" applyNumberFormat="1" applyFont="1" applyBorder="1" applyAlignment="1">
      <alignment horizontal="center" vertical="center" wrapText="1"/>
    </xf>
    <xf numFmtId="4" fontId="11" fillId="0" borderId="9" xfId="0" applyNumberFormat="1" applyFont="1" applyBorder="1" applyAlignment="1">
      <alignment horizontal="center" vertical="center" wrapText="1"/>
    </xf>
    <xf numFmtId="43" fontId="5" fillId="7" borderId="1" xfId="1" applyFont="1" applyFill="1" applyBorder="1" applyAlignment="1">
      <alignment vertical="center"/>
    </xf>
    <xf numFmtId="43" fontId="3" fillId="7" borderId="1" xfId="1" applyFont="1" applyFill="1" applyBorder="1" applyAlignment="1">
      <alignment vertical="center"/>
    </xf>
  </cellXfs>
  <cellStyles count="4">
    <cellStyle name="ЛокСмМТСН" xfId="3" xr:uid="{298C0DC6-4A58-47B1-9B13-E88DE9D42BBB}"/>
    <cellStyle name="Обычный" xfId="0" builtinId="0"/>
    <cellStyle name="Обычный 2" xfId="2" xr:uid="{787A2DFC-7BA0-44DE-A341-5D49A5DDE3CF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149B7-972B-4188-817A-A1CFE295E838}">
  <dimension ref="A1:I13"/>
  <sheetViews>
    <sheetView view="pageBreakPreview" zoomScaleNormal="100" zoomScaleSheetLayoutView="100" workbookViewId="0">
      <selection activeCell="B13" sqref="B13"/>
    </sheetView>
  </sheetViews>
  <sheetFormatPr defaultRowHeight="15" x14ac:dyDescent="0.25"/>
  <cols>
    <col min="1" max="1" width="6.5703125" customWidth="1"/>
    <col min="2" max="2" width="45" customWidth="1"/>
    <col min="3" max="3" width="16.5703125" customWidth="1"/>
    <col min="4" max="4" width="17.7109375" customWidth="1"/>
    <col min="5" max="5" width="17.85546875" customWidth="1"/>
    <col min="6" max="7" width="16.5703125" customWidth="1"/>
    <col min="8" max="8" width="17.140625" customWidth="1"/>
    <col min="9" max="9" width="16.5703125" bestFit="1" customWidth="1"/>
    <col min="10" max="11" width="14.5703125" bestFit="1" customWidth="1"/>
  </cols>
  <sheetData>
    <row r="1" spans="1:9" x14ac:dyDescent="0.25">
      <c r="A1" s="100" t="s">
        <v>7</v>
      </c>
      <c r="B1" s="100" t="s">
        <v>6</v>
      </c>
      <c r="C1" s="101" t="s">
        <v>5</v>
      </c>
      <c r="D1" s="101"/>
      <c r="E1" s="101"/>
      <c r="F1" s="102" t="s">
        <v>4</v>
      </c>
      <c r="G1" s="102"/>
      <c r="H1" s="102"/>
    </row>
    <row r="2" spans="1:9" ht="28.5" x14ac:dyDescent="0.25">
      <c r="A2" s="100"/>
      <c r="B2" s="100"/>
      <c r="C2" s="19" t="s">
        <v>3</v>
      </c>
      <c r="D2" s="18" t="s">
        <v>2</v>
      </c>
      <c r="E2" s="18" t="s">
        <v>1</v>
      </c>
      <c r="F2" s="17" t="s">
        <v>3</v>
      </c>
      <c r="G2" s="16" t="s">
        <v>2</v>
      </c>
      <c r="H2" s="16" t="s">
        <v>1</v>
      </c>
    </row>
    <row r="3" spans="1:9" x14ac:dyDescent="0.25">
      <c r="A3" s="15">
        <v>1</v>
      </c>
      <c r="B3" s="14" t="s">
        <v>61</v>
      </c>
      <c r="C3" s="13">
        <f>Ограждение!F33</f>
        <v>8419257.4799999986</v>
      </c>
      <c r="D3" s="12">
        <f>Ограждение!I33</f>
        <v>3031506.25</v>
      </c>
      <c r="E3" s="11">
        <f>C3+D3</f>
        <v>11450763.729999999</v>
      </c>
      <c r="F3" s="10">
        <f>Ограждение!G33</f>
        <v>10103108.98</v>
      </c>
      <c r="G3" s="9">
        <f>Ограждение!J33</f>
        <v>3637807.5</v>
      </c>
      <c r="H3" s="8">
        <f>F3+G3</f>
        <v>13740916.48</v>
      </c>
      <c r="I3" s="7"/>
    </row>
    <row r="4" spans="1:9" x14ac:dyDescent="0.25">
      <c r="A4" s="15">
        <f>A3+1</f>
        <v>2</v>
      </c>
      <c r="B4" s="14" t="s">
        <v>95</v>
      </c>
      <c r="C4" s="13">
        <f>'АС1 ограждение'!F46</f>
        <v>698218.57</v>
      </c>
      <c r="D4" s="12">
        <f>'АС1 ограждение'!G46</f>
        <v>837862.28</v>
      </c>
      <c r="E4" s="11">
        <f>C4+D4</f>
        <v>1536080.85</v>
      </c>
      <c r="F4" s="10">
        <f>'АС1 ограждение'!I46</f>
        <v>1102797.18</v>
      </c>
      <c r="G4" s="9">
        <f>'АС1 ограждение'!J46</f>
        <v>1323356.6200000001</v>
      </c>
      <c r="H4" s="8">
        <f>F4+G4</f>
        <v>2426153.7999999998</v>
      </c>
      <c r="I4" s="7"/>
    </row>
    <row r="5" spans="1:9" x14ac:dyDescent="0.25">
      <c r="A5" s="6"/>
      <c r="B5" s="5" t="s">
        <v>0</v>
      </c>
      <c r="C5" s="4">
        <f t="shared" ref="C5:H5" si="0">SUM(C3:C4)</f>
        <v>9117476.0499999989</v>
      </c>
      <c r="D5" s="4">
        <f t="shared" si="0"/>
        <v>3869368.5300000003</v>
      </c>
      <c r="E5" s="4">
        <f t="shared" si="0"/>
        <v>12986844.579999998</v>
      </c>
      <c r="F5" s="3">
        <f t="shared" si="0"/>
        <v>11205906.16</v>
      </c>
      <c r="G5" s="3">
        <f t="shared" si="0"/>
        <v>4961164.12</v>
      </c>
      <c r="H5" s="3">
        <f t="shared" si="0"/>
        <v>16167070.280000001</v>
      </c>
      <c r="I5" s="2"/>
    </row>
    <row r="6" spans="1:9" x14ac:dyDescent="0.25">
      <c r="A6" s="1"/>
      <c r="B6" s="1"/>
      <c r="C6" s="1"/>
      <c r="D6" s="1"/>
      <c r="E6" s="1"/>
      <c r="I6" s="2"/>
    </row>
    <row r="7" spans="1:9" x14ac:dyDescent="0.25">
      <c r="A7" s="1"/>
      <c r="B7" s="1"/>
      <c r="C7" s="1"/>
      <c r="D7" s="1"/>
      <c r="E7" s="1"/>
    </row>
    <row r="8" spans="1:9" x14ac:dyDescent="0.25">
      <c r="A8" s="1"/>
      <c r="B8" s="1"/>
      <c r="C8" s="1"/>
      <c r="D8" s="1"/>
      <c r="E8" s="1"/>
    </row>
    <row r="9" spans="1:9" x14ac:dyDescent="0.25">
      <c r="A9" s="1"/>
      <c r="B9" s="1"/>
      <c r="C9" s="1"/>
      <c r="D9" s="1"/>
      <c r="E9" s="1"/>
    </row>
    <row r="10" spans="1:9" x14ac:dyDescent="0.25">
      <c r="A10" s="1"/>
      <c r="B10" s="1"/>
      <c r="C10" s="1"/>
      <c r="D10" s="1"/>
      <c r="E10" s="1"/>
    </row>
    <row r="11" spans="1:9" x14ac:dyDescent="0.25">
      <c r="A11" s="1"/>
      <c r="B11" s="1"/>
      <c r="C11" s="1"/>
      <c r="D11" s="1"/>
      <c r="E11" s="1"/>
    </row>
    <row r="12" spans="1:9" x14ac:dyDescent="0.25">
      <c r="A12" s="1"/>
      <c r="B12" s="1"/>
      <c r="C12" s="1"/>
      <c r="D12" s="1"/>
      <c r="E12" s="1"/>
    </row>
    <row r="13" spans="1:9" x14ac:dyDescent="0.25">
      <c r="A13" s="1"/>
      <c r="B13" s="1"/>
      <c r="C13" s="1"/>
      <c r="D13" s="1"/>
      <c r="E13" s="1"/>
    </row>
  </sheetData>
  <mergeCells count="4">
    <mergeCell ref="A1:A2"/>
    <mergeCell ref="B1:B2"/>
    <mergeCell ref="C1:E1"/>
    <mergeCell ref="F1:H1"/>
  </mergeCells>
  <pageMargins left="0.7" right="0.7" top="0.75" bottom="0.75" header="0.3" footer="0.3"/>
  <pageSetup paperSize="9" scale="5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0182C-5D02-4A05-AA5B-00D9F700E74F}">
  <sheetPr>
    <tabColor theme="9" tint="0.79998168889431442"/>
  </sheetPr>
  <dimension ref="A1:M33"/>
  <sheetViews>
    <sheetView view="pageBreakPreview" topLeftCell="A4" zoomScale="80" zoomScaleNormal="100" zoomScaleSheetLayoutView="80" workbookViewId="0">
      <selection activeCell="D27" sqref="D27"/>
    </sheetView>
  </sheetViews>
  <sheetFormatPr defaultColWidth="8.85546875" defaultRowHeight="15" x14ac:dyDescent="0.25"/>
  <cols>
    <col min="1" max="1" width="12.140625" bestFit="1" customWidth="1"/>
    <col min="2" max="2" width="65.140625" customWidth="1"/>
    <col min="3" max="3" width="10.5703125" customWidth="1"/>
    <col min="4" max="4" width="11" bestFit="1" customWidth="1"/>
    <col min="5" max="5" width="15.140625" customWidth="1"/>
    <col min="6" max="6" width="16" customWidth="1"/>
    <col min="7" max="7" width="17.140625" style="20" customWidth="1"/>
    <col min="8" max="8" width="16.140625" style="20" customWidth="1"/>
    <col min="9" max="10" width="16.140625" customWidth="1"/>
    <col min="11" max="11" width="17.28515625" customWidth="1"/>
    <col min="12" max="12" width="17.42578125" customWidth="1"/>
    <col min="13" max="13" width="55.42578125" customWidth="1"/>
  </cols>
  <sheetData>
    <row r="1" spans="1:13" ht="14.45" customHeight="1" x14ac:dyDescent="0.25">
      <c r="A1" s="108" t="s">
        <v>7</v>
      </c>
      <c r="B1" s="111" t="s">
        <v>24</v>
      </c>
      <c r="C1" s="114" t="s">
        <v>23</v>
      </c>
      <c r="D1" s="114" t="s">
        <v>22</v>
      </c>
      <c r="E1" s="115" t="s">
        <v>21</v>
      </c>
      <c r="F1" s="116"/>
      <c r="G1" s="116"/>
      <c r="H1" s="116"/>
      <c r="I1" s="116"/>
      <c r="J1" s="116"/>
      <c r="K1" s="116"/>
      <c r="L1" s="116"/>
    </row>
    <row r="2" spans="1:13" ht="14.45" customHeight="1" x14ac:dyDescent="0.25">
      <c r="A2" s="109"/>
      <c r="B2" s="112"/>
      <c r="C2" s="114"/>
      <c r="D2" s="114"/>
      <c r="E2" s="117"/>
      <c r="F2" s="118"/>
      <c r="G2" s="118"/>
      <c r="H2" s="118"/>
      <c r="I2" s="118"/>
      <c r="J2" s="118"/>
      <c r="K2" s="118"/>
      <c r="L2" s="118"/>
    </row>
    <row r="3" spans="1:13" ht="27.75" customHeight="1" x14ac:dyDescent="0.25">
      <c r="A3" s="109"/>
      <c r="B3" s="112"/>
      <c r="C3" s="114"/>
      <c r="D3" s="114"/>
      <c r="E3" s="114" t="s">
        <v>20</v>
      </c>
      <c r="F3" s="114"/>
      <c r="G3" s="114"/>
      <c r="H3" s="114" t="s">
        <v>19</v>
      </c>
      <c r="I3" s="114"/>
      <c r="J3" s="114"/>
      <c r="K3" s="100" t="s">
        <v>18</v>
      </c>
      <c r="L3" s="100"/>
    </row>
    <row r="4" spans="1:13" ht="56.1" customHeight="1" x14ac:dyDescent="0.25">
      <c r="A4" s="110"/>
      <c r="B4" s="113"/>
      <c r="C4" s="114"/>
      <c r="D4" s="114"/>
      <c r="E4" s="68" t="s">
        <v>17</v>
      </c>
      <c r="F4" s="68" t="s">
        <v>16</v>
      </c>
      <c r="G4" s="67" t="s">
        <v>15</v>
      </c>
      <c r="H4" s="68" t="s">
        <v>17</v>
      </c>
      <c r="I4" s="68" t="s">
        <v>16</v>
      </c>
      <c r="J4" s="67" t="s">
        <v>15</v>
      </c>
      <c r="K4" s="66" t="s">
        <v>14</v>
      </c>
      <c r="L4" s="66" t="s">
        <v>4</v>
      </c>
    </row>
    <row r="5" spans="1:13" x14ac:dyDescent="0.25">
      <c r="A5" s="65">
        <v>1</v>
      </c>
      <c r="B5" s="64">
        <v>2</v>
      </c>
      <c r="C5" s="64">
        <v>3</v>
      </c>
      <c r="D5" s="64">
        <v>4</v>
      </c>
      <c r="E5" s="64">
        <v>5</v>
      </c>
      <c r="F5" s="64">
        <v>6</v>
      </c>
      <c r="G5" s="64">
        <v>7</v>
      </c>
      <c r="H5"/>
    </row>
    <row r="6" spans="1:13" ht="20.25" customHeight="1" x14ac:dyDescent="0.25">
      <c r="A6" s="63"/>
      <c r="B6" s="103"/>
      <c r="C6" s="104"/>
      <c r="D6" s="104"/>
      <c r="E6" s="62"/>
      <c r="F6" s="61"/>
      <c r="G6" s="60"/>
      <c r="H6" s="60"/>
      <c r="I6" s="60"/>
      <c r="J6" s="60"/>
      <c r="K6" s="60"/>
      <c r="L6" s="60"/>
      <c r="M6" s="59"/>
    </row>
    <row r="7" spans="1:13" ht="20.25" customHeight="1" x14ac:dyDescent="0.25">
      <c r="A7" s="58"/>
      <c r="B7" s="57" t="s">
        <v>46</v>
      </c>
      <c r="C7" s="56"/>
      <c r="D7" s="55"/>
      <c r="E7" s="54"/>
      <c r="F7" s="53"/>
      <c r="G7" s="52"/>
      <c r="H7" s="40"/>
      <c r="I7" s="39"/>
      <c r="J7" s="39"/>
      <c r="K7" s="51"/>
      <c r="L7" s="39"/>
    </row>
    <row r="8" spans="1:13" ht="23.25" customHeight="1" x14ac:dyDescent="0.25">
      <c r="A8" s="29">
        <v>1</v>
      </c>
      <c r="B8" s="49" t="s">
        <v>47</v>
      </c>
      <c r="C8" s="48" t="s">
        <v>12</v>
      </c>
      <c r="D8" s="50">
        <v>667.8</v>
      </c>
      <c r="E8" s="28">
        <v>5439.2</v>
      </c>
      <c r="F8" s="27">
        <f>ROUND(E8*D8,2)</f>
        <v>3632297.76</v>
      </c>
      <c r="G8" s="27">
        <f t="shared" ref="G8" si="0">ROUND(F8*1.2,2)</f>
        <v>4358757.3099999996</v>
      </c>
      <c r="H8" s="26"/>
      <c r="I8" s="27"/>
      <c r="J8" s="27"/>
      <c r="K8" s="26">
        <f t="shared" ref="K8:L11" si="1">F8+I8</f>
        <v>3632297.76</v>
      </c>
      <c r="L8" s="119">
        <f t="shared" ref="L8:L9" si="2">G8+J8</f>
        <v>4358757.3099999996</v>
      </c>
      <c r="M8" s="45"/>
    </row>
    <row r="9" spans="1:13" ht="23.25" customHeight="1" x14ac:dyDescent="0.25">
      <c r="A9" s="29">
        <f>A8+1</f>
        <v>2</v>
      </c>
      <c r="B9" s="49" t="s">
        <v>40</v>
      </c>
      <c r="C9" s="48" t="s">
        <v>12</v>
      </c>
      <c r="D9" s="50">
        <v>278.25</v>
      </c>
      <c r="E9" s="28">
        <v>4844.8</v>
      </c>
      <c r="F9" s="41">
        <f>ROUND(E9*D9,2)</f>
        <v>1348065.6</v>
      </c>
      <c r="G9" s="41">
        <f>ROUND(F9*1.2,2)</f>
        <v>1617678.72</v>
      </c>
      <c r="H9" s="46"/>
      <c r="I9" s="27"/>
      <c r="J9" s="27"/>
      <c r="K9" s="72">
        <f t="shared" si="1"/>
        <v>1348065.6</v>
      </c>
      <c r="L9" s="41">
        <f t="shared" si="2"/>
        <v>1617678.72</v>
      </c>
      <c r="M9" s="45"/>
    </row>
    <row r="10" spans="1:13" ht="18.75" customHeight="1" x14ac:dyDescent="0.25">
      <c r="A10" s="29"/>
      <c r="B10" s="74" t="s">
        <v>34</v>
      </c>
      <c r="C10" s="48"/>
      <c r="D10" s="50"/>
      <c r="E10" s="46"/>
      <c r="F10" s="41"/>
      <c r="G10" s="41"/>
      <c r="H10" s="26"/>
      <c r="I10" s="27"/>
      <c r="J10" s="27"/>
      <c r="K10" s="26"/>
      <c r="L10" s="25"/>
      <c r="M10" s="42"/>
    </row>
    <row r="11" spans="1:13" ht="23.25" customHeight="1" x14ac:dyDescent="0.25">
      <c r="A11" s="29">
        <f>A9+1</f>
        <v>3</v>
      </c>
      <c r="B11" s="82" t="s">
        <v>51</v>
      </c>
      <c r="C11" s="48" t="s">
        <v>11</v>
      </c>
      <c r="D11" s="83">
        <v>1362.6</v>
      </c>
      <c r="E11" s="25">
        <v>436.23</v>
      </c>
      <c r="F11" s="41">
        <f t="shared" ref="F11" si="3">ROUND(E11*D11,2)</f>
        <v>594407</v>
      </c>
      <c r="G11" s="41">
        <f t="shared" ref="G11" si="4">ROUND(F11*1.2,2)</f>
        <v>713288.4</v>
      </c>
      <c r="H11" s="46"/>
      <c r="I11" s="27"/>
      <c r="J11" s="27"/>
      <c r="K11" s="72">
        <f t="shared" si="1"/>
        <v>594407</v>
      </c>
      <c r="L11" s="120">
        <f t="shared" si="1"/>
        <v>713288.4</v>
      </c>
      <c r="M11" s="45"/>
    </row>
    <row r="12" spans="1:13" ht="23.25" customHeight="1" x14ac:dyDescent="0.25">
      <c r="A12" s="29">
        <f>A11+1</f>
        <v>4</v>
      </c>
      <c r="B12" s="82" t="s">
        <v>52</v>
      </c>
      <c r="C12" s="48" t="s">
        <v>11</v>
      </c>
      <c r="D12" s="83">
        <v>340.7</v>
      </c>
      <c r="E12" s="25">
        <v>1481</v>
      </c>
      <c r="F12" s="41">
        <f t="shared" ref="F12" si="5">ROUND(E12*D12,2)</f>
        <v>504576.7</v>
      </c>
      <c r="G12" s="41">
        <f t="shared" ref="G12" si="6">ROUND(F12*1.2,2)</f>
        <v>605492.04</v>
      </c>
      <c r="H12" s="46"/>
      <c r="I12" s="27"/>
      <c r="J12" s="27"/>
      <c r="K12" s="72">
        <f t="shared" ref="K12" si="7">F12+I12</f>
        <v>504576.7</v>
      </c>
      <c r="L12" s="120">
        <f t="shared" ref="L12" si="8">G12+J12</f>
        <v>605492.04</v>
      </c>
      <c r="M12" s="45"/>
    </row>
    <row r="13" spans="1:13" ht="23.25" customHeight="1" x14ac:dyDescent="0.25">
      <c r="A13" s="29"/>
      <c r="B13" s="57" t="s">
        <v>13</v>
      </c>
      <c r="C13" s="48"/>
      <c r="D13" s="50"/>
      <c r="E13" s="28"/>
      <c r="F13" s="41"/>
      <c r="G13" s="41"/>
      <c r="H13" s="40"/>
      <c r="I13" s="39"/>
      <c r="J13" s="39"/>
      <c r="K13" s="26"/>
      <c r="L13" s="25"/>
      <c r="M13" s="45"/>
    </row>
    <row r="14" spans="1:13" ht="23.25" customHeight="1" x14ac:dyDescent="0.25">
      <c r="A14" s="29">
        <f>A12+1</f>
        <v>5</v>
      </c>
      <c r="B14" s="49" t="s">
        <v>29</v>
      </c>
      <c r="C14" s="48" t="s">
        <v>12</v>
      </c>
      <c r="D14" s="50">
        <v>211.47</v>
      </c>
      <c r="E14" s="28">
        <v>325</v>
      </c>
      <c r="F14" s="41">
        <f>ROUND(E14*D14,2)</f>
        <v>68727.75</v>
      </c>
      <c r="G14" s="41">
        <f>ROUND(F14*1.2,2)</f>
        <v>82473.3</v>
      </c>
      <c r="H14" s="40"/>
      <c r="I14" s="39"/>
      <c r="J14" s="39"/>
      <c r="K14" s="26">
        <f t="shared" ref="K14" si="9">F14+I14</f>
        <v>68727.75</v>
      </c>
      <c r="L14" s="25">
        <f t="shared" ref="L14" si="10">G14+J14</f>
        <v>82473.3</v>
      </c>
      <c r="M14" s="45"/>
    </row>
    <row r="15" spans="1:13" ht="18.75" customHeight="1" x14ac:dyDescent="0.25">
      <c r="A15" s="29">
        <f>A14+1</f>
        <v>6</v>
      </c>
      <c r="B15" s="49" t="s">
        <v>30</v>
      </c>
      <c r="C15" s="75" t="s">
        <v>12</v>
      </c>
      <c r="D15" s="50">
        <v>11.13</v>
      </c>
      <c r="E15" s="28">
        <v>1777</v>
      </c>
      <c r="F15" s="41">
        <f>ROUND(E15*D15,2)</f>
        <v>19778.009999999998</v>
      </c>
      <c r="G15" s="41">
        <f>ROUND(F15*1.2,2)</f>
        <v>23733.61</v>
      </c>
      <c r="H15" s="40"/>
      <c r="I15" s="39"/>
      <c r="J15" s="39"/>
      <c r="K15" s="26">
        <f t="shared" ref="K15:L17" si="11">F15+I15</f>
        <v>19778.009999999998</v>
      </c>
      <c r="L15" s="25">
        <f t="shared" ref="L15" si="12">G15+J15</f>
        <v>23733.61</v>
      </c>
    </row>
    <row r="16" spans="1:13" s="38" customFormat="1" ht="22.5" customHeight="1" x14ac:dyDescent="0.25">
      <c r="A16" s="29">
        <f t="shared" ref="A16:A18" si="13">A15+1</f>
        <v>7</v>
      </c>
      <c r="B16" s="49" t="s">
        <v>26</v>
      </c>
      <c r="C16" s="48" t="s">
        <v>12</v>
      </c>
      <c r="D16" s="50">
        <v>318</v>
      </c>
      <c r="E16" s="46">
        <v>220</v>
      </c>
      <c r="F16" s="41">
        <f t="shared" ref="F16:F17" si="14">ROUND(E16*D16,2)</f>
        <v>69960</v>
      </c>
      <c r="G16" s="41">
        <f t="shared" ref="G16:G17" si="15">ROUND(F16*1.2,2)</f>
        <v>83952</v>
      </c>
      <c r="H16" s="40"/>
      <c r="I16" s="39"/>
      <c r="J16" s="39"/>
      <c r="K16" s="26">
        <f t="shared" si="11"/>
        <v>69960</v>
      </c>
      <c r="L16" s="25">
        <f t="shared" si="11"/>
        <v>83952</v>
      </c>
      <c r="M16" s="77"/>
    </row>
    <row r="17" spans="1:13" ht="22.5" customHeight="1" x14ac:dyDescent="0.25">
      <c r="A17" s="29">
        <f t="shared" si="13"/>
        <v>8</v>
      </c>
      <c r="B17" s="49" t="s">
        <v>25</v>
      </c>
      <c r="C17" s="48" t="s">
        <v>12</v>
      </c>
      <c r="D17" s="50">
        <v>318</v>
      </c>
      <c r="E17" s="46">
        <v>198</v>
      </c>
      <c r="F17" s="41">
        <f t="shared" si="14"/>
        <v>62964</v>
      </c>
      <c r="G17" s="41">
        <f t="shared" si="15"/>
        <v>75556.800000000003</v>
      </c>
      <c r="H17" s="26"/>
      <c r="I17" s="27"/>
      <c r="J17" s="27"/>
      <c r="K17" s="26">
        <f t="shared" si="11"/>
        <v>62964</v>
      </c>
      <c r="L17" s="25">
        <f t="shared" si="11"/>
        <v>75556.800000000003</v>
      </c>
      <c r="M17" s="42"/>
    </row>
    <row r="18" spans="1:13" ht="22.5" customHeight="1" x14ac:dyDescent="0.25">
      <c r="A18" s="29">
        <f t="shared" si="13"/>
        <v>9</v>
      </c>
      <c r="B18" s="49" t="s">
        <v>48</v>
      </c>
      <c r="C18" s="48" t="s">
        <v>12</v>
      </c>
      <c r="D18" s="50">
        <v>79.5</v>
      </c>
      <c r="E18" s="28">
        <v>899</v>
      </c>
      <c r="F18" s="41">
        <f t="shared" ref="F18" si="16">ROUND(E18*D18,2)</f>
        <v>71470.5</v>
      </c>
      <c r="G18" s="41">
        <f t="shared" ref="G18" si="17">ROUND(F18*1.2,2)</f>
        <v>85764.6</v>
      </c>
      <c r="H18" s="40"/>
      <c r="I18" s="39"/>
      <c r="J18" s="39"/>
      <c r="K18" s="26">
        <f t="shared" ref="K18" si="18">F18+I18</f>
        <v>71470.5</v>
      </c>
      <c r="L18" s="25">
        <f t="shared" ref="L18" si="19">G18+J18</f>
        <v>85764.6</v>
      </c>
      <c r="M18" s="42"/>
    </row>
    <row r="19" spans="1:13" ht="18.75" customHeight="1" x14ac:dyDescent="0.25">
      <c r="A19" s="29"/>
      <c r="B19" s="74" t="s">
        <v>34</v>
      </c>
      <c r="C19" s="48"/>
      <c r="D19" s="50"/>
      <c r="E19" s="46"/>
      <c r="F19" s="41"/>
      <c r="G19" s="41"/>
      <c r="H19" s="26"/>
      <c r="I19" s="27"/>
      <c r="J19" s="27"/>
      <c r="K19" s="26"/>
      <c r="L19" s="25"/>
      <c r="M19" s="42"/>
    </row>
    <row r="20" spans="1:13" ht="18" customHeight="1" x14ac:dyDescent="0.25">
      <c r="A20" s="29">
        <f>A18+1</f>
        <v>10</v>
      </c>
      <c r="B20" s="49" t="s">
        <v>35</v>
      </c>
      <c r="C20" s="48" t="s">
        <v>12</v>
      </c>
      <c r="D20" s="50">
        <v>100</v>
      </c>
      <c r="E20" s="46">
        <v>630.14</v>
      </c>
      <c r="F20" s="41">
        <f t="shared" ref="F20" si="20">ROUND(E20*D20,2)</f>
        <v>63014</v>
      </c>
      <c r="G20" s="41">
        <f t="shared" ref="G20" si="21">ROUND(F20*1.2,2)</f>
        <v>75616.800000000003</v>
      </c>
      <c r="H20" s="46"/>
      <c r="I20" s="25"/>
      <c r="J20" s="25"/>
      <c r="K20" s="26">
        <f t="shared" ref="K20:L20" si="22">F20+I20</f>
        <v>63014</v>
      </c>
      <c r="L20" s="25">
        <f t="shared" si="22"/>
        <v>75616.800000000003</v>
      </c>
      <c r="M20" s="45"/>
    </row>
    <row r="21" spans="1:13" ht="20.25" customHeight="1" x14ac:dyDescent="0.25">
      <c r="A21" s="29"/>
      <c r="B21" s="57" t="s">
        <v>39</v>
      </c>
      <c r="C21" s="75"/>
      <c r="D21" s="50"/>
      <c r="E21" s="28"/>
      <c r="F21" s="41"/>
      <c r="G21" s="41"/>
      <c r="H21" s="40"/>
      <c r="I21" s="39"/>
      <c r="J21" s="39"/>
      <c r="K21" s="26"/>
      <c r="L21" s="25"/>
      <c r="M21" s="24"/>
    </row>
    <row r="22" spans="1:13" ht="28.5" customHeight="1" x14ac:dyDescent="0.25">
      <c r="A22" s="29">
        <f>A20+1</f>
        <v>11</v>
      </c>
      <c r="B22" s="49" t="s">
        <v>53</v>
      </c>
      <c r="C22" s="48" t="s">
        <v>12</v>
      </c>
      <c r="D22" s="50">
        <v>34.24</v>
      </c>
      <c r="E22" s="28">
        <v>1240</v>
      </c>
      <c r="F22" s="41">
        <f>ROUND(E22*D22,2)</f>
        <v>42457.599999999999</v>
      </c>
      <c r="G22" s="41">
        <f>ROUND(F22*1.2,2)</f>
        <v>50949.120000000003</v>
      </c>
      <c r="H22" s="46"/>
      <c r="I22" s="27"/>
      <c r="J22" s="27"/>
      <c r="K22" s="72">
        <f t="shared" ref="K22:K23" si="23">F22+I22</f>
        <v>42457.599999999999</v>
      </c>
      <c r="L22" s="41">
        <f t="shared" ref="L22:L23" si="24">G22+J22</f>
        <v>50949.120000000003</v>
      </c>
      <c r="M22" s="73"/>
    </row>
    <row r="23" spans="1:13" ht="18.75" customHeight="1" x14ac:dyDescent="0.25">
      <c r="A23" s="37" t="s">
        <v>49</v>
      </c>
      <c r="B23" s="36" t="s">
        <v>56</v>
      </c>
      <c r="C23" s="35" t="s">
        <v>12</v>
      </c>
      <c r="D23" s="34">
        <f>D22*1.26</f>
        <v>43.142400000000002</v>
      </c>
      <c r="E23" s="33"/>
      <c r="F23" s="30"/>
      <c r="G23" s="30"/>
      <c r="H23" s="32">
        <v>2950</v>
      </c>
      <c r="I23" s="30">
        <f>ROUND(H23*D23,2)</f>
        <v>127270.08</v>
      </c>
      <c r="J23" s="30">
        <f>ROUND(I23*1.2,2)</f>
        <v>152724.1</v>
      </c>
      <c r="K23" s="31">
        <f t="shared" si="23"/>
        <v>127270.08</v>
      </c>
      <c r="L23" s="30">
        <f t="shared" si="24"/>
        <v>152724.1</v>
      </c>
      <c r="M23" s="59"/>
    </row>
    <row r="24" spans="1:13" ht="18.75" customHeight="1" x14ac:dyDescent="0.25">
      <c r="A24" s="69">
        <f>A22+1</f>
        <v>12</v>
      </c>
      <c r="B24" s="49" t="s">
        <v>54</v>
      </c>
      <c r="C24" s="48" t="s">
        <v>12</v>
      </c>
      <c r="D24" s="47">
        <v>64.599999999999994</v>
      </c>
      <c r="E24" s="28">
        <v>6056</v>
      </c>
      <c r="F24" s="41">
        <f>ROUND(E24*D24,2)</f>
        <v>391217.6</v>
      </c>
      <c r="G24" s="41">
        <f>ROUND(F24*1.2,2)</f>
        <v>469461.12</v>
      </c>
      <c r="H24" s="46"/>
      <c r="I24" s="27"/>
      <c r="J24" s="27"/>
      <c r="K24" s="72">
        <f t="shared" ref="K24:K26" si="25">F24+I24</f>
        <v>391217.6</v>
      </c>
      <c r="L24" s="41">
        <f t="shared" ref="L24:L26" si="26">G24+J24</f>
        <v>469461.12</v>
      </c>
      <c r="M24" s="42"/>
    </row>
    <row r="25" spans="1:13" ht="18.75" customHeight="1" x14ac:dyDescent="0.25">
      <c r="A25" s="37" t="s">
        <v>58</v>
      </c>
      <c r="B25" s="36" t="s">
        <v>32</v>
      </c>
      <c r="C25" s="76" t="s">
        <v>10</v>
      </c>
      <c r="D25" s="43">
        <v>165</v>
      </c>
      <c r="E25" s="33"/>
      <c r="F25" s="30"/>
      <c r="G25" s="30"/>
      <c r="H25" s="33">
        <v>4006</v>
      </c>
      <c r="I25" s="30">
        <f>ROUND(H25*D25,2)</f>
        <v>660990</v>
      </c>
      <c r="J25" s="30">
        <f>ROUND(I25*1.2,2)</f>
        <v>793188</v>
      </c>
      <c r="K25" s="31">
        <f t="shared" si="25"/>
        <v>660990</v>
      </c>
      <c r="L25" s="30">
        <f t="shared" si="26"/>
        <v>793188</v>
      </c>
      <c r="M25" s="42"/>
    </row>
    <row r="26" spans="1:13" ht="18.75" customHeight="1" x14ac:dyDescent="0.25">
      <c r="A26" s="69">
        <f>A24+1</f>
        <v>13</v>
      </c>
      <c r="B26" s="49" t="s">
        <v>55</v>
      </c>
      <c r="C26" s="48" t="s">
        <v>9</v>
      </c>
      <c r="D26" s="85">
        <v>397.5</v>
      </c>
      <c r="E26" s="28">
        <v>2455</v>
      </c>
      <c r="F26" s="41">
        <f>ROUND(E26*D26,2)</f>
        <v>975862.5</v>
      </c>
      <c r="G26" s="41">
        <f>ROUND(F26*1.2,2)</f>
        <v>1171035</v>
      </c>
      <c r="H26" s="46"/>
      <c r="I26" s="27"/>
      <c r="J26" s="27"/>
      <c r="K26" s="72">
        <f t="shared" si="25"/>
        <v>975862.5</v>
      </c>
      <c r="L26" s="41">
        <f t="shared" si="26"/>
        <v>1171035</v>
      </c>
      <c r="M26" s="42"/>
    </row>
    <row r="27" spans="1:13" ht="18.75" customHeight="1" x14ac:dyDescent="0.25">
      <c r="A27" s="37" t="s">
        <v>42</v>
      </c>
      <c r="B27" s="36" t="s">
        <v>31</v>
      </c>
      <c r="C27" s="76" t="s">
        <v>10</v>
      </c>
      <c r="D27" s="43">
        <v>161</v>
      </c>
      <c r="E27" s="33"/>
      <c r="F27" s="30"/>
      <c r="G27" s="30"/>
      <c r="H27" s="33">
        <v>12650</v>
      </c>
      <c r="I27" s="30">
        <f>ROUND(H27*D27,2)</f>
        <v>2036650</v>
      </c>
      <c r="J27" s="30">
        <f>ROUND(I27*1.2,2)</f>
        <v>2443980</v>
      </c>
      <c r="K27" s="31">
        <f t="shared" ref="K27:L32" si="27">F27+I27</f>
        <v>2036650</v>
      </c>
      <c r="L27" s="30">
        <f t="shared" ref="L27:L28" si="28">G27+J27</f>
        <v>2443980</v>
      </c>
      <c r="M27" s="42"/>
    </row>
    <row r="28" spans="1:13" ht="18.75" customHeight="1" x14ac:dyDescent="0.25">
      <c r="A28" s="69">
        <f>A26+1</f>
        <v>14</v>
      </c>
      <c r="B28" s="49" t="s">
        <v>50</v>
      </c>
      <c r="C28" s="75" t="s">
        <v>28</v>
      </c>
      <c r="D28" s="50">
        <v>389.4</v>
      </c>
      <c r="E28" s="28">
        <v>1007.7</v>
      </c>
      <c r="F28" s="27">
        <f>ROUND(E28*D28,2)</f>
        <v>392398.38</v>
      </c>
      <c r="G28" s="27">
        <f t="shared" ref="G28" si="29">ROUND(F28*1.2,2)</f>
        <v>470878.06</v>
      </c>
      <c r="H28" s="26"/>
      <c r="I28" s="27"/>
      <c r="J28" s="27"/>
      <c r="K28" s="26">
        <f t="shared" ref="K28" si="30">F28+I28</f>
        <v>392398.38</v>
      </c>
      <c r="L28" s="25">
        <f t="shared" si="28"/>
        <v>470878.06</v>
      </c>
      <c r="M28" s="42"/>
    </row>
    <row r="29" spans="1:13" ht="19.5" customHeight="1" x14ac:dyDescent="0.25">
      <c r="A29" s="69">
        <f>A28+1</f>
        <v>15</v>
      </c>
      <c r="B29" s="70" t="s">
        <v>44</v>
      </c>
      <c r="C29" s="56" t="s">
        <v>28</v>
      </c>
      <c r="D29" s="79">
        <v>389.4</v>
      </c>
      <c r="E29" s="46">
        <v>152</v>
      </c>
      <c r="F29" s="27">
        <f>ROUND(E29*D29,2)</f>
        <v>59188.800000000003</v>
      </c>
      <c r="G29" s="27">
        <f t="shared" ref="G29" si="31">ROUND(F29*1.2,2)</f>
        <v>71026.559999999998</v>
      </c>
      <c r="H29" s="26"/>
      <c r="I29" s="27"/>
      <c r="J29" s="27"/>
      <c r="K29" s="26">
        <f t="shared" si="27"/>
        <v>59188.800000000003</v>
      </c>
      <c r="L29" s="25">
        <f t="shared" si="27"/>
        <v>71026.559999999998</v>
      </c>
      <c r="M29" s="45"/>
    </row>
    <row r="30" spans="1:13" ht="17.25" customHeight="1" x14ac:dyDescent="0.25">
      <c r="A30" s="37" t="s">
        <v>59</v>
      </c>
      <c r="B30" s="44" t="s">
        <v>36</v>
      </c>
      <c r="C30" s="35" t="s">
        <v>37</v>
      </c>
      <c r="D30" s="80">
        <f>D29*0.3*20/16</f>
        <v>146.02499999999998</v>
      </c>
      <c r="E30" s="33"/>
      <c r="F30" s="30"/>
      <c r="G30" s="30"/>
      <c r="H30" s="78">
        <v>250</v>
      </c>
      <c r="I30" s="30">
        <f>ROUND(H30*D30,2)</f>
        <v>36506.25</v>
      </c>
      <c r="J30" s="30">
        <f t="shared" ref="J30" si="32">ROUND(I30*1.2,2)</f>
        <v>43807.5</v>
      </c>
      <c r="K30" s="31">
        <f t="shared" si="27"/>
        <v>36506.25</v>
      </c>
      <c r="L30" s="30">
        <f t="shared" si="27"/>
        <v>43807.5</v>
      </c>
      <c r="M30" s="45"/>
    </row>
    <row r="31" spans="1:13" ht="21.75" customHeight="1" x14ac:dyDescent="0.25">
      <c r="A31" s="69">
        <f>A29+1</f>
        <v>16</v>
      </c>
      <c r="B31" s="70" t="s">
        <v>45</v>
      </c>
      <c r="C31" s="56" t="s">
        <v>28</v>
      </c>
      <c r="D31" s="79">
        <v>389.4</v>
      </c>
      <c r="E31" s="46">
        <v>315.54000000000002</v>
      </c>
      <c r="F31" s="27">
        <f>ROUND(E31*D31,2)</f>
        <v>122871.28</v>
      </c>
      <c r="G31" s="27">
        <f t="shared" ref="G31" si="33">ROUND(F31*1.2,2)</f>
        <v>147445.54</v>
      </c>
      <c r="H31" s="26"/>
      <c r="I31" s="27"/>
      <c r="J31" s="27"/>
      <c r="K31" s="26">
        <f t="shared" si="27"/>
        <v>122871.28</v>
      </c>
      <c r="L31" s="25">
        <f t="shared" si="27"/>
        <v>147445.54</v>
      </c>
      <c r="M31" s="45"/>
    </row>
    <row r="32" spans="1:13" ht="15.75" x14ac:dyDescent="0.25">
      <c r="A32" s="37" t="s">
        <v>60</v>
      </c>
      <c r="B32" s="44" t="s">
        <v>38</v>
      </c>
      <c r="C32" s="35" t="s">
        <v>33</v>
      </c>
      <c r="D32" s="34">
        <f>D31*0.7*2</f>
        <v>545.16</v>
      </c>
      <c r="E32" s="33"/>
      <c r="F32" s="30"/>
      <c r="G32" s="30"/>
      <c r="H32" s="78">
        <v>312</v>
      </c>
      <c r="I32" s="30">
        <f t="shared" ref="I32" si="34">ROUND(H32*D32,2)</f>
        <v>170089.92</v>
      </c>
      <c r="J32" s="30">
        <f t="shared" ref="J32" si="35">ROUND(I32*1.2,2)</f>
        <v>204107.9</v>
      </c>
      <c r="K32" s="81">
        <f t="shared" si="27"/>
        <v>170089.92</v>
      </c>
      <c r="L32" s="71">
        <f t="shared" si="27"/>
        <v>204107.9</v>
      </c>
      <c r="M32" s="45"/>
    </row>
    <row r="33" spans="1:12" s="21" customFormat="1" ht="23.25" customHeight="1" x14ac:dyDescent="0.3">
      <c r="A33" s="105" t="s">
        <v>8</v>
      </c>
      <c r="B33" s="106"/>
      <c r="C33" s="106"/>
      <c r="D33" s="106"/>
      <c r="E33" s="107"/>
      <c r="F33" s="22">
        <f>SUM(F7:F32)</f>
        <v>8419257.4799999986</v>
      </c>
      <c r="G33" s="22">
        <f>ROUND(F33*1.2,2)</f>
        <v>10103108.98</v>
      </c>
      <c r="H33" s="23"/>
      <c r="I33" s="22">
        <f>SUM(I7:I32)</f>
        <v>3031506.25</v>
      </c>
      <c r="J33" s="22">
        <f>ROUND(I33*1.2,2)</f>
        <v>3637807.5</v>
      </c>
      <c r="K33" s="22">
        <f>SUM(K7:K32)</f>
        <v>11450763.729999999</v>
      </c>
      <c r="L33" s="22">
        <f>ROUND(K33*1.2,2)</f>
        <v>13740916.48</v>
      </c>
    </row>
  </sheetData>
  <mergeCells count="10">
    <mergeCell ref="B6:D6"/>
    <mergeCell ref="A33:E33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EDE5F-D6D8-463A-9448-C4038CF610EF}">
  <sheetPr>
    <tabColor theme="9" tint="0.79998168889431442"/>
  </sheetPr>
  <dimension ref="A1:M46"/>
  <sheetViews>
    <sheetView tabSelected="1" view="pageBreakPreview" zoomScale="80" zoomScaleNormal="100" zoomScaleSheetLayoutView="80" workbookViewId="0">
      <selection activeCell="E18" sqref="E18"/>
    </sheetView>
  </sheetViews>
  <sheetFormatPr defaultColWidth="8.85546875" defaultRowHeight="15" x14ac:dyDescent="0.25"/>
  <cols>
    <col min="1" max="1" width="12.140625" bestFit="1" customWidth="1"/>
    <col min="2" max="2" width="65.140625" customWidth="1"/>
    <col min="3" max="3" width="10.5703125" customWidth="1"/>
    <col min="4" max="4" width="11" bestFit="1" customWidth="1"/>
    <col min="5" max="5" width="15.140625" customWidth="1"/>
    <col min="6" max="6" width="16" customWidth="1"/>
    <col min="7" max="7" width="17.140625" style="20" customWidth="1"/>
    <col min="8" max="8" width="16.140625" style="20" customWidth="1"/>
    <col min="9" max="12" width="16.140625" customWidth="1"/>
    <col min="13" max="13" width="55.42578125" customWidth="1"/>
    <col min="14" max="14" width="17.85546875" customWidth="1"/>
  </cols>
  <sheetData>
    <row r="1" spans="1:13" ht="14.45" customHeight="1" x14ac:dyDescent="0.25">
      <c r="A1" s="108" t="s">
        <v>7</v>
      </c>
      <c r="B1" s="111" t="s">
        <v>24</v>
      </c>
      <c r="C1" s="114" t="s">
        <v>23</v>
      </c>
      <c r="D1" s="114" t="s">
        <v>22</v>
      </c>
      <c r="E1" s="115" t="s">
        <v>21</v>
      </c>
      <c r="F1" s="116"/>
      <c r="G1" s="116"/>
      <c r="H1" s="116"/>
      <c r="I1" s="116"/>
      <c r="J1" s="116"/>
      <c r="K1" s="116"/>
      <c r="L1" s="116"/>
    </row>
    <row r="2" spans="1:13" ht="14.45" customHeight="1" x14ac:dyDescent="0.25">
      <c r="A2" s="109"/>
      <c r="B2" s="112"/>
      <c r="C2" s="114"/>
      <c r="D2" s="114"/>
      <c r="E2" s="117"/>
      <c r="F2" s="118"/>
      <c r="G2" s="118"/>
      <c r="H2" s="118"/>
      <c r="I2" s="118"/>
      <c r="J2" s="118"/>
      <c r="K2" s="118"/>
      <c r="L2" s="118"/>
    </row>
    <row r="3" spans="1:13" ht="27.75" customHeight="1" x14ac:dyDescent="0.25">
      <c r="A3" s="109"/>
      <c r="B3" s="112"/>
      <c r="C3" s="114"/>
      <c r="D3" s="114"/>
      <c r="E3" s="114" t="s">
        <v>20</v>
      </c>
      <c r="F3" s="114"/>
      <c r="G3" s="114"/>
      <c r="H3" s="114" t="s">
        <v>19</v>
      </c>
      <c r="I3" s="114"/>
      <c r="J3" s="114"/>
      <c r="K3" s="100" t="s">
        <v>18</v>
      </c>
      <c r="L3" s="100"/>
    </row>
    <row r="4" spans="1:13" ht="56.1" customHeight="1" x14ac:dyDescent="0.25">
      <c r="A4" s="110"/>
      <c r="B4" s="113"/>
      <c r="C4" s="114"/>
      <c r="D4" s="114"/>
      <c r="E4" s="84" t="s">
        <v>17</v>
      </c>
      <c r="F4" s="84" t="s">
        <v>16</v>
      </c>
      <c r="G4" s="67" t="s">
        <v>15</v>
      </c>
      <c r="H4" s="84" t="s">
        <v>17</v>
      </c>
      <c r="I4" s="84" t="s">
        <v>16</v>
      </c>
      <c r="J4" s="67" t="s">
        <v>15</v>
      </c>
      <c r="K4" s="66" t="s">
        <v>14</v>
      </c>
      <c r="L4" s="66" t="s">
        <v>4</v>
      </c>
    </row>
    <row r="5" spans="1:13" x14ac:dyDescent="0.25">
      <c r="A5" s="65">
        <v>1</v>
      </c>
      <c r="B5" s="64">
        <v>2</v>
      </c>
      <c r="C5" s="64">
        <v>3</v>
      </c>
      <c r="D5" s="64">
        <v>4</v>
      </c>
      <c r="E5" s="64">
        <v>5</v>
      </c>
      <c r="F5" s="64">
        <v>6</v>
      </c>
      <c r="G5" s="64">
        <v>7</v>
      </c>
      <c r="H5"/>
    </row>
    <row r="6" spans="1:13" ht="20.25" customHeight="1" x14ac:dyDescent="0.25">
      <c r="A6" s="63"/>
      <c r="B6" s="103" t="s">
        <v>62</v>
      </c>
      <c r="C6" s="104"/>
      <c r="D6" s="104"/>
      <c r="E6" s="62"/>
      <c r="F6" s="61"/>
      <c r="G6" s="60"/>
      <c r="H6" s="60"/>
      <c r="I6" s="60"/>
      <c r="J6" s="60"/>
      <c r="K6" s="60"/>
      <c r="L6" s="60"/>
      <c r="M6" s="59"/>
    </row>
    <row r="7" spans="1:13" ht="20.25" customHeight="1" x14ac:dyDescent="0.25">
      <c r="A7" s="58"/>
      <c r="B7" s="57" t="s">
        <v>13</v>
      </c>
      <c r="C7" s="56"/>
      <c r="D7" s="55"/>
      <c r="E7" s="54"/>
      <c r="F7" s="53"/>
      <c r="G7" s="52"/>
      <c r="H7" s="40"/>
      <c r="I7" s="39"/>
      <c r="J7" s="39"/>
      <c r="K7" s="51"/>
      <c r="L7" s="39"/>
    </row>
    <row r="8" spans="1:13" ht="23.25" customHeight="1" x14ac:dyDescent="0.25">
      <c r="A8" s="29">
        <v>1</v>
      </c>
      <c r="B8" s="49" t="s">
        <v>94</v>
      </c>
      <c r="C8" s="48" t="s">
        <v>12</v>
      </c>
      <c r="D8" s="50">
        <v>83.14</v>
      </c>
      <c r="E8" s="28">
        <v>630</v>
      </c>
      <c r="F8" s="41">
        <f>ROUND(E8*D8,2)</f>
        <v>52378.2</v>
      </c>
      <c r="G8" s="41">
        <f>ROUND(F8*1.2,2)</f>
        <v>62853.84</v>
      </c>
      <c r="H8" s="40"/>
      <c r="I8" s="39"/>
      <c r="J8" s="39"/>
      <c r="K8" s="26">
        <f t="shared" ref="K8:L13" si="0">F8+I8</f>
        <v>52378.2</v>
      </c>
      <c r="L8" s="25">
        <f t="shared" si="0"/>
        <v>62853.84</v>
      </c>
      <c r="M8" s="45"/>
    </row>
    <row r="9" spans="1:13" ht="18.75" customHeight="1" x14ac:dyDescent="0.25">
      <c r="A9" s="29">
        <f>A8+1</f>
        <v>2</v>
      </c>
      <c r="B9" s="49" t="s">
        <v>30</v>
      </c>
      <c r="C9" s="75" t="s">
        <v>12</v>
      </c>
      <c r="D9" s="50">
        <v>19.97</v>
      </c>
      <c r="E9" s="28">
        <v>1777</v>
      </c>
      <c r="F9" s="41">
        <f>ROUND(E9*D9,2)</f>
        <v>35486.69</v>
      </c>
      <c r="G9" s="41">
        <f>ROUND(F9*1.2,2)</f>
        <v>42584.03</v>
      </c>
      <c r="H9" s="40"/>
      <c r="I9" s="39"/>
      <c r="J9" s="39"/>
      <c r="K9" s="26">
        <f t="shared" si="0"/>
        <v>35486.69</v>
      </c>
      <c r="L9" s="25">
        <f t="shared" si="0"/>
        <v>42584.03</v>
      </c>
    </row>
    <row r="10" spans="1:13" ht="18.75" customHeight="1" x14ac:dyDescent="0.25">
      <c r="A10" s="29">
        <f>A9+1</f>
        <v>3</v>
      </c>
      <c r="B10" s="49" t="s">
        <v>63</v>
      </c>
      <c r="C10" s="48" t="s">
        <v>12</v>
      </c>
      <c r="D10" s="50">
        <f>6.99+3.74</f>
        <v>10.73</v>
      </c>
      <c r="E10" s="28">
        <v>1240</v>
      </c>
      <c r="F10" s="41">
        <f>ROUND(E10*D10,2)</f>
        <v>13305.2</v>
      </c>
      <c r="G10" s="41">
        <f>ROUND(F10*1.2,2)</f>
        <v>15966.24</v>
      </c>
      <c r="H10" s="46"/>
      <c r="I10" s="27"/>
      <c r="J10" s="27"/>
      <c r="K10" s="72">
        <f t="shared" si="0"/>
        <v>13305.2</v>
      </c>
      <c r="L10" s="41">
        <f t="shared" si="0"/>
        <v>15966.24</v>
      </c>
      <c r="M10" s="73"/>
    </row>
    <row r="11" spans="1:13" ht="18.75" customHeight="1" x14ac:dyDescent="0.25">
      <c r="A11" s="37" t="s">
        <v>64</v>
      </c>
      <c r="B11" s="36" t="s">
        <v>93</v>
      </c>
      <c r="C11" s="35" t="s">
        <v>12</v>
      </c>
      <c r="D11" s="34">
        <f>D10*1.26</f>
        <v>13.5198</v>
      </c>
      <c r="E11" s="33"/>
      <c r="F11" s="30"/>
      <c r="G11" s="30"/>
      <c r="H11" s="32">
        <v>2950</v>
      </c>
      <c r="I11" s="30">
        <f>ROUND(H11*D11,2)</f>
        <v>39883.410000000003</v>
      </c>
      <c r="J11" s="30">
        <f>ROUND(I11*1.2,2)</f>
        <v>47860.09</v>
      </c>
      <c r="K11" s="31">
        <f t="shared" si="0"/>
        <v>39883.410000000003</v>
      </c>
      <c r="L11" s="30">
        <f t="shared" si="0"/>
        <v>47860.09</v>
      </c>
      <c r="M11" s="59"/>
    </row>
    <row r="12" spans="1:13" s="38" customFormat="1" ht="22.5" customHeight="1" x14ac:dyDescent="0.25">
      <c r="A12" s="29">
        <f>A10+1</f>
        <v>4</v>
      </c>
      <c r="B12" s="49" t="s">
        <v>26</v>
      </c>
      <c r="C12" s="48" t="s">
        <v>12</v>
      </c>
      <c r="D12" s="50">
        <f>72.28+5.72</f>
        <v>78</v>
      </c>
      <c r="E12" s="46">
        <v>220</v>
      </c>
      <c r="F12" s="41">
        <f t="shared" ref="F12:F13" si="1">ROUND(E12*D12,2)</f>
        <v>17160</v>
      </c>
      <c r="G12" s="41">
        <f t="shared" ref="G12:G13" si="2">ROUND(F12*1.2,2)</f>
        <v>20592</v>
      </c>
      <c r="H12" s="40"/>
      <c r="I12" s="39"/>
      <c r="J12" s="39"/>
      <c r="K12" s="26">
        <f t="shared" si="0"/>
        <v>17160</v>
      </c>
      <c r="L12" s="25">
        <f t="shared" si="0"/>
        <v>20592</v>
      </c>
      <c r="M12" s="77"/>
    </row>
    <row r="13" spans="1:13" ht="22.5" customHeight="1" x14ac:dyDescent="0.25">
      <c r="A13" s="29">
        <f t="shared" ref="A13" si="3">A12+1</f>
        <v>5</v>
      </c>
      <c r="B13" s="49" t="s">
        <v>25</v>
      </c>
      <c r="C13" s="48" t="s">
        <v>12</v>
      </c>
      <c r="D13" s="50">
        <f>D12</f>
        <v>78</v>
      </c>
      <c r="E13" s="46">
        <v>198</v>
      </c>
      <c r="F13" s="41">
        <f t="shared" si="1"/>
        <v>15444</v>
      </c>
      <c r="G13" s="41">
        <f t="shared" si="2"/>
        <v>18532.8</v>
      </c>
      <c r="H13" s="26"/>
      <c r="I13" s="27"/>
      <c r="J13" s="27"/>
      <c r="K13" s="26">
        <f t="shared" si="0"/>
        <v>15444</v>
      </c>
      <c r="L13" s="25">
        <f t="shared" si="0"/>
        <v>18532.8</v>
      </c>
      <c r="M13" s="42"/>
    </row>
    <row r="14" spans="1:13" ht="18.75" customHeight="1" x14ac:dyDescent="0.25">
      <c r="A14" s="29"/>
      <c r="B14" s="74" t="s">
        <v>34</v>
      </c>
      <c r="C14" s="48"/>
      <c r="D14" s="50"/>
      <c r="E14" s="46"/>
      <c r="F14" s="41"/>
      <c r="G14" s="41"/>
      <c r="H14" s="26"/>
      <c r="I14" s="27"/>
      <c r="J14" s="27"/>
      <c r="K14" s="26"/>
      <c r="L14" s="25"/>
      <c r="M14" s="42"/>
    </row>
    <row r="15" spans="1:13" ht="18" customHeight="1" x14ac:dyDescent="0.25">
      <c r="A15" s="29">
        <f>A13+1</f>
        <v>6</v>
      </c>
      <c r="B15" s="49" t="s">
        <v>35</v>
      </c>
      <c r="C15" s="48" t="s">
        <v>11</v>
      </c>
      <c r="D15" s="50">
        <v>47.71</v>
      </c>
      <c r="E15" s="46">
        <v>325</v>
      </c>
      <c r="F15" s="41">
        <f t="shared" ref="F15" si="4">ROUND(E15*D15,2)</f>
        <v>15505.75</v>
      </c>
      <c r="G15" s="41">
        <f t="shared" ref="G15" si="5">ROUND(F15*1.2,2)</f>
        <v>18606.900000000001</v>
      </c>
      <c r="H15" s="46"/>
      <c r="I15" s="25"/>
      <c r="J15" s="25"/>
      <c r="K15" s="26">
        <f t="shared" ref="K15:L15" si="6">F15+I15</f>
        <v>15505.75</v>
      </c>
      <c r="L15" s="25">
        <f t="shared" si="6"/>
        <v>18606.900000000001</v>
      </c>
      <c r="M15" s="45"/>
    </row>
    <row r="16" spans="1:13" ht="20.25" customHeight="1" x14ac:dyDescent="0.25">
      <c r="A16" s="29"/>
      <c r="B16" s="57" t="s">
        <v>39</v>
      </c>
      <c r="C16" s="75"/>
      <c r="D16" s="50"/>
      <c r="E16" s="28"/>
      <c r="F16" s="41"/>
      <c r="G16" s="41"/>
      <c r="H16" s="40"/>
      <c r="I16" s="39"/>
      <c r="J16" s="39"/>
      <c r="K16" s="26"/>
      <c r="L16" s="25"/>
      <c r="M16" s="24"/>
    </row>
    <row r="17" spans="1:13" ht="18.75" customHeight="1" x14ac:dyDescent="0.25">
      <c r="A17" s="69">
        <f>A15+1</f>
        <v>7</v>
      </c>
      <c r="B17" s="49" t="s">
        <v>27</v>
      </c>
      <c r="C17" s="48" t="s">
        <v>9</v>
      </c>
      <c r="D17" s="47">
        <f>32*2.5</f>
        <v>80</v>
      </c>
      <c r="E17" s="28">
        <v>2455</v>
      </c>
      <c r="F17" s="41">
        <f>ROUND(E17*D17,2)</f>
        <v>196400</v>
      </c>
      <c r="G17" s="41">
        <f>ROUND(F17*1.2,2)</f>
        <v>235680</v>
      </c>
      <c r="H17" s="46"/>
      <c r="I17" s="27"/>
      <c r="J17" s="27"/>
      <c r="K17" s="72">
        <f t="shared" ref="K17:L23" si="7">F17+I17</f>
        <v>196400</v>
      </c>
      <c r="L17" s="41">
        <f t="shared" si="7"/>
        <v>235680</v>
      </c>
      <c r="M17" s="42"/>
    </row>
    <row r="18" spans="1:13" ht="18.75" customHeight="1" x14ac:dyDescent="0.25">
      <c r="A18" s="37" t="s">
        <v>65</v>
      </c>
      <c r="B18" s="36" t="s">
        <v>31</v>
      </c>
      <c r="C18" s="76" t="s">
        <v>10</v>
      </c>
      <c r="D18" s="43">
        <v>32</v>
      </c>
      <c r="E18" s="33"/>
      <c r="F18" s="30"/>
      <c r="G18" s="30"/>
      <c r="H18" s="33">
        <v>12650</v>
      </c>
      <c r="I18" s="30">
        <f>ROUND(H18*D18,2)</f>
        <v>404800</v>
      </c>
      <c r="J18" s="30">
        <f>ROUND(I18*1.2,2)</f>
        <v>485760</v>
      </c>
      <c r="K18" s="31">
        <f t="shared" si="7"/>
        <v>404800</v>
      </c>
      <c r="L18" s="30">
        <f t="shared" si="7"/>
        <v>485760</v>
      </c>
      <c r="M18" s="42"/>
    </row>
    <row r="19" spans="1:13" ht="18.75" customHeight="1" x14ac:dyDescent="0.25">
      <c r="A19" s="37" t="s">
        <v>66</v>
      </c>
      <c r="B19" s="36" t="s">
        <v>32</v>
      </c>
      <c r="C19" s="76" t="s">
        <v>10</v>
      </c>
      <c r="D19" s="43">
        <v>35</v>
      </c>
      <c r="E19" s="33"/>
      <c r="F19" s="30"/>
      <c r="G19" s="30"/>
      <c r="H19" s="33">
        <v>4006</v>
      </c>
      <c r="I19" s="30">
        <f>ROUND(H19*D19,2)</f>
        <v>140210</v>
      </c>
      <c r="J19" s="30">
        <f>ROUND(I19*1.2,2)</f>
        <v>168252</v>
      </c>
      <c r="K19" s="31">
        <f t="shared" si="7"/>
        <v>140210</v>
      </c>
      <c r="L19" s="30">
        <f t="shared" si="7"/>
        <v>168252</v>
      </c>
      <c r="M19" s="42"/>
    </row>
    <row r="20" spans="1:13" ht="19.5" customHeight="1" x14ac:dyDescent="0.25">
      <c r="A20" s="69">
        <f>A17+1</f>
        <v>8</v>
      </c>
      <c r="B20" s="70" t="s">
        <v>44</v>
      </c>
      <c r="C20" s="56" t="s">
        <v>28</v>
      </c>
      <c r="D20" s="79">
        <f>91.68+21.39</f>
        <v>113.07000000000001</v>
      </c>
      <c r="E20" s="46">
        <v>152</v>
      </c>
      <c r="F20" s="27">
        <f>ROUND(E20*D20,2)</f>
        <v>17186.64</v>
      </c>
      <c r="G20" s="27">
        <f t="shared" ref="G20" si="8">ROUND(F20*1.2,2)</f>
        <v>20623.97</v>
      </c>
      <c r="H20" s="26"/>
      <c r="I20" s="27"/>
      <c r="J20" s="27"/>
      <c r="K20" s="26">
        <f t="shared" si="7"/>
        <v>17186.64</v>
      </c>
      <c r="L20" s="25">
        <f t="shared" si="7"/>
        <v>20623.97</v>
      </c>
      <c r="M20" s="45"/>
    </row>
    <row r="21" spans="1:13" ht="17.25" customHeight="1" x14ac:dyDescent="0.25">
      <c r="A21" s="37" t="s">
        <v>67</v>
      </c>
      <c r="B21" s="44" t="s">
        <v>36</v>
      </c>
      <c r="C21" s="35" t="s">
        <v>37</v>
      </c>
      <c r="D21" s="80">
        <f>D20*0.3*20/16</f>
        <v>42.401249999999997</v>
      </c>
      <c r="E21" s="33"/>
      <c r="F21" s="30"/>
      <c r="G21" s="30"/>
      <c r="H21" s="78">
        <v>250</v>
      </c>
      <c r="I21" s="30">
        <f>ROUND(H21*D21,2)</f>
        <v>10600.31</v>
      </c>
      <c r="J21" s="30">
        <f t="shared" ref="J21" si="9">ROUND(I21*1.2,2)</f>
        <v>12720.37</v>
      </c>
      <c r="K21" s="31">
        <f t="shared" si="7"/>
        <v>10600.31</v>
      </c>
      <c r="L21" s="30">
        <f t="shared" si="7"/>
        <v>12720.37</v>
      </c>
      <c r="M21" s="45"/>
    </row>
    <row r="22" spans="1:13" ht="21.75" customHeight="1" x14ac:dyDescent="0.25">
      <c r="A22" s="69">
        <f>A20+1</f>
        <v>9</v>
      </c>
      <c r="B22" s="70" t="s">
        <v>45</v>
      </c>
      <c r="C22" s="56" t="s">
        <v>28</v>
      </c>
      <c r="D22" s="79">
        <f>91.68+21.39</f>
        <v>113.07000000000001</v>
      </c>
      <c r="E22" s="46">
        <v>315.54000000000002</v>
      </c>
      <c r="F22" s="27">
        <f>ROUND(E22*D22,2)</f>
        <v>35678.11</v>
      </c>
      <c r="G22" s="27">
        <f t="shared" ref="G22" si="10">ROUND(F22*1.2,2)</f>
        <v>42813.73</v>
      </c>
      <c r="H22" s="26"/>
      <c r="I22" s="27"/>
      <c r="J22" s="27"/>
      <c r="K22" s="26">
        <f t="shared" si="7"/>
        <v>35678.11</v>
      </c>
      <c r="L22" s="25">
        <f t="shared" si="7"/>
        <v>42813.73</v>
      </c>
      <c r="M22" s="45"/>
    </row>
    <row r="23" spans="1:13" ht="15.75" x14ac:dyDescent="0.25">
      <c r="A23" s="37" t="s">
        <v>68</v>
      </c>
      <c r="B23" s="44" t="s">
        <v>38</v>
      </c>
      <c r="C23" s="35" t="s">
        <v>33</v>
      </c>
      <c r="D23" s="34">
        <f>D22*0.7*2</f>
        <v>158.298</v>
      </c>
      <c r="E23" s="33"/>
      <c r="F23" s="30"/>
      <c r="G23" s="30"/>
      <c r="H23" s="78">
        <v>312</v>
      </c>
      <c r="I23" s="30">
        <f t="shared" ref="I23" si="11">ROUND(H23*D23,2)</f>
        <v>49388.98</v>
      </c>
      <c r="J23" s="30">
        <f t="shared" ref="J23" si="12">ROUND(I23*1.2,2)</f>
        <v>59266.78</v>
      </c>
      <c r="K23" s="81">
        <f t="shared" si="7"/>
        <v>49388.98</v>
      </c>
      <c r="L23" s="71">
        <f t="shared" si="7"/>
        <v>59266.78</v>
      </c>
      <c r="M23" s="45"/>
    </row>
    <row r="24" spans="1:13" ht="18.75" customHeight="1" x14ac:dyDescent="0.25">
      <c r="A24" s="29"/>
      <c r="B24" s="86" t="s">
        <v>69</v>
      </c>
      <c r="C24" s="75"/>
      <c r="D24" s="87"/>
      <c r="E24" s="88"/>
      <c r="F24" s="41"/>
      <c r="G24" s="41"/>
      <c r="H24" s="46"/>
      <c r="I24" s="25"/>
      <c r="J24" s="25"/>
      <c r="K24" s="26"/>
      <c r="L24" s="25"/>
      <c r="M24" s="42"/>
    </row>
    <row r="25" spans="1:13" ht="20.25" customHeight="1" x14ac:dyDescent="0.25">
      <c r="A25" s="89">
        <f>A22+1</f>
        <v>10</v>
      </c>
      <c r="B25" s="49" t="s">
        <v>40</v>
      </c>
      <c r="C25" s="48" t="s">
        <v>12</v>
      </c>
      <c r="D25" s="50">
        <v>4.26</v>
      </c>
      <c r="E25" s="28">
        <v>10711</v>
      </c>
      <c r="F25" s="41">
        <f>ROUND(E25*D25,2)</f>
        <v>45628.86</v>
      </c>
      <c r="G25" s="41">
        <f>ROUND(F25*1.2,2)</f>
        <v>54754.63</v>
      </c>
      <c r="H25" s="46"/>
      <c r="I25" s="27"/>
      <c r="J25" s="27"/>
      <c r="K25" s="72">
        <f t="shared" ref="K25:L33" si="13">F25+I25</f>
        <v>45628.86</v>
      </c>
      <c r="L25" s="41">
        <f t="shared" si="13"/>
        <v>54754.63</v>
      </c>
      <c r="M25" s="24"/>
    </row>
    <row r="26" spans="1:13" ht="18.75" customHeight="1" x14ac:dyDescent="0.25">
      <c r="A26" s="37" t="s">
        <v>41</v>
      </c>
      <c r="B26" s="36" t="s">
        <v>70</v>
      </c>
      <c r="C26" s="35" t="s">
        <v>12</v>
      </c>
      <c r="D26" s="34">
        <f>D25*1.02</f>
        <v>4.3452000000000002</v>
      </c>
      <c r="E26" s="33"/>
      <c r="F26" s="30"/>
      <c r="G26" s="30"/>
      <c r="H26" s="33">
        <v>6300</v>
      </c>
      <c r="I26" s="30">
        <f t="shared" ref="I26" si="14">ROUND(H26*D26,2)</f>
        <v>27374.76</v>
      </c>
      <c r="J26" s="30">
        <f t="shared" ref="J26" si="15">ROUND(I26*1.2,2)</f>
        <v>32849.71</v>
      </c>
      <c r="K26" s="31">
        <f t="shared" si="13"/>
        <v>27374.76</v>
      </c>
      <c r="L26" s="30">
        <f t="shared" si="13"/>
        <v>32849.71</v>
      </c>
      <c r="M26" s="59"/>
    </row>
    <row r="27" spans="1:13" ht="18.75" customHeight="1" x14ac:dyDescent="0.25">
      <c r="A27" s="37" t="s">
        <v>71</v>
      </c>
      <c r="B27" s="36" t="s">
        <v>72</v>
      </c>
      <c r="C27" s="35" t="s">
        <v>33</v>
      </c>
      <c r="D27" s="90">
        <f>137.59+77.97</f>
        <v>215.56</v>
      </c>
      <c r="E27" s="33"/>
      <c r="F27" s="30"/>
      <c r="G27" s="30"/>
      <c r="H27" s="33">
        <v>85</v>
      </c>
      <c r="I27" s="30">
        <f>ROUND(H27*D27,2)</f>
        <v>18322.599999999999</v>
      </c>
      <c r="J27" s="30">
        <f>ROUND(I27*1.2,2)</f>
        <v>21987.119999999999</v>
      </c>
      <c r="K27" s="31">
        <f t="shared" si="13"/>
        <v>18322.599999999999</v>
      </c>
      <c r="L27" s="30">
        <f t="shared" si="13"/>
        <v>21987.119999999999</v>
      </c>
      <c r="M27" s="59"/>
    </row>
    <row r="28" spans="1:13" ht="21.75" customHeight="1" x14ac:dyDescent="0.25">
      <c r="A28" s="89">
        <f>A25+1</f>
        <v>11</v>
      </c>
      <c r="B28" s="91" t="s">
        <v>73</v>
      </c>
      <c r="C28" s="92" t="s">
        <v>10</v>
      </c>
      <c r="D28" s="93">
        <v>16</v>
      </c>
      <c r="E28" s="94">
        <v>250</v>
      </c>
      <c r="F28" s="41">
        <f>ROUND(E28*D28,2)</f>
        <v>4000</v>
      </c>
      <c r="G28" s="41">
        <f>ROUND(F28*1.2,2)</f>
        <v>4800</v>
      </c>
      <c r="H28" s="46"/>
      <c r="I28" s="27"/>
      <c r="J28" s="27"/>
      <c r="K28" s="72">
        <f t="shared" si="13"/>
        <v>4000</v>
      </c>
      <c r="L28" s="41">
        <f t="shared" si="13"/>
        <v>4800</v>
      </c>
      <c r="M28" s="45" t="s">
        <v>74</v>
      </c>
    </row>
    <row r="29" spans="1:13" ht="20.25" customHeight="1" x14ac:dyDescent="0.25">
      <c r="A29" s="89">
        <f>A28+1</f>
        <v>12</v>
      </c>
      <c r="B29" s="82" t="s">
        <v>75</v>
      </c>
      <c r="C29" s="56" t="s">
        <v>10</v>
      </c>
      <c r="D29" s="55">
        <v>16</v>
      </c>
      <c r="E29" s="26">
        <v>249.57</v>
      </c>
      <c r="F29" s="41">
        <f>ROUND(E29*D29,2)</f>
        <v>3993.12</v>
      </c>
      <c r="G29" s="41">
        <f>ROUND(F29*1.2,2)</f>
        <v>4791.74</v>
      </c>
      <c r="H29" s="46"/>
      <c r="I29" s="27"/>
      <c r="J29" s="27"/>
      <c r="K29" s="72">
        <f t="shared" si="13"/>
        <v>3993.12</v>
      </c>
      <c r="L29" s="41">
        <f t="shared" si="13"/>
        <v>4791.74</v>
      </c>
      <c r="M29" s="45" t="s">
        <v>74</v>
      </c>
    </row>
    <row r="30" spans="1:13" s="97" customFormat="1" ht="18" customHeight="1" x14ac:dyDescent="0.25">
      <c r="A30" s="95" t="s">
        <v>58</v>
      </c>
      <c r="B30" s="36" t="s">
        <v>76</v>
      </c>
      <c r="C30" s="35" t="s">
        <v>10</v>
      </c>
      <c r="D30" s="43">
        <v>16</v>
      </c>
      <c r="E30" s="81"/>
      <c r="F30" s="30"/>
      <c r="G30" s="30"/>
      <c r="H30" s="81">
        <v>200.51</v>
      </c>
      <c r="I30" s="30">
        <f t="shared" ref="I30:I31" si="16">ROUND(H30*D30,2)</f>
        <v>3208.16</v>
      </c>
      <c r="J30" s="30">
        <f t="shared" ref="J30:J31" si="17">ROUND(I30*1.2,2)</f>
        <v>3849.79</v>
      </c>
      <c r="K30" s="31">
        <f t="shared" si="13"/>
        <v>3208.16</v>
      </c>
      <c r="L30" s="96">
        <f t="shared" si="13"/>
        <v>3849.79</v>
      </c>
      <c r="M30" s="45" t="s">
        <v>74</v>
      </c>
    </row>
    <row r="31" spans="1:13" s="97" customFormat="1" ht="18" customHeight="1" x14ac:dyDescent="0.25">
      <c r="A31" s="95" t="s">
        <v>57</v>
      </c>
      <c r="B31" s="36" t="s">
        <v>77</v>
      </c>
      <c r="C31" s="35" t="s">
        <v>10</v>
      </c>
      <c r="D31" s="43">
        <v>12</v>
      </c>
      <c r="E31" s="81"/>
      <c r="F31" s="30"/>
      <c r="G31" s="30"/>
      <c r="H31" s="81">
        <v>6558.26</v>
      </c>
      <c r="I31" s="30">
        <f t="shared" si="16"/>
        <v>78699.12</v>
      </c>
      <c r="J31" s="30">
        <f t="shared" si="17"/>
        <v>94438.94</v>
      </c>
      <c r="K31" s="31">
        <f t="shared" si="13"/>
        <v>78699.12</v>
      </c>
      <c r="L31" s="96">
        <f t="shared" si="13"/>
        <v>94438.94</v>
      </c>
      <c r="M31" s="45" t="s">
        <v>74</v>
      </c>
    </row>
    <row r="32" spans="1:13" ht="20.25" customHeight="1" x14ac:dyDescent="0.25">
      <c r="A32" s="89">
        <f>A29+1</f>
        <v>13</v>
      </c>
      <c r="B32" s="82" t="s">
        <v>78</v>
      </c>
      <c r="C32" s="56" t="s">
        <v>79</v>
      </c>
      <c r="D32" s="55">
        <v>2</v>
      </c>
      <c r="E32" s="94">
        <f>4218*2+82000</f>
        <v>90436</v>
      </c>
      <c r="F32" s="41">
        <f>ROUND(E32*D32,2)</f>
        <v>180872</v>
      </c>
      <c r="G32" s="41">
        <f>ROUND(F32*1.2,2)</f>
        <v>217046.39999999999</v>
      </c>
      <c r="H32" s="26"/>
      <c r="I32" s="27"/>
      <c r="J32" s="27"/>
      <c r="K32" s="72">
        <f t="shared" si="13"/>
        <v>180872</v>
      </c>
      <c r="L32" s="98">
        <f t="shared" si="13"/>
        <v>217046.39999999999</v>
      </c>
      <c r="M32" s="45"/>
    </row>
    <row r="33" spans="1:13" ht="20.25" customHeight="1" x14ac:dyDescent="0.25">
      <c r="A33" s="95" t="s">
        <v>42</v>
      </c>
      <c r="B33" s="36" t="s">
        <v>80</v>
      </c>
      <c r="C33" s="35" t="s">
        <v>10</v>
      </c>
      <c r="D33" s="43">
        <v>2</v>
      </c>
      <c r="E33" s="81"/>
      <c r="F33" s="30"/>
      <c r="G33" s="30"/>
      <c r="H33" s="81">
        <f>299496.32/2</f>
        <v>149748.16</v>
      </c>
      <c r="I33" s="30">
        <f t="shared" ref="I33" si="18">ROUND(H33*D33,2)</f>
        <v>299496.32000000001</v>
      </c>
      <c r="J33" s="30">
        <f t="shared" ref="J33" si="19">ROUND(I33*1.2,2)</f>
        <v>359395.58</v>
      </c>
      <c r="K33" s="31">
        <f t="shared" si="13"/>
        <v>299496.32000000001</v>
      </c>
      <c r="L33" s="96">
        <f t="shared" si="13"/>
        <v>359395.58</v>
      </c>
      <c r="M33" s="24" t="s">
        <v>81</v>
      </c>
    </row>
    <row r="34" spans="1:13" ht="20.25" customHeight="1" x14ac:dyDescent="0.25">
      <c r="A34" s="95"/>
      <c r="B34" s="86" t="s">
        <v>82</v>
      </c>
      <c r="C34" s="75"/>
      <c r="D34" s="50"/>
      <c r="E34" s="28"/>
      <c r="F34" s="41"/>
      <c r="G34" s="41"/>
      <c r="H34" s="26"/>
      <c r="I34" s="27"/>
      <c r="J34" s="27"/>
      <c r="K34" s="72"/>
      <c r="L34" s="98"/>
      <c r="M34" s="24"/>
    </row>
    <row r="35" spans="1:13" ht="20.25" customHeight="1" x14ac:dyDescent="0.25">
      <c r="A35" s="89">
        <f>A32+1</f>
        <v>14</v>
      </c>
      <c r="B35" s="49" t="s">
        <v>83</v>
      </c>
      <c r="C35" s="48" t="s">
        <v>12</v>
      </c>
      <c r="D35" s="50">
        <v>0.88</v>
      </c>
      <c r="E35" s="28">
        <v>5753.2</v>
      </c>
      <c r="F35" s="41">
        <f>ROUND(E35*D35,2)</f>
        <v>5062.82</v>
      </c>
      <c r="G35" s="41">
        <f>ROUND(F35*1.2,2)</f>
        <v>6075.38</v>
      </c>
      <c r="H35" s="26"/>
      <c r="I35" s="27"/>
      <c r="J35" s="27"/>
      <c r="K35" s="72">
        <f t="shared" ref="K35:L45" si="20">F35+I35</f>
        <v>5062.82</v>
      </c>
      <c r="L35" s="98">
        <f t="shared" si="20"/>
        <v>6075.38</v>
      </c>
      <c r="M35" s="24"/>
    </row>
    <row r="36" spans="1:13" ht="20.25" customHeight="1" x14ac:dyDescent="0.25">
      <c r="A36" s="95" t="s">
        <v>43</v>
      </c>
      <c r="B36" s="36" t="s">
        <v>84</v>
      </c>
      <c r="C36" s="35" t="s">
        <v>12</v>
      </c>
      <c r="D36" s="34">
        <f>D35*1.02</f>
        <v>0.89760000000000006</v>
      </c>
      <c r="E36" s="33"/>
      <c r="F36" s="30"/>
      <c r="G36" s="30"/>
      <c r="H36" s="33">
        <v>6300</v>
      </c>
      <c r="I36" s="30">
        <f>ROUND(H36*D36,2)</f>
        <v>5654.88</v>
      </c>
      <c r="J36" s="30">
        <f>ROUND(I36*1.2,2)</f>
        <v>6785.86</v>
      </c>
      <c r="K36" s="31">
        <f t="shared" si="20"/>
        <v>5654.88</v>
      </c>
      <c r="L36" s="30">
        <f t="shared" si="20"/>
        <v>6785.86</v>
      </c>
      <c r="M36" s="24"/>
    </row>
    <row r="37" spans="1:13" ht="19.5" customHeight="1" x14ac:dyDescent="0.25">
      <c r="A37" s="69">
        <f>A35+1</f>
        <v>15</v>
      </c>
      <c r="B37" s="70" t="s">
        <v>44</v>
      </c>
      <c r="C37" s="56" t="s">
        <v>28</v>
      </c>
      <c r="D37" s="79">
        <v>7.33</v>
      </c>
      <c r="E37" s="46">
        <v>152</v>
      </c>
      <c r="F37" s="27">
        <f>ROUND(E37*D37,2)</f>
        <v>1114.1600000000001</v>
      </c>
      <c r="G37" s="27">
        <f t="shared" ref="G37" si="21">ROUND(F37*1.2,2)</f>
        <v>1336.99</v>
      </c>
      <c r="H37" s="26"/>
      <c r="I37" s="27"/>
      <c r="J37" s="27"/>
      <c r="K37" s="26">
        <f t="shared" si="20"/>
        <v>1114.1600000000001</v>
      </c>
      <c r="L37" s="25">
        <f t="shared" si="20"/>
        <v>1336.99</v>
      </c>
      <c r="M37" s="45"/>
    </row>
    <row r="38" spans="1:13" ht="17.25" customHeight="1" x14ac:dyDescent="0.25">
      <c r="A38" s="37" t="s">
        <v>59</v>
      </c>
      <c r="B38" s="44" t="s">
        <v>36</v>
      </c>
      <c r="C38" s="35" t="s">
        <v>37</v>
      </c>
      <c r="D38" s="80">
        <f>D37*0.3*20/16</f>
        <v>2.7487499999999998</v>
      </c>
      <c r="E38" s="33"/>
      <c r="F38" s="30"/>
      <c r="G38" s="30"/>
      <c r="H38" s="78">
        <v>250</v>
      </c>
      <c r="I38" s="30">
        <f>ROUND(H38*D38,2)</f>
        <v>687.19</v>
      </c>
      <c r="J38" s="30">
        <f t="shared" ref="J38" si="22">ROUND(I38*1.2,2)</f>
        <v>824.63</v>
      </c>
      <c r="K38" s="31">
        <f t="shared" si="20"/>
        <v>687.19</v>
      </c>
      <c r="L38" s="30">
        <f t="shared" si="20"/>
        <v>824.63</v>
      </c>
      <c r="M38" s="45"/>
    </row>
    <row r="39" spans="1:13" ht="21.75" customHeight="1" x14ac:dyDescent="0.25">
      <c r="A39" s="69">
        <f>A37+1</f>
        <v>16</v>
      </c>
      <c r="B39" s="70" t="s">
        <v>45</v>
      </c>
      <c r="C39" s="56" t="s">
        <v>28</v>
      </c>
      <c r="D39" s="79">
        <v>7.33</v>
      </c>
      <c r="E39" s="46">
        <v>315.54000000000002</v>
      </c>
      <c r="F39" s="27">
        <f>ROUND(E39*D39,2)</f>
        <v>2312.91</v>
      </c>
      <c r="G39" s="27">
        <f t="shared" ref="G39" si="23">ROUND(F39*1.2,2)</f>
        <v>2775.49</v>
      </c>
      <c r="H39" s="26"/>
      <c r="I39" s="27"/>
      <c r="J39" s="27"/>
      <c r="K39" s="26">
        <f t="shared" si="20"/>
        <v>2312.91</v>
      </c>
      <c r="L39" s="25">
        <f t="shared" si="20"/>
        <v>2775.49</v>
      </c>
      <c r="M39" s="45"/>
    </row>
    <row r="40" spans="1:13" ht="15.75" x14ac:dyDescent="0.25">
      <c r="A40" s="37" t="s">
        <v>60</v>
      </c>
      <c r="B40" s="44" t="s">
        <v>38</v>
      </c>
      <c r="C40" s="35" t="s">
        <v>33</v>
      </c>
      <c r="D40" s="34">
        <f>D39*0.7*2</f>
        <v>10.261999999999999</v>
      </c>
      <c r="E40" s="33"/>
      <c r="F40" s="30"/>
      <c r="G40" s="30"/>
      <c r="H40" s="78">
        <v>312</v>
      </c>
      <c r="I40" s="30">
        <f t="shared" ref="I40" si="24">ROUND(H40*D40,2)</f>
        <v>3201.74</v>
      </c>
      <c r="J40" s="30">
        <f t="shared" ref="J40" si="25">ROUND(I40*1.2,2)</f>
        <v>3842.09</v>
      </c>
      <c r="K40" s="81">
        <f t="shared" si="20"/>
        <v>3201.74</v>
      </c>
      <c r="L40" s="71">
        <f t="shared" si="20"/>
        <v>3842.09</v>
      </c>
      <c r="M40" s="45"/>
    </row>
    <row r="41" spans="1:13" ht="20.25" customHeight="1" x14ac:dyDescent="0.25">
      <c r="A41" s="69">
        <f>A39+1</f>
        <v>17</v>
      </c>
      <c r="B41" s="49" t="s">
        <v>85</v>
      </c>
      <c r="C41" s="48" t="s">
        <v>12</v>
      </c>
      <c r="D41" s="50">
        <v>8.6</v>
      </c>
      <c r="E41" s="28">
        <v>6459.05</v>
      </c>
      <c r="F41" s="27">
        <f>ROUND(E41*D41,2)</f>
        <v>55547.83</v>
      </c>
      <c r="G41" s="27">
        <f t="shared" ref="G41" si="26">ROUND(F41*1.2,2)</f>
        <v>66657.399999999994</v>
      </c>
      <c r="H41" s="26"/>
      <c r="I41" s="27"/>
      <c r="J41" s="27"/>
      <c r="K41" s="26">
        <f t="shared" si="20"/>
        <v>55547.83</v>
      </c>
      <c r="L41" s="25">
        <f t="shared" si="20"/>
        <v>66657.399999999994</v>
      </c>
      <c r="M41" s="24"/>
    </row>
    <row r="42" spans="1:13" ht="20.25" customHeight="1" x14ac:dyDescent="0.25">
      <c r="A42" s="37" t="s">
        <v>86</v>
      </c>
      <c r="B42" s="36" t="s">
        <v>87</v>
      </c>
      <c r="C42" s="76" t="s">
        <v>10</v>
      </c>
      <c r="D42" s="43">
        <v>414</v>
      </c>
      <c r="E42" s="33"/>
      <c r="F42" s="30"/>
      <c r="G42" s="30"/>
      <c r="H42" s="33">
        <v>24</v>
      </c>
      <c r="I42" s="30">
        <f t="shared" ref="I42:I43" si="27">ROUND(H42*D42,2)</f>
        <v>9936</v>
      </c>
      <c r="J42" s="30">
        <f t="shared" ref="J42:J43" si="28">ROUND(I42*1.2,2)</f>
        <v>11923.2</v>
      </c>
      <c r="K42" s="81">
        <f t="shared" si="20"/>
        <v>9936</v>
      </c>
      <c r="L42" s="71">
        <f t="shared" si="20"/>
        <v>11923.2</v>
      </c>
      <c r="M42" s="24"/>
    </row>
    <row r="43" spans="1:13" ht="20.25" customHeight="1" x14ac:dyDescent="0.25">
      <c r="A43" s="37" t="s">
        <v>88</v>
      </c>
      <c r="B43" s="36" t="s">
        <v>89</v>
      </c>
      <c r="C43" s="35" t="s">
        <v>12</v>
      </c>
      <c r="D43" s="99">
        <v>2</v>
      </c>
      <c r="E43" s="33"/>
      <c r="F43" s="30"/>
      <c r="G43" s="30"/>
      <c r="H43" s="33">
        <v>4206.5999999999995</v>
      </c>
      <c r="I43" s="30">
        <f t="shared" si="27"/>
        <v>8413.2000000000007</v>
      </c>
      <c r="J43" s="30">
        <f t="shared" si="28"/>
        <v>10095.84</v>
      </c>
      <c r="K43" s="81">
        <f t="shared" si="20"/>
        <v>8413.2000000000007</v>
      </c>
      <c r="L43" s="71">
        <f t="shared" si="20"/>
        <v>10095.84</v>
      </c>
      <c r="M43" s="24"/>
    </row>
    <row r="44" spans="1:13" ht="20.25" customHeight="1" x14ac:dyDescent="0.25">
      <c r="A44" s="89">
        <f>A41+1</f>
        <v>18</v>
      </c>
      <c r="B44" s="49" t="s">
        <v>90</v>
      </c>
      <c r="C44" s="48" t="s">
        <v>28</v>
      </c>
      <c r="D44" s="50">
        <v>3.6</v>
      </c>
      <c r="E44" s="28">
        <v>317.3</v>
      </c>
      <c r="F44" s="27">
        <f>ROUND(E44*D44,2)</f>
        <v>1142.28</v>
      </c>
      <c r="G44" s="27">
        <f t="shared" ref="G44" si="29">ROUND(F44*1.2,2)</f>
        <v>1370.74</v>
      </c>
      <c r="H44" s="26"/>
      <c r="I44" s="27"/>
      <c r="J44" s="27"/>
      <c r="K44" s="26">
        <f t="shared" si="20"/>
        <v>1142.28</v>
      </c>
      <c r="L44" s="25">
        <f t="shared" si="20"/>
        <v>1370.74</v>
      </c>
      <c r="M44" s="24"/>
    </row>
    <row r="45" spans="1:13" ht="20.25" customHeight="1" x14ac:dyDescent="0.25">
      <c r="A45" s="37" t="s">
        <v>91</v>
      </c>
      <c r="B45" s="36" t="s">
        <v>92</v>
      </c>
      <c r="C45" s="35" t="s">
        <v>12</v>
      </c>
      <c r="D45" s="99">
        <f>3.6*0.15</f>
        <v>0.54</v>
      </c>
      <c r="E45" s="33"/>
      <c r="F45" s="30"/>
      <c r="G45" s="30"/>
      <c r="H45" s="33">
        <v>5408.3499999999995</v>
      </c>
      <c r="I45" s="30">
        <f t="shared" ref="I45" si="30">ROUND(H45*D45,2)</f>
        <v>2920.51</v>
      </c>
      <c r="J45" s="30">
        <f t="shared" ref="J45" si="31">ROUND(I45*1.2,2)</f>
        <v>3504.61</v>
      </c>
      <c r="K45" s="81">
        <f t="shared" si="20"/>
        <v>2920.51</v>
      </c>
      <c r="L45" s="71">
        <f t="shared" si="20"/>
        <v>3504.61</v>
      </c>
      <c r="M45" s="24"/>
    </row>
    <row r="46" spans="1:13" s="21" customFormat="1" ht="23.25" customHeight="1" x14ac:dyDescent="0.3">
      <c r="A46" s="105" t="s">
        <v>8</v>
      </c>
      <c r="B46" s="106"/>
      <c r="C46" s="106"/>
      <c r="D46" s="106"/>
      <c r="E46" s="107"/>
      <c r="F46" s="22">
        <f>SUM(F7:F45)</f>
        <v>698218.57</v>
      </c>
      <c r="G46" s="22">
        <f>ROUND(F46*1.2,2)</f>
        <v>837862.28</v>
      </c>
      <c r="H46" s="23"/>
      <c r="I46" s="22">
        <f>SUM(I7:I45)</f>
        <v>1102797.18</v>
      </c>
      <c r="J46" s="22">
        <f>ROUND(I46*1.2,2)</f>
        <v>1323356.6200000001</v>
      </c>
      <c r="K46" s="22">
        <f>SUM(K7:K45)</f>
        <v>1801015.75</v>
      </c>
      <c r="L46" s="22">
        <f>ROUND(K46*1.2,2)</f>
        <v>2161218.9</v>
      </c>
    </row>
  </sheetData>
  <mergeCells count="10">
    <mergeCell ref="B6:D6"/>
    <mergeCell ref="A46:E46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Свод ограждение</vt:lpstr>
      <vt:lpstr>Ограждение</vt:lpstr>
      <vt:lpstr>АС1 ограждение</vt:lpstr>
      <vt:lpstr>'АС1 ограждение'!Область_печати</vt:lpstr>
      <vt:lpstr>Ограждение!Область_печати</vt:lpstr>
      <vt:lpstr>'Свод ограждение'!Область_печати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Work55</cp:lastModifiedBy>
  <dcterms:created xsi:type="dcterms:W3CDTF">2024-06-06T08:23:11Z</dcterms:created>
  <dcterms:modified xsi:type="dcterms:W3CDTF">2024-06-13T13:42:28Z</dcterms:modified>
</cp:coreProperties>
</file>