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0CE8F410-D557-4BE7-BA91-862DD1508381}" xr6:coauthVersionLast="43" xr6:coauthVersionMax="43" xr10:uidLastSave="{00000000-0000-0000-0000-000000000000}"/>
  <bookViews>
    <workbookView xWindow="28680" yWindow="1530" windowWidth="29040" windowHeight="15840" xr2:uid="{C1F2A0DB-BA54-4586-A5B0-23C840C7FA56}"/>
  </bookViews>
  <sheets>
    <sheet name="НВК3 В1-1-В1-1А" sheetId="1" r:id="rId1"/>
  </sheets>
  <definedNames>
    <definedName name="_xlnm.Print_Area" localSheetId="0">'НВК3 В1-1-В1-1А'!$A$1:$L$94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6" i="1" l="1"/>
  <c r="E77" i="1"/>
  <c r="E76" i="1"/>
  <c r="E69" i="1"/>
  <c r="E65" i="1"/>
  <c r="E61" i="1"/>
  <c r="E57" i="1"/>
  <c r="E55" i="1"/>
  <c r="E53" i="1"/>
  <c r="E49" i="1"/>
  <c r="E47" i="1"/>
  <c r="E45" i="1"/>
  <c r="E9" i="1"/>
  <c r="J94" i="1" l="1"/>
  <c r="D85" i="1"/>
  <c r="D75" i="1"/>
  <c r="D73" i="1"/>
  <c r="D44" i="1"/>
  <c r="D41" i="1"/>
  <c r="D34" i="1"/>
  <c r="D32" i="1"/>
  <c r="D27" i="1"/>
  <c r="D25" i="1"/>
  <c r="D20" i="1"/>
  <c r="D18" i="1"/>
  <c r="D17" i="1"/>
  <c r="D16" i="1"/>
  <c r="D14" i="1"/>
  <c r="D13" i="1"/>
  <c r="I93" i="1" l="1"/>
  <c r="K93" i="1" s="1"/>
  <c r="I92" i="1"/>
  <c r="J92" i="1" s="1"/>
  <c r="F92" i="1"/>
  <c r="I91" i="1"/>
  <c r="K91" i="1" s="1"/>
  <c r="F90" i="1"/>
  <c r="K90" i="1" s="1"/>
  <c r="I89" i="1"/>
  <c r="J89" i="1" s="1"/>
  <c r="L89" i="1" s="1"/>
  <c r="F88" i="1"/>
  <c r="K88" i="1" s="1"/>
  <c r="I87" i="1"/>
  <c r="K87" i="1" s="1"/>
  <c r="F86" i="1"/>
  <c r="K86" i="1" s="1"/>
  <c r="I85" i="1"/>
  <c r="K85" i="1" s="1"/>
  <c r="F84" i="1"/>
  <c r="K84" i="1" s="1"/>
  <c r="F83" i="1"/>
  <c r="G83" i="1" s="1"/>
  <c r="I82" i="1"/>
  <c r="J82" i="1" s="1"/>
  <c r="L82" i="1" s="1"/>
  <c r="F81" i="1"/>
  <c r="K81" i="1" s="1"/>
  <c r="I80" i="1"/>
  <c r="K80" i="1" s="1"/>
  <c r="F79" i="1"/>
  <c r="K79" i="1" s="1"/>
  <c r="I78" i="1"/>
  <c r="F77" i="1"/>
  <c r="F76" i="1"/>
  <c r="I75" i="1"/>
  <c r="K75" i="1" s="1"/>
  <c r="F74" i="1"/>
  <c r="K74" i="1" s="1"/>
  <c r="I73" i="1"/>
  <c r="F72" i="1"/>
  <c r="I70" i="1"/>
  <c r="K70" i="1" s="1"/>
  <c r="F69" i="1"/>
  <c r="I68" i="1"/>
  <c r="K68" i="1" s="1"/>
  <c r="F67" i="1"/>
  <c r="K67" i="1" s="1"/>
  <c r="I66" i="1"/>
  <c r="F65" i="1"/>
  <c r="I64" i="1"/>
  <c r="K64" i="1" s="1"/>
  <c r="F63" i="1"/>
  <c r="G63" i="1" s="1"/>
  <c r="L63" i="1" s="1"/>
  <c r="I62" i="1"/>
  <c r="F61" i="1"/>
  <c r="I60" i="1"/>
  <c r="J60" i="1" s="1"/>
  <c r="L60" i="1" s="1"/>
  <c r="F59" i="1"/>
  <c r="K59" i="1" s="1"/>
  <c r="I58" i="1"/>
  <c r="K58" i="1" s="1"/>
  <c r="F57" i="1"/>
  <c r="K57" i="1" s="1"/>
  <c r="I56" i="1"/>
  <c r="K56" i="1" s="1"/>
  <c r="F55" i="1"/>
  <c r="K55" i="1" s="1"/>
  <c r="I54" i="1"/>
  <c r="F53" i="1"/>
  <c r="G53" i="1" s="1"/>
  <c r="L53" i="1" s="1"/>
  <c r="J52" i="1"/>
  <c r="L52" i="1" s="1"/>
  <c r="I52" i="1"/>
  <c r="K52" i="1" s="1"/>
  <c r="F51" i="1"/>
  <c r="K51" i="1" s="1"/>
  <c r="I50" i="1"/>
  <c r="K50" i="1" s="1"/>
  <c r="F49" i="1"/>
  <c r="I48" i="1"/>
  <c r="K48" i="1" s="1"/>
  <c r="F47" i="1"/>
  <c r="K47" i="1" s="1"/>
  <c r="I46" i="1"/>
  <c r="K46" i="1" s="1"/>
  <c r="F45" i="1"/>
  <c r="K45" i="1" s="1"/>
  <c r="I44" i="1"/>
  <c r="J44" i="1" s="1"/>
  <c r="L44" i="1" s="1"/>
  <c r="F43" i="1"/>
  <c r="K43" i="1" s="1"/>
  <c r="I41" i="1"/>
  <c r="K41" i="1" s="1"/>
  <c r="F40" i="1"/>
  <c r="K40" i="1" s="1"/>
  <c r="I39" i="1"/>
  <c r="J39" i="1" s="1"/>
  <c r="L39" i="1" s="1"/>
  <c r="F38" i="1"/>
  <c r="K38" i="1" s="1"/>
  <c r="I37" i="1"/>
  <c r="K37" i="1" s="1"/>
  <c r="I36" i="1"/>
  <c r="J36" i="1" s="1"/>
  <c r="L36" i="1" s="1"/>
  <c r="F35" i="1"/>
  <c r="K35" i="1" s="1"/>
  <c r="I34" i="1"/>
  <c r="K34" i="1" s="1"/>
  <c r="F33" i="1"/>
  <c r="K33" i="1" s="1"/>
  <c r="I32" i="1"/>
  <c r="K32" i="1" s="1"/>
  <c r="F31" i="1"/>
  <c r="K31" i="1" s="1"/>
  <c r="F29" i="1"/>
  <c r="K29" i="1" s="1"/>
  <c r="F28" i="1"/>
  <c r="G28" i="1" s="1"/>
  <c r="L28" i="1" s="1"/>
  <c r="I27" i="1"/>
  <c r="F26" i="1"/>
  <c r="K26" i="1" s="1"/>
  <c r="I25" i="1"/>
  <c r="F24" i="1"/>
  <c r="K24" i="1" s="1"/>
  <c r="F23" i="1"/>
  <c r="K23" i="1" s="1"/>
  <c r="F22" i="1"/>
  <c r="K22" i="1" s="1"/>
  <c r="I20" i="1"/>
  <c r="K20" i="1" s="1"/>
  <c r="F19" i="1"/>
  <c r="I18" i="1"/>
  <c r="K18" i="1" s="1"/>
  <c r="F17" i="1"/>
  <c r="K17" i="1" s="1"/>
  <c r="I16" i="1"/>
  <c r="K16" i="1" s="1"/>
  <c r="F15" i="1"/>
  <c r="K15" i="1" s="1"/>
  <c r="I14" i="1"/>
  <c r="K14" i="1" s="1"/>
  <c r="F13" i="1"/>
  <c r="F11" i="1"/>
  <c r="K11" i="1" s="1"/>
  <c r="F10" i="1"/>
  <c r="K10" i="1" s="1"/>
  <c r="F9" i="1"/>
  <c r="A9" i="1"/>
  <c r="A10" i="1" s="1"/>
  <c r="A11" i="1" s="1"/>
  <c r="A13" i="1" s="1"/>
  <c r="A15" i="1" s="1"/>
  <c r="A17" i="1" s="1"/>
  <c r="A19" i="1" s="1"/>
  <c r="A22" i="1" s="1"/>
  <c r="A23" i="1" s="1"/>
  <c r="A24" i="1" s="1"/>
  <c r="A26" i="1" s="1"/>
  <c r="A28" i="1" s="1"/>
  <c r="A29" i="1" s="1"/>
  <c r="A31" i="1" s="1"/>
  <c r="A33" i="1" s="1"/>
  <c r="A35" i="1" s="1"/>
  <c r="A38" i="1" s="1"/>
  <c r="A40" i="1" s="1"/>
  <c r="A43" i="1" s="1"/>
  <c r="A45" i="1" s="1"/>
  <c r="A47" i="1" s="1"/>
  <c r="A49" i="1" s="1"/>
  <c r="A51" i="1" s="1"/>
  <c r="A53" i="1" s="1"/>
  <c r="A55" i="1" s="1"/>
  <c r="A57" i="1" s="1"/>
  <c r="A59" i="1" s="1"/>
  <c r="A61" i="1" s="1"/>
  <c r="A63" i="1" s="1"/>
  <c r="A65" i="1" s="1"/>
  <c r="A67" i="1" s="1"/>
  <c r="A69" i="1" s="1"/>
  <c r="A72" i="1" s="1"/>
  <c r="A74" i="1" s="1"/>
  <c r="A76" i="1" s="1"/>
  <c r="A77" i="1" s="1"/>
  <c r="A79" i="1" s="1"/>
  <c r="A81" i="1" s="1"/>
  <c r="A84" i="1" s="1"/>
  <c r="A86" i="1" s="1"/>
  <c r="A88" i="1" s="1"/>
  <c r="A90" i="1" s="1"/>
  <c r="A92" i="1" s="1"/>
  <c r="F8" i="1"/>
  <c r="K8" i="1" s="1"/>
  <c r="G81" i="1" l="1"/>
  <c r="L81" i="1" s="1"/>
  <c r="J85" i="1"/>
  <c r="L85" i="1" s="1"/>
  <c r="G24" i="1"/>
  <c r="L24" i="1" s="1"/>
  <c r="G26" i="1"/>
  <c r="L26" i="1" s="1"/>
  <c r="K44" i="1"/>
  <c r="G79" i="1"/>
  <c r="L79" i="1" s="1"/>
  <c r="K39" i="1"/>
  <c r="K82" i="1"/>
  <c r="J93" i="1"/>
  <c r="L93" i="1" s="1"/>
  <c r="K89" i="1"/>
  <c r="K60" i="1"/>
  <c r="K36" i="1"/>
  <c r="J56" i="1"/>
  <c r="L56" i="1" s="1"/>
  <c r="J91" i="1"/>
  <c r="L91" i="1" s="1"/>
  <c r="K92" i="1"/>
  <c r="K53" i="1"/>
  <c r="K63" i="1"/>
  <c r="G59" i="1"/>
  <c r="L59" i="1" s="1"/>
  <c r="K28" i="1"/>
  <c r="G88" i="1"/>
  <c r="L88" i="1" s="1"/>
  <c r="G92" i="1"/>
  <c r="L92" i="1" s="1"/>
  <c r="G38" i="1"/>
  <c r="L38" i="1" s="1"/>
  <c r="G33" i="1"/>
  <c r="L33" i="1" s="1"/>
  <c r="K9" i="1"/>
  <c r="G9" i="1"/>
  <c r="L9" i="1" s="1"/>
  <c r="J27" i="1"/>
  <c r="L27" i="1" s="1"/>
  <c r="K27" i="1"/>
  <c r="K49" i="1"/>
  <c r="G49" i="1"/>
  <c r="L49" i="1" s="1"/>
  <c r="G65" i="1"/>
  <c r="L65" i="1" s="1"/>
  <c r="K65" i="1"/>
  <c r="K72" i="1"/>
  <c r="G72" i="1"/>
  <c r="L72" i="1" s="1"/>
  <c r="K76" i="1"/>
  <c r="G76" i="1"/>
  <c r="L76" i="1" s="1"/>
  <c r="K77" i="1"/>
  <c r="G77" i="1"/>
  <c r="L77" i="1" s="1"/>
  <c r="K54" i="1"/>
  <c r="J54" i="1"/>
  <c r="L54" i="1" s="1"/>
  <c r="G61" i="1"/>
  <c r="L61" i="1" s="1"/>
  <c r="K61" i="1"/>
  <c r="K73" i="1"/>
  <c r="J73" i="1"/>
  <c r="L73" i="1" s="1"/>
  <c r="J78" i="1"/>
  <c r="L78" i="1" s="1"/>
  <c r="K78" i="1"/>
  <c r="K62" i="1"/>
  <c r="J62" i="1"/>
  <c r="L62" i="1" s="1"/>
  <c r="K66" i="1"/>
  <c r="J66" i="1"/>
  <c r="L66" i="1" s="1"/>
  <c r="K13" i="1"/>
  <c r="G13" i="1"/>
  <c r="L13" i="1" s="1"/>
  <c r="K19" i="1"/>
  <c r="G19" i="1"/>
  <c r="L19" i="1" s="1"/>
  <c r="K69" i="1"/>
  <c r="G69" i="1"/>
  <c r="L69" i="1" s="1"/>
  <c r="J25" i="1"/>
  <c r="L25" i="1" s="1"/>
  <c r="K25" i="1"/>
  <c r="G10" i="1"/>
  <c r="L10" i="1" s="1"/>
  <c r="J14" i="1"/>
  <c r="G17" i="1"/>
  <c r="L17" i="1" s="1"/>
  <c r="J20" i="1"/>
  <c r="L20" i="1" s="1"/>
  <c r="G29" i="1"/>
  <c r="L29" i="1" s="1"/>
  <c r="G40" i="1"/>
  <c r="L40" i="1" s="1"/>
  <c r="G47" i="1"/>
  <c r="L47" i="1" s="1"/>
  <c r="J50" i="1"/>
  <c r="L50" i="1" s="1"/>
  <c r="J64" i="1"/>
  <c r="L64" i="1" s="1"/>
  <c r="G67" i="1"/>
  <c r="L67" i="1" s="1"/>
  <c r="J70" i="1"/>
  <c r="L70" i="1" s="1"/>
  <c r="J75" i="1"/>
  <c r="L75" i="1" s="1"/>
  <c r="G90" i="1"/>
  <c r="L90" i="1" s="1"/>
  <c r="J16" i="1"/>
  <c r="L16" i="1" s="1"/>
  <c r="G23" i="1"/>
  <c r="L23" i="1" s="1"/>
  <c r="J32" i="1"/>
  <c r="L32" i="1" s="1"/>
  <c r="G35" i="1"/>
  <c r="L35" i="1" s="1"/>
  <c r="J37" i="1"/>
  <c r="L37" i="1" s="1"/>
  <c r="G43" i="1"/>
  <c r="L43" i="1" s="1"/>
  <c r="J46" i="1"/>
  <c r="L46" i="1" s="1"/>
  <c r="G55" i="1"/>
  <c r="L55" i="1" s="1"/>
  <c r="J58" i="1"/>
  <c r="L58" i="1" s="1"/>
  <c r="G74" i="1"/>
  <c r="L74" i="1" s="1"/>
  <c r="J80" i="1"/>
  <c r="L80" i="1" s="1"/>
  <c r="G84" i="1"/>
  <c r="L84" i="1" s="1"/>
  <c r="J87" i="1"/>
  <c r="L87" i="1" s="1"/>
  <c r="F94" i="1"/>
  <c r="G94" i="1" s="1"/>
  <c r="I94" i="1"/>
  <c r="G8" i="1"/>
  <c r="G11" i="1"/>
  <c r="L11" i="1" s="1"/>
  <c r="G15" i="1"/>
  <c r="L15" i="1" s="1"/>
  <c r="J18" i="1"/>
  <c r="L18" i="1" s="1"/>
  <c r="G22" i="1"/>
  <c r="L22" i="1" s="1"/>
  <c r="G31" i="1"/>
  <c r="L31" i="1" s="1"/>
  <c r="J34" i="1"/>
  <c r="L34" i="1" s="1"/>
  <c r="J41" i="1"/>
  <c r="L41" i="1" s="1"/>
  <c r="G45" i="1"/>
  <c r="L45" i="1" s="1"/>
  <c r="J48" i="1"/>
  <c r="L48" i="1" s="1"/>
  <c r="G51" i="1"/>
  <c r="L51" i="1" s="1"/>
  <c r="G57" i="1"/>
  <c r="L57" i="1" s="1"/>
  <c r="J68" i="1"/>
  <c r="L68" i="1" s="1"/>
  <c r="G86" i="1"/>
  <c r="L86" i="1" s="1"/>
  <c r="K94" i="1" l="1"/>
  <c r="L94" i="1" s="1"/>
  <c r="L8" i="1"/>
  <c r="L14" i="1"/>
</calcChain>
</file>

<file path=xl/sharedStrings.xml><?xml version="1.0" encoding="utf-8"?>
<sst xmlns="http://schemas.openxmlformats.org/spreadsheetml/2006/main" count="250" uniqueCount="143">
  <si>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</si>
  <si>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</si>
  <si>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</si>
  <si>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</si>
  <si>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</si>
  <si>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</si>
  <si>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</si>
  <si>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</si>
  <si>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</si>
  <si>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</si>
  <si>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</si>
  <si>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</si>
  <si>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</si>
  <si>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131-23-НВК3. Переустройство хозпитьевого водопровода (В1) на участке В1-1 – В1-1А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</si>
  <si>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</si>
  <si>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</si>
  <si>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</si>
  <si>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</si>
  <si>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</si>
  <si>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Ранее этих работ не было, стоимости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</si>
  <si>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</si>
  <si>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</si>
  <si>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Ранее этих работ не было, стоимости из 217 пути</t>
  </si>
  <si>
    <t>Восстановление дорожных покрытий</t>
  </si>
  <si>
    <t>Устройство оснований щебеночных (t=20см)</t>
  </si>
  <si>
    <t>м2</t>
  </si>
  <si>
    <t>Ранее этих работ не было, стоимости из ГП1</t>
  </si>
  <si>
    <t>5.1</t>
  </si>
  <si>
    <t>Щебень гранитный для автодорог 5-20мм</t>
  </si>
  <si>
    <t>Устройство покрытий асфальтобетонных (t=5см)</t>
  </si>
  <si>
    <t>6.1</t>
  </si>
  <si>
    <t>Асфальтобетон дорожный среднезернистый Тип В Марка III</t>
  </si>
  <si>
    <t>т</t>
  </si>
  <si>
    <t>Проливка битумом</t>
  </si>
  <si>
    <t>7.1</t>
  </si>
  <si>
    <t>Битумы нефтяные</t>
  </si>
  <si>
    <t>Устройство покрытий асфальтобетонных (t=7см)</t>
  </si>
  <si>
    <t>Ранее этих работ не было, стоимости из ГП1 с кор толщины покрытия</t>
  </si>
  <si>
    <t>8.1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</si>
  <si>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</si>
  <si>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</si>
  <si>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</si>
  <si>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</si>
  <si>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</si>
  <si>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</si>
  <si>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Обратная засыпка песком вручную h=0,3 м</t>
  </si>
  <si>
    <t>12.1</t>
  </si>
  <si>
    <t>Уплотнение грунта пневматическими трамбовками</t>
  </si>
  <si>
    <t>Погрузка лишнего грунта в автосамосвалы</t>
  </si>
  <si>
    <t>Прокладка трубопровода</t>
  </si>
  <si>
    <t>Прокладка труб полиэтиленовых напорных ПЭ100  SDR17  ø110х6,6 «питьевая»</t>
  </si>
  <si>
    <t>15.1</t>
  </si>
  <si>
    <t xml:space="preserve">Труба ПЭ100 SDR17 PN 10 110х6.6 </t>
  </si>
  <si>
    <t xml:space="preserve">Прокладка труб стальных с полиэтиленовым защитным покрытием ВУС ø325х8,0 (футляр) </t>
  </si>
  <si>
    <t>16.1</t>
  </si>
  <si>
    <t xml:space="preserve">Труба стальная с полиэтиленовым защитным покрытием ВУС ф325х8мм </t>
  </si>
  <si>
    <t xml:space="preserve">Цена по счету </t>
  </si>
  <si>
    <t>Протаскивание в футляр полиэтиленовых труб  с установкой колец опорно-направляющего ОНК-110</t>
  </si>
  <si>
    <t>17.1</t>
  </si>
  <si>
    <t>17.2</t>
  </si>
  <si>
    <t>Опорно-направляющие кольца ОНК-110 для трубы Дн=110 мм</t>
  </si>
  <si>
    <t>шт.</t>
  </si>
  <si>
    <t>Установка муфты защитной полиэтиленовой L=150,0 мм D=140 мм для прохода труб сквозь бетонную стену колодца (для труб D=110 мм)</t>
  </si>
  <si>
    <t>18.1</t>
  </si>
  <si>
    <t>Муфта защитная полиэтиленовая L=150,0 мм D=140 мм  (для труб D=160 мм</t>
  </si>
  <si>
    <t>Заполнение межтрубного пространства в футляре (кожухе) цементно-песчаным раствором М100</t>
  </si>
  <si>
    <t>19.1</t>
  </si>
  <si>
    <t>Цементно-песчаный раствор М100</t>
  </si>
  <si>
    <t>Монтаж водопровода В1 в подвальном помещении здания</t>
  </si>
  <si>
    <t>Прокладка трубы полиэтиленовой ПЭ100 SDR17-110х6,6</t>
  </si>
  <si>
    <t>сметная стоимость</t>
  </si>
  <si>
    <t>20.1</t>
  </si>
  <si>
    <t>Установка задвижки с обрезиненным клином Kell DN 100</t>
  </si>
  <si>
    <t>21.1</t>
  </si>
  <si>
    <t>Задвижка с обрезиненным клином Kell DN 100</t>
  </si>
  <si>
    <t>Установка фильтра магнитного фланцевого чугунного DN 100</t>
  </si>
  <si>
    <t>22.1</t>
  </si>
  <si>
    <t>Фильтр магнитный фланцевый чугунный DN 100</t>
  </si>
  <si>
    <t>Установка муфты соединительной фланцевой диаметром 110мм</t>
  </si>
  <si>
    <t>23.1</t>
  </si>
  <si>
    <t>Муфта соединительная фланцевая диаметром 110мм</t>
  </si>
  <si>
    <t>Установка втулки под фланец ПЭ100 диаметром 110мм</t>
  </si>
  <si>
    <t>24.1</t>
  </si>
  <si>
    <t>Втулка под фланец ПЭ100 диаметром 110мм</t>
  </si>
  <si>
    <t>Установка счетчика холодной и горячей воды Декаст СТВХ-100</t>
  </si>
  <si>
    <t>25.1</t>
  </si>
  <si>
    <t>Счетчик холодной и горячей воды Декаст СТВХ-100</t>
  </si>
  <si>
    <t>Установка клапана обратного поворотного CV16.01 диаметр 114мм</t>
  </si>
  <si>
    <t>26.1</t>
  </si>
  <si>
    <t>Клапан обратный поворотный CV16.01 диаметр 114мм</t>
  </si>
  <si>
    <t>Установка тройника электросварного 90 град диаметр 110мм</t>
  </si>
  <si>
    <t>27.1</t>
  </si>
  <si>
    <t>Тройник электросварной 90 град диаметр 110мм</t>
  </si>
  <si>
    <t>Установка отвода ПЭ100 электросварного 90 град диаметр 110мм</t>
  </si>
  <si>
    <t xml:space="preserve"> из раздела НВК2</t>
  </si>
  <si>
    <t>28.1</t>
  </si>
  <si>
    <t>Отвод ПЭ100 электросварной 90 град диаметр 110мм</t>
  </si>
  <si>
    <t>Установка муфты электросварной ПЭ100 диаметром 110мм</t>
  </si>
  <si>
    <t>29.1</t>
  </si>
  <si>
    <t>Муфта электросварная ПЭ100 диаметром 110мм</t>
  </si>
  <si>
    <t>Установка муфты редукционной ПЭ100 SDR11 диам. 125х110мм (Elofit)</t>
  </si>
  <si>
    <t>30.1</t>
  </si>
  <si>
    <t>Муфта редукционная ПЭ100 SDR11 диам. 125х110мм (Elofit)</t>
  </si>
  <si>
    <t xml:space="preserve">Установка фланца стального для ПЭ100 диам.125мм </t>
  </si>
  <si>
    <t>31.1</t>
  </si>
  <si>
    <t xml:space="preserve">Фланец стальной для ПЭ100 диам.125мм </t>
  </si>
  <si>
    <t>Установка втулки под фланец ПЭ100 диаметром 125мм</t>
  </si>
  <si>
    <t>32.1</t>
  </si>
  <si>
    <t>Втулка под фланец ПЭ100 диаметром 125мм</t>
  </si>
  <si>
    <t xml:space="preserve">Установка фланца переходного чугунного диам.120х80мм </t>
  </si>
  <si>
    <t>33.1</t>
  </si>
  <si>
    <t xml:space="preserve">Фланец переходной чугунный диам.120х80мм </t>
  </si>
  <si>
    <t>Изготовление и установка опорных конструкций - подвесов к потолку:</t>
  </si>
  <si>
    <t>Монтаж трубы стальной профильной 30 х 15 х1,5</t>
  </si>
  <si>
    <t>34.1</t>
  </si>
  <si>
    <t>Труба стальная профильная 30 х 15 х1,5</t>
  </si>
  <si>
    <t>35.1</t>
  </si>
  <si>
    <t>Сверление отверстий в ж/б перекрытиях для установки шпилек из арматуры Ф10</t>
  </si>
  <si>
    <t>Установка шпильки из арматуры М10</t>
  </si>
  <si>
    <t>37.1</t>
  </si>
  <si>
    <t>Шпилька из арматуры М10</t>
  </si>
  <si>
    <t>Огрунтовка опорных конструкций- подвесов в один слой грунтовкой ГФ-021</t>
  </si>
  <si>
    <t>38.1</t>
  </si>
  <si>
    <t>Грунтовка ГФ021</t>
  </si>
  <si>
    <t>кг</t>
  </si>
  <si>
    <t>Окраска опорных конструкций- подвесов в двая слоя эмалью ПФ-15</t>
  </si>
  <si>
    <t>39.1</t>
  </si>
  <si>
    <t>Эмаль ПФ-15</t>
  </si>
  <si>
    <t>Монтаж водопровода В1 в здании гаража</t>
  </si>
  <si>
    <t>Монтаж трубы полиэтиленовой ПЭ100 SDR17-110х6,6</t>
  </si>
  <si>
    <t>40.1</t>
  </si>
  <si>
    <t>Монтаж муфты редукционной диам. 110*90мм GF</t>
  </si>
  <si>
    <t>41.1</t>
  </si>
  <si>
    <t>Муфта редукционная диам. 110*90мм GF</t>
  </si>
  <si>
    <t xml:space="preserve">Монтаж стального фланца под ПЭ100 диам.90мм </t>
  </si>
  <si>
    <t>42.1</t>
  </si>
  <si>
    <t xml:space="preserve">Стальной фланец под ПЭ100 диам.90мм </t>
  </si>
  <si>
    <t>Монтаж втулки под фланец ПЭ100 диаметром 110мм</t>
  </si>
  <si>
    <t>43.1</t>
  </si>
  <si>
    <t>Втулка под фланец d=100 мм SDR 17</t>
  </si>
  <si>
    <t>Монтаж отвода ПЭ100 электросварной 90 град диаметр 110мм</t>
  </si>
  <si>
    <t>44.1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</si>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</sst>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000"/>
    <numFmt numFmtId="167" formatCode="_-* #,##0.0_-;\-* #,##0.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102">
    <xf numFmtId="0" fontId="0" fillId="0" borderId="0" xfId="0"/>
    <xf numFmtId="0" fontId="3" fillId="0" borderId="0" xfId="0" applyFont="1"/>
    <xf numFmtId="4" fontId="2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4" fontId="2" fillId="2" borderId="3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0" fontId="8" fillId="3" borderId="3" xfId="3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8" fillId="0" borderId="3" xfId="1" applyFont="1" applyBorder="1" applyAlignment="1">
      <alignment vertical="center"/>
    </xf>
    <xf numFmtId="0" fontId="3" fillId="3" borderId="0" xfId="0" applyFont="1" applyFill="1" applyAlignment="1">
      <alignment vertical="center"/>
    </xf>
    <xf numFmtId="43" fontId="8" fillId="3" borderId="3" xfId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vertical="center"/>
    </xf>
    <xf numFmtId="0" fontId="2" fillId="3" borderId="11" xfId="0" applyFont="1" applyFill="1" applyBorder="1" applyAlignment="1">
      <alignment horizontal="left" vertical="center" wrapText="1"/>
    </xf>
    <xf numFmtId="43" fontId="6" fillId="3" borderId="3" xfId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 wrapText="1"/>
    </xf>
    <xf numFmtId="43" fontId="7" fillId="0" borderId="3" xfId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vertical="center"/>
    </xf>
    <xf numFmtId="43" fontId="10" fillId="3" borderId="3" xfId="1" applyNumberFormat="1" applyFont="1" applyFill="1" applyBorder="1" applyAlignment="1">
      <alignment horizontal="center"/>
    </xf>
    <xf numFmtId="43" fontId="10" fillId="3" borderId="3" xfId="1" applyFont="1" applyFill="1" applyBorder="1" applyAlignment="1">
      <alignment vertical="center"/>
    </xf>
    <xf numFmtId="43" fontId="10" fillId="3" borderId="3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 wrapText="1"/>
    </xf>
    <xf numFmtId="43" fontId="6" fillId="4" borderId="3" xfId="1" applyNumberFormat="1" applyFont="1" applyFill="1" applyBorder="1" applyAlignment="1">
      <alignment vertical="center"/>
    </xf>
    <xf numFmtId="0" fontId="3" fillId="3" borderId="0" xfId="0" applyFont="1" applyFill="1"/>
    <xf numFmtId="0" fontId="0" fillId="3" borderId="0" xfId="0" applyFill="1"/>
    <xf numFmtId="43" fontId="6" fillId="3" borderId="3" xfId="1" applyNumberFormat="1" applyFont="1" applyFill="1" applyBorder="1" applyAlignment="1">
      <alignment horizont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" fontId="8" fillId="4" borderId="3" xfId="0" applyNumberFormat="1" applyFont="1" applyFill="1" applyBorder="1" applyAlignment="1">
      <alignment vertical="center" wrapText="1"/>
    </xf>
    <xf numFmtId="0" fontId="8" fillId="3" borderId="11" xfId="3" applyFont="1" applyFill="1" applyBorder="1" applyAlignment="1">
      <alignment horizontal="left" vertical="center" wrapText="1"/>
    </xf>
    <xf numFmtId="2" fontId="8" fillId="3" borderId="13" xfId="0" applyNumberFormat="1" applyFont="1" applyFill="1" applyBorder="1" applyAlignment="1">
      <alignment vertical="center" wrapText="1"/>
    </xf>
    <xf numFmtId="0" fontId="8" fillId="3" borderId="3" xfId="2" applyFont="1" applyFill="1" applyBorder="1" applyAlignment="1">
      <alignment horizontal="center" vertical="center" wrapText="1"/>
    </xf>
    <xf numFmtId="167" fontId="6" fillId="3" borderId="3" xfId="1" applyNumberFormat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 wrapText="1"/>
    </xf>
    <xf numFmtId="164" fontId="6" fillId="3" borderId="3" xfId="1" applyNumberFormat="1" applyFont="1" applyFill="1" applyBorder="1" applyAlignment="1">
      <alignment vertical="center"/>
    </xf>
    <xf numFmtId="0" fontId="8" fillId="4" borderId="11" xfId="3" applyFont="1" applyFill="1" applyBorder="1" applyAlignment="1">
      <alignment horizontal="left" vertical="center" wrapText="1"/>
    </xf>
    <xf numFmtId="164" fontId="6" fillId="4" borderId="3" xfId="1" applyNumberFormat="1" applyFont="1" applyFill="1" applyBorder="1" applyAlignment="1">
      <alignment vertical="center"/>
    </xf>
    <xf numFmtId="43" fontId="8" fillId="3" borderId="3" xfId="1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vertical="center" wrapText="1"/>
    </xf>
    <xf numFmtId="167" fontId="8" fillId="3" borderId="3" xfId="1" applyNumberFormat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167" fontId="8" fillId="4" borderId="3" xfId="1" applyNumberFormat="1" applyFont="1" applyFill="1" applyBorder="1" applyAlignment="1">
      <alignment horizontal="right" vertical="center"/>
    </xf>
    <xf numFmtId="43" fontId="8" fillId="3" borderId="3" xfId="1" applyNumberFormat="1" applyFont="1" applyFill="1" applyBorder="1" applyAlignment="1">
      <alignment horizontal="right" vertical="center"/>
    </xf>
    <xf numFmtId="43" fontId="8" fillId="4" borderId="3" xfId="1" applyNumberFormat="1" applyFont="1" applyFill="1" applyBorder="1" applyAlignment="1">
      <alignment horizontal="right" vertical="center"/>
    </xf>
    <xf numFmtId="164" fontId="8" fillId="4" borderId="3" xfId="1" applyNumberFormat="1" applyFont="1" applyFill="1" applyBorder="1" applyAlignment="1">
      <alignment horizontal="right" vertical="center"/>
    </xf>
    <xf numFmtId="0" fontId="8" fillId="3" borderId="3" xfId="2" applyFont="1" applyFill="1" applyBorder="1" applyAlignment="1">
      <alignment horizontal="left" vertical="center" wrapText="1"/>
    </xf>
    <xf numFmtId="43" fontId="8" fillId="3" borderId="3" xfId="1" applyFont="1" applyFill="1" applyBorder="1" applyAlignment="1">
      <alignment horizontal="right" vertical="center"/>
    </xf>
    <xf numFmtId="167" fontId="8" fillId="4" borderId="3" xfId="1" applyNumberFormat="1" applyFont="1" applyFill="1" applyBorder="1" applyAlignment="1">
      <alignment vertical="center" wrapText="1"/>
    </xf>
    <xf numFmtId="164" fontId="8" fillId="4" borderId="3" xfId="1" applyNumberFormat="1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43" fontId="13" fillId="0" borderId="3" xfId="1" applyFont="1" applyBorder="1"/>
    <xf numFmtId="164" fontId="14" fillId="0" borderId="0" xfId="1" applyNumberFormat="1" applyFont="1"/>
    <xf numFmtId="0" fontId="15" fillId="0" borderId="0" xfId="0" applyFont="1"/>
    <xf numFmtId="0" fontId="14" fillId="0" borderId="0" xfId="0" applyFont="1"/>
    <xf numFmtId="164" fontId="0" fillId="0" borderId="0" xfId="1" applyNumberFormat="1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left" vertical="center" wrapText="1"/>
    </xf>
    <xf numFmtId="0" fontId="11" fillId="3" borderId="13" xfId="2" applyFont="1" applyFill="1" applyBorder="1" applyAlignment="1">
      <alignment horizontal="left" vertical="center" wrapText="1"/>
    </xf>
    <xf numFmtId="0" fontId="12" fillId="0" borderId="11" xfId="3" applyFont="1" applyBorder="1" applyAlignment="1">
      <alignment horizontal="right" wrapText="1"/>
    </xf>
    <xf numFmtId="0" fontId="12" fillId="0" borderId="12" xfId="3" applyFont="1" applyBorder="1" applyAlignment="1">
      <alignment horizontal="right" wrapText="1"/>
    </xf>
    <xf numFmtId="0" fontId="12" fillId="0" borderId="13" xfId="3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7EFF1CEF-196A-4CDC-83AC-02F7C72D5E49}"/>
    <cellStyle name="Обычный" xfId="0" builtinId="0"/>
    <cellStyle name="Обычный 2" xfId="3" xr:uid="{337D60B2-DF1D-4786-9DD9-9BC875B9CAD2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7D24-9C21-46CC-8007-C06C878724BE}">
  <dimension ref="A1:M94"/>
  <sheetViews>
    <sheetView tabSelected="1" view="pageBreakPreview" topLeftCell="A73" zoomScale="80" zoomScaleNormal="100" zoomScaleSheetLayoutView="80" workbookViewId="0">
      <selection activeCell="F83" sqref="F83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3.5703125" bestFit="1" customWidth="1"/>
    <col min="5" max="5" width="15.140625" customWidth="1"/>
    <col min="6" max="6" width="16" customWidth="1"/>
    <col min="7" max="7" width="17.140625" style="82" customWidth="1"/>
    <col min="8" max="8" width="16.140625" style="82" customWidth="1"/>
    <col min="9" max="12" width="16.140625" customWidth="1"/>
    <col min="13" max="13" width="8.85546875" style="1"/>
  </cols>
  <sheetData>
    <row r="1" spans="1:13" ht="14.45" customHeight="1" x14ac:dyDescent="0.25">
      <c r="A1" s="90" t="s">
        <v>0</v>
      </c>
      <c r="B1" s="93" t="s">
        <v>1</v>
      </c>
      <c r="C1" s="96" t="s">
        <v>2</v>
      </c>
      <c r="D1" s="96" t="s">
        <v>3</v>
      </c>
      <c r="E1" s="97" t="s">
        <v>4</v>
      </c>
      <c r="F1" s="98"/>
      <c r="G1" s="98"/>
      <c r="H1" s="98"/>
      <c r="I1" s="98"/>
      <c r="J1" s="98"/>
      <c r="K1" s="98"/>
      <c r="L1" s="98"/>
    </row>
    <row r="2" spans="1:13" ht="14.45" customHeight="1" x14ac:dyDescent="0.25">
      <c r="A2" s="91"/>
      <c r="B2" s="94"/>
      <c r="C2" s="96"/>
      <c r="D2" s="96"/>
      <c r="E2" s="99"/>
      <c r="F2" s="100"/>
      <c r="G2" s="100"/>
      <c r="H2" s="100"/>
      <c r="I2" s="100"/>
      <c r="J2" s="100"/>
      <c r="K2" s="100"/>
      <c r="L2" s="100"/>
    </row>
    <row r="3" spans="1:13" ht="27.75" customHeight="1" x14ac:dyDescent="0.25">
      <c r="A3" s="91"/>
      <c r="B3" s="94"/>
      <c r="C3" s="96"/>
      <c r="D3" s="96"/>
      <c r="E3" s="96" t="s">
        <v>5</v>
      </c>
      <c r="F3" s="96"/>
      <c r="G3" s="96"/>
      <c r="H3" s="96" t="s">
        <v>6</v>
      </c>
      <c r="I3" s="96"/>
      <c r="J3" s="96"/>
      <c r="K3" s="101" t="s">
        <v>7</v>
      </c>
      <c r="L3" s="101"/>
    </row>
    <row r="4" spans="1:13" ht="41.25" customHeight="1" x14ac:dyDescent="0.25">
      <c r="A4" s="92"/>
      <c r="B4" s="95"/>
      <c r="C4" s="96"/>
      <c r="D4" s="96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4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83" t="s">
        <v>13</v>
      </c>
      <c r="C6" s="84"/>
      <c r="D6" s="84"/>
      <c r="E6" s="8"/>
      <c r="F6" s="9"/>
      <c r="G6" s="10"/>
      <c r="H6" s="10"/>
      <c r="I6" s="10"/>
      <c r="J6" s="10"/>
      <c r="K6" s="10"/>
      <c r="L6" s="10"/>
    </row>
    <row r="7" spans="1:13" ht="24" customHeight="1" x14ac:dyDescent="0.25">
      <c r="A7" s="11"/>
      <c r="B7" s="12" t="s">
        <v>14</v>
      </c>
      <c r="C7" s="13"/>
      <c r="D7" s="13"/>
      <c r="E7" s="14"/>
      <c r="F7" s="15"/>
      <c r="G7" s="15"/>
      <c r="H7" s="16"/>
      <c r="I7" s="17"/>
      <c r="J7" s="17"/>
      <c r="K7" s="14"/>
      <c r="L7" s="15"/>
    </row>
    <row r="8" spans="1:13" ht="18" customHeight="1" x14ac:dyDescent="0.25">
      <c r="A8" s="11">
        <v>1</v>
      </c>
      <c r="B8" s="18" t="s">
        <v>15</v>
      </c>
      <c r="C8" s="19" t="s">
        <v>16</v>
      </c>
      <c r="D8" s="20">
        <v>210.22</v>
      </c>
      <c r="E8" s="21">
        <v>1900</v>
      </c>
      <c r="F8" s="15">
        <f t="shared" ref="F8:F11" si="0">ROUND(E8*D8,2)</f>
        <v>399418</v>
      </c>
      <c r="G8" s="15">
        <f t="shared" ref="G8:G11" si="1">ROUND(F8*1.2,2)</f>
        <v>479301.6</v>
      </c>
      <c r="H8" s="16"/>
      <c r="I8" s="17"/>
      <c r="J8" s="17"/>
      <c r="K8" s="14">
        <f t="shared" ref="K8:L23" si="2">F8+I8</f>
        <v>399418</v>
      </c>
      <c r="L8" s="15">
        <f t="shared" si="2"/>
        <v>479301.6</v>
      </c>
      <c r="M8" s="22"/>
    </row>
    <row r="9" spans="1:13" ht="18" customHeight="1" x14ac:dyDescent="0.25">
      <c r="A9" s="11">
        <f>A8+1</f>
        <v>2</v>
      </c>
      <c r="B9" s="18" t="s">
        <v>17</v>
      </c>
      <c r="C9" s="19" t="s">
        <v>18</v>
      </c>
      <c r="D9" s="20">
        <v>57.54</v>
      </c>
      <c r="E9" s="23">
        <f>ROUND(65055.24/(297.03*0.05),2)</f>
        <v>4380.38</v>
      </c>
      <c r="F9" s="15">
        <f t="shared" si="0"/>
        <v>252047.07</v>
      </c>
      <c r="G9" s="15">
        <f t="shared" si="1"/>
        <v>302456.48</v>
      </c>
      <c r="H9" s="16"/>
      <c r="I9" s="17"/>
      <c r="J9" s="17"/>
      <c r="K9" s="14">
        <f t="shared" si="2"/>
        <v>252047.07</v>
      </c>
      <c r="L9" s="15">
        <f t="shared" si="2"/>
        <v>302456.48</v>
      </c>
      <c r="M9" s="1" t="s">
        <v>19</v>
      </c>
    </row>
    <row r="10" spans="1:13" ht="20.25" customHeight="1" x14ac:dyDescent="0.25">
      <c r="A10" s="11">
        <f t="shared" ref="A10:A11" si="3">A9+1</f>
        <v>3</v>
      </c>
      <c r="B10" s="18" t="s">
        <v>20</v>
      </c>
      <c r="C10" s="19" t="s">
        <v>18</v>
      </c>
      <c r="D10" s="20">
        <v>83.97</v>
      </c>
      <c r="E10" s="16">
        <v>304</v>
      </c>
      <c r="F10" s="15">
        <f t="shared" si="0"/>
        <v>25526.880000000001</v>
      </c>
      <c r="G10" s="15">
        <f t="shared" si="1"/>
        <v>30632.26</v>
      </c>
      <c r="H10" s="24"/>
      <c r="I10" s="17"/>
      <c r="J10" s="17"/>
      <c r="K10" s="14">
        <f t="shared" si="2"/>
        <v>25526.880000000001</v>
      </c>
      <c r="L10" s="17">
        <f t="shared" si="2"/>
        <v>30632.26</v>
      </c>
      <c r="M10" s="1" t="s">
        <v>19</v>
      </c>
    </row>
    <row r="11" spans="1:13" ht="18" customHeight="1" x14ac:dyDescent="0.25">
      <c r="A11" s="11">
        <f t="shared" si="3"/>
        <v>4</v>
      </c>
      <c r="B11" s="18" t="s">
        <v>21</v>
      </c>
      <c r="C11" s="19" t="s">
        <v>18</v>
      </c>
      <c r="D11" s="20">
        <v>232.64</v>
      </c>
      <c r="E11" s="23">
        <v>544.86</v>
      </c>
      <c r="F11" s="15">
        <f t="shared" si="0"/>
        <v>126756.23</v>
      </c>
      <c r="G11" s="15">
        <f t="shared" si="1"/>
        <v>152107.48000000001</v>
      </c>
      <c r="H11" s="16"/>
      <c r="I11" s="17"/>
      <c r="J11" s="17"/>
      <c r="K11" s="14">
        <f t="shared" si="2"/>
        <v>126756.23</v>
      </c>
      <c r="L11" s="17">
        <f t="shared" si="2"/>
        <v>152107.48000000001</v>
      </c>
      <c r="M11" s="1" t="s">
        <v>22</v>
      </c>
    </row>
    <row r="12" spans="1:13" ht="18" customHeight="1" x14ac:dyDescent="0.25">
      <c r="A12" s="11"/>
      <c r="B12" s="25" t="s">
        <v>23</v>
      </c>
      <c r="C12" s="19"/>
      <c r="D12" s="20"/>
      <c r="E12" s="17"/>
      <c r="F12" s="17"/>
      <c r="G12" s="17"/>
      <c r="H12" s="26"/>
      <c r="I12" s="17"/>
      <c r="J12" s="17"/>
      <c r="K12" s="14"/>
      <c r="L12" s="17"/>
    </row>
    <row r="13" spans="1:13" ht="20.25" customHeight="1" x14ac:dyDescent="0.25">
      <c r="A13" s="27">
        <f>A11+1</f>
        <v>5</v>
      </c>
      <c r="B13" s="18" t="s">
        <v>24</v>
      </c>
      <c r="C13" s="19" t="s">
        <v>25</v>
      </c>
      <c r="D13" s="20">
        <f>ROUND(207*0.2,2)</f>
        <v>41.4</v>
      </c>
      <c r="E13" s="28">
        <v>2057.89</v>
      </c>
      <c r="F13" s="15">
        <f t="shared" ref="F13:F15" si="4">ROUND(E13*D13,2)</f>
        <v>85196.65</v>
      </c>
      <c r="G13" s="15">
        <f t="shared" ref="G13:G15" si="5">ROUND(F13*1.2,2)</f>
        <v>102235.98</v>
      </c>
      <c r="H13" s="26"/>
      <c r="I13" s="17"/>
      <c r="J13" s="17"/>
      <c r="K13" s="14">
        <f t="shared" ref="K13:L20" si="6">F13+I13</f>
        <v>85196.65</v>
      </c>
      <c r="L13" s="17">
        <f t="shared" si="6"/>
        <v>102235.98</v>
      </c>
      <c r="M13" s="1" t="s">
        <v>26</v>
      </c>
    </row>
    <row r="14" spans="1:13" ht="20.25" customHeight="1" x14ac:dyDescent="0.25">
      <c r="A14" s="29" t="s">
        <v>27</v>
      </c>
      <c r="B14" s="30" t="s">
        <v>28</v>
      </c>
      <c r="C14" s="31" t="s">
        <v>18</v>
      </c>
      <c r="D14" s="32">
        <f>ROUND(207*0.2*1.26,2)</f>
        <v>52.16</v>
      </c>
      <c r="E14" s="33"/>
      <c r="F14" s="34"/>
      <c r="G14" s="34"/>
      <c r="H14" s="33">
        <v>4206.6000000000004</v>
      </c>
      <c r="I14" s="34">
        <f>ROUND(H14*D14,2)</f>
        <v>219416.26</v>
      </c>
      <c r="J14" s="34">
        <f>ROUND(I14*1.2,2)</f>
        <v>263299.51</v>
      </c>
      <c r="K14" s="35">
        <f t="shared" si="6"/>
        <v>219416.26</v>
      </c>
      <c r="L14" s="34">
        <f t="shared" si="6"/>
        <v>263299.51</v>
      </c>
    </row>
    <row r="15" spans="1:13" ht="20.25" customHeight="1" x14ac:dyDescent="0.25">
      <c r="A15" s="27">
        <f>A13+1</f>
        <v>6</v>
      </c>
      <c r="B15" s="18" t="s">
        <v>29</v>
      </c>
      <c r="C15" s="19" t="s">
        <v>25</v>
      </c>
      <c r="D15" s="20">
        <v>207</v>
      </c>
      <c r="E15" s="28">
        <v>1407.9</v>
      </c>
      <c r="F15" s="15">
        <f t="shared" si="4"/>
        <v>291435.3</v>
      </c>
      <c r="G15" s="15">
        <f t="shared" si="5"/>
        <v>349722.36</v>
      </c>
      <c r="H15" s="26"/>
      <c r="I15" s="17"/>
      <c r="J15" s="17"/>
      <c r="K15" s="14">
        <f t="shared" si="6"/>
        <v>291435.3</v>
      </c>
      <c r="L15" s="17">
        <f t="shared" si="6"/>
        <v>349722.36</v>
      </c>
      <c r="M15" s="1" t="s">
        <v>26</v>
      </c>
    </row>
    <row r="16" spans="1:13" ht="20.25" customHeight="1" x14ac:dyDescent="0.25">
      <c r="A16" s="29" t="s">
        <v>30</v>
      </c>
      <c r="B16" s="30" t="s">
        <v>31</v>
      </c>
      <c r="C16" s="31" t="s">
        <v>32</v>
      </c>
      <c r="D16" s="32">
        <f>ROUND(207*(96.6/1000)+207*2*(12.1/1000),2)</f>
        <v>25.01</v>
      </c>
      <c r="E16" s="33"/>
      <c r="F16" s="34"/>
      <c r="G16" s="34"/>
      <c r="H16" s="33">
        <v>4406.1000000000004</v>
      </c>
      <c r="I16" s="34">
        <f>ROUND(H16*D16,2)</f>
        <v>110196.56</v>
      </c>
      <c r="J16" s="34">
        <f>ROUND(I16*1.2,2)</f>
        <v>132235.87</v>
      </c>
      <c r="K16" s="35">
        <f t="shared" si="6"/>
        <v>110196.56</v>
      </c>
      <c r="L16" s="34">
        <f t="shared" si="6"/>
        <v>132235.87</v>
      </c>
    </row>
    <row r="17" spans="1:13" ht="20.25" customHeight="1" x14ac:dyDescent="0.25">
      <c r="A17" s="27">
        <f>A15+1</f>
        <v>7</v>
      </c>
      <c r="B17" s="18" t="s">
        <v>33</v>
      </c>
      <c r="C17" s="19" t="s">
        <v>32</v>
      </c>
      <c r="D17" s="20">
        <f>ROUND(207*0.86/1000,2)</f>
        <v>0.18</v>
      </c>
      <c r="E17" s="28">
        <v>1761.3</v>
      </c>
      <c r="F17" s="15">
        <f t="shared" ref="F17" si="7">ROUND(E17*D17,2)</f>
        <v>317.02999999999997</v>
      </c>
      <c r="G17" s="15">
        <f t="shared" ref="G17" si="8">ROUND(F17*1.2,2)</f>
        <v>380.44</v>
      </c>
      <c r="H17" s="36"/>
      <c r="I17" s="17"/>
      <c r="J17" s="17"/>
      <c r="K17" s="14">
        <f t="shared" si="6"/>
        <v>317.02999999999997</v>
      </c>
      <c r="L17" s="17">
        <f t="shared" si="6"/>
        <v>380.44</v>
      </c>
      <c r="M17" s="1" t="s">
        <v>26</v>
      </c>
    </row>
    <row r="18" spans="1:13" ht="20.25" customHeight="1" x14ac:dyDescent="0.25">
      <c r="A18" s="29" t="s">
        <v>34</v>
      </c>
      <c r="B18" s="30" t="s">
        <v>35</v>
      </c>
      <c r="C18" s="31" t="s">
        <v>32</v>
      </c>
      <c r="D18" s="37">
        <f>ROUND(207*0.86/1000*1.03,4)</f>
        <v>0.18340000000000001</v>
      </c>
      <c r="E18" s="33"/>
      <c r="F18" s="34"/>
      <c r="G18" s="34"/>
      <c r="H18" s="33">
        <v>25036.3</v>
      </c>
      <c r="I18" s="34">
        <f>ROUND(H18*D18,2)</f>
        <v>4591.66</v>
      </c>
      <c r="J18" s="34">
        <f>ROUND(I18*1.2,2)</f>
        <v>5509.99</v>
      </c>
      <c r="K18" s="35">
        <f t="shared" si="6"/>
        <v>4591.66</v>
      </c>
      <c r="L18" s="34">
        <f t="shared" si="6"/>
        <v>5509.99</v>
      </c>
    </row>
    <row r="19" spans="1:13" ht="20.25" customHeight="1" x14ac:dyDescent="0.25">
      <c r="A19" s="27">
        <f>A17+1</f>
        <v>8</v>
      </c>
      <c r="B19" s="18" t="s">
        <v>36</v>
      </c>
      <c r="C19" s="19" t="s">
        <v>25</v>
      </c>
      <c r="D19" s="20">
        <v>207</v>
      </c>
      <c r="E19" s="16">
        <v>1971.06</v>
      </c>
      <c r="F19" s="15">
        <f t="shared" ref="F19" si="9">ROUND(E19*D19,2)</f>
        <v>408009.42</v>
      </c>
      <c r="G19" s="15">
        <f t="shared" ref="G19" si="10">ROUND(F19*1.2,2)</f>
        <v>489611.3</v>
      </c>
      <c r="H19" s="36"/>
      <c r="I19" s="17"/>
      <c r="J19" s="17"/>
      <c r="K19" s="14">
        <f t="shared" si="6"/>
        <v>408009.42</v>
      </c>
      <c r="L19" s="17">
        <f t="shared" si="6"/>
        <v>489611.3</v>
      </c>
      <c r="M19" s="1" t="s">
        <v>37</v>
      </c>
    </row>
    <row r="20" spans="1:13" ht="20.25" customHeight="1" x14ac:dyDescent="0.25">
      <c r="A20" s="29" t="s">
        <v>38</v>
      </c>
      <c r="B20" s="30" t="s">
        <v>31</v>
      </c>
      <c r="C20" s="31" t="s">
        <v>32</v>
      </c>
      <c r="D20" s="32">
        <f>ROUND(207*(96.6/1000)+207*4*(12.1/1000),2)</f>
        <v>30.02</v>
      </c>
      <c r="E20" s="33"/>
      <c r="F20" s="34"/>
      <c r="G20" s="34"/>
      <c r="H20" s="33">
        <v>4406.1000000000004</v>
      </c>
      <c r="I20" s="34">
        <f>ROUND(H20*D20,2)</f>
        <v>132271.12</v>
      </c>
      <c r="J20" s="34">
        <f>ROUND(I20*1.2,2)</f>
        <v>158725.34</v>
      </c>
      <c r="K20" s="35">
        <f t="shared" si="6"/>
        <v>132271.12</v>
      </c>
      <c r="L20" s="34">
        <f t="shared" si="6"/>
        <v>158725.34</v>
      </c>
    </row>
    <row r="21" spans="1:13" ht="20.25" customHeight="1" x14ac:dyDescent="0.25">
      <c r="A21" s="38"/>
      <c r="B21" s="25" t="s">
        <v>39</v>
      </c>
      <c r="C21" s="19"/>
      <c r="D21" s="39"/>
      <c r="E21" s="40"/>
      <c r="F21" s="41"/>
      <c r="G21" s="42"/>
      <c r="H21" s="43"/>
      <c r="I21" s="44"/>
      <c r="J21" s="44"/>
      <c r="K21" s="45"/>
      <c r="L21" s="44"/>
    </row>
    <row r="22" spans="1:13" ht="20.25" customHeight="1" x14ac:dyDescent="0.25">
      <c r="A22" s="27">
        <f>A19+1</f>
        <v>9</v>
      </c>
      <c r="B22" s="18" t="s">
        <v>40</v>
      </c>
      <c r="C22" s="19" t="s">
        <v>18</v>
      </c>
      <c r="D22" s="20">
        <v>321.38</v>
      </c>
      <c r="E22" s="16">
        <v>308.75</v>
      </c>
      <c r="F22" s="17">
        <f t="shared" ref="F22:F28" si="11">ROUND(E22*D22,2)</f>
        <v>99226.08</v>
      </c>
      <c r="G22" s="17">
        <f t="shared" ref="G22:G29" si="12">ROUND(F22*1.2,2)</f>
        <v>119071.3</v>
      </c>
      <c r="H22" s="43"/>
      <c r="I22" s="44"/>
      <c r="J22" s="44"/>
      <c r="K22" s="46">
        <f t="shared" si="2"/>
        <v>99226.08</v>
      </c>
      <c r="L22" s="23">
        <f t="shared" si="2"/>
        <v>119071.3</v>
      </c>
    </row>
    <row r="23" spans="1:13" ht="20.25" customHeight="1" x14ac:dyDescent="0.25">
      <c r="A23" s="11">
        <f>A22+1</f>
        <v>10</v>
      </c>
      <c r="B23" s="18" t="s">
        <v>41</v>
      </c>
      <c r="C23" s="19" t="s">
        <v>18</v>
      </c>
      <c r="D23" s="20">
        <v>9.9499999999999993</v>
      </c>
      <c r="E23" s="16">
        <v>1688.15</v>
      </c>
      <c r="F23" s="17">
        <f t="shared" si="11"/>
        <v>16797.09</v>
      </c>
      <c r="G23" s="17">
        <f t="shared" si="12"/>
        <v>20156.509999999998</v>
      </c>
      <c r="H23" s="43"/>
      <c r="I23" s="44"/>
      <c r="J23" s="44"/>
      <c r="K23" s="46">
        <f t="shared" si="2"/>
        <v>16797.09</v>
      </c>
      <c r="L23" s="23">
        <f t="shared" si="2"/>
        <v>20156.509999999998</v>
      </c>
    </row>
    <row r="24" spans="1:13" ht="20.25" customHeight="1" x14ac:dyDescent="0.25">
      <c r="A24" s="11">
        <f t="shared" ref="A24" si="13">A23+1</f>
        <v>11</v>
      </c>
      <c r="B24" s="18" t="s">
        <v>42</v>
      </c>
      <c r="C24" s="19" t="s">
        <v>18</v>
      </c>
      <c r="D24" s="20">
        <v>6.86</v>
      </c>
      <c r="E24" s="16">
        <v>1310.05</v>
      </c>
      <c r="F24" s="17">
        <f t="shared" si="11"/>
        <v>8986.94</v>
      </c>
      <c r="G24" s="17">
        <f t="shared" si="12"/>
        <v>10784.33</v>
      </c>
      <c r="H24" s="43"/>
      <c r="I24" s="44"/>
      <c r="J24" s="44"/>
      <c r="K24" s="46">
        <f t="shared" ref="K24:L29" si="14">F24+I24</f>
        <v>8986.94</v>
      </c>
      <c r="L24" s="23">
        <f t="shared" si="14"/>
        <v>10784.33</v>
      </c>
    </row>
    <row r="25" spans="1:13" ht="20.25" customHeight="1" x14ac:dyDescent="0.25">
      <c r="A25" s="29" t="s">
        <v>43</v>
      </c>
      <c r="B25" s="30" t="s">
        <v>44</v>
      </c>
      <c r="C25" s="31" t="s">
        <v>18</v>
      </c>
      <c r="D25" s="32">
        <f>ROUND(6.86*1.1,2)</f>
        <v>7.55</v>
      </c>
      <c r="E25" s="47"/>
      <c r="F25" s="34"/>
      <c r="G25" s="34"/>
      <c r="H25" s="47">
        <v>1191.3</v>
      </c>
      <c r="I25" s="34">
        <f>ROUND(H25*D25,2)</f>
        <v>8994.32</v>
      </c>
      <c r="J25" s="34">
        <f>ROUND(I25*1.2,2)</f>
        <v>10793.18</v>
      </c>
      <c r="K25" s="35">
        <f t="shared" si="14"/>
        <v>8994.32</v>
      </c>
      <c r="L25" s="34">
        <f t="shared" si="14"/>
        <v>10793.18</v>
      </c>
    </row>
    <row r="26" spans="1:13" ht="20.25" customHeight="1" x14ac:dyDescent="0.25">
      <c r="A26" s="27">
        <f>A24+1</f>
        <v>12</v>
      </c>
      <c r="B26" s="18" t="s">
        <v>45</v>
      </c>
      <c r="C26" s="19" t="s">
        <v>18</v>
      </c>
      <c r="D26" s="20">
        <v>472.68</v>
      </c>
      <c r="E26" s="16">
        <v>1310.05</v>
      </c>
      <c r="F26" s="17">
        <f t="shared" si="11"/>
        <v>619234.43000000005</v>
      </c>
      <c r="G26" s="17">
        <f t="shared" si="12"/>
        <v>743081.32</v>
      </c>
      <c r="H26" s="43"/>
      <c r="I26" s="44"/>
      <c r="J26" s="44"/>
      <c r="K26" s="46">
        <f t="shared" si="14"/>
        <v>619234.43000000005</v>
      </c>
      <c r="L26" s="23">
        <f t="shared" si="14"/>
        <v>743081.32</v>
      </c>
    </row>
    <row r="27" spans="1:13" ht="20.25" customHeight="1" x14ac:dyDescent="0.25">
      <c r="A27" s="29" t="s">
        <v>46</v>
      </c>
      <c r="B27" s="30" t="s">
        <v>44</v>
      </c>
      <c r="C27" s="31" t="s">
        <v>18</v>
      </c>
      <c r="D27" s="32">
        <f>ROUND((472.68)*1.1,2)</f>
        <v>519.95000000000005</v>
      </c>
      <c r="E27" s="47"/>
      <c r="F27" s="34"/>
      <c r="G27" s="34"/>
      <c r="H27" s="47">
        <v>1191.3</v>
      </c>
      <c r="I27" s="34">
        <f>ROUND(H27*D27,2)</f>
        <v>619416.43999999994</v>
      </c>
      <c r="J27" s="34">
        <f>ROUND(I27*1.2,2)</f>
        <v>743299.73</v>
      </c>
      <c r="K27" s="35">
        <f t="shared" si="14"/>
        <v>619416.43999999994</v>
      </c>
      <c r="L27" s="34">
        <f t="shared" si="14"/>
        <v>743299.73</v>
      </c>
    </row>
    <row r="28" spans="1:13" s="49" customFormat="1" ht="21.75" customHeight="1" x14ac:dyDescent="0.25">
      <c r="A28" s="27">
        <f>A26+1</f>
        <v>13</v>
      </c>
      <c r="B28" s="18" t="s">
        <v>47</v>
      </c>
      <c r="C28" s="19" t="s">
        <v>18</v>
      </c>
      <c r="D28" s="20">
        <v>472.68</v>
      </c>
      <c r="E28" s="16">
        <v>188.1</v>
      </c>
      <c r="F28" s="17">
        <f t="shared" si="11"/>
        <v>88911.11</v>
      </c>
      <c r="G28" s="17">
        <f t="shared" si="12"/>
        <v>106693.33</v>
      </c>
      <c r="H28" s="43"/>
      <c r="I28" s="44"/>
      <c r="J28" s="44"/>
      <c r="K28" s="46">
        <f t="shared" si="14"/>
        <v>88911.11</v>
      </c>
      <c r="L28" s="23">
        <f t="shared" si="14"/>
        <v>106693.33</v>
      </c>
      <c r="M28" s="48"/>
    </row>
    <row r="29" spans="1:13" ht="18.75" customHeight="1" x14ac:dyDescent="0.25">
      <c r="A29" s="11">
        <f>A28+1</f>
        <v>14</v>
      </c>
      <c r="B29" s="18" t="s">
        <v>48</v>
      </c>
      <c r="C29" s="19" t="s">
        <v>32</v>
      </c>
      <c r="D29" s="20">
        <v>629.53</v>
      </c>
      <c r="E29" s="16">
        <v>308.75</v>
      </c>
      <c r="F29" s="17">
        <f>ROUND(E29*D29,2)</f>
        <v>194367.39</v>
      </c>
      <c r="G29" s="17">
        <f t="shared" si="12"/>
        <v>233240.87</v>
      </c>
      <c r="H29" s="46"/>
      <c r="I29" s="17"/>
      <c r="J29" s="17"/>
      <c r="K29" s="46">
        <f t="shared" si="14"/>
        <v>194367.39</v>
      </c>
      <c r="L29" s="23">
        <f t="shared" si="14"/>
        <v>233240.87</v>
      </c>
    </row>
    <row r="30" spans="1:13" ht="18" customHeight="1" x14ac:dyDescent="0.25">
      <c r="A30" s="29"/>
      <c r="B30" s="25" t="s">
        <v>49</v>
      </c>
      <c r="C30" s="19"/>
      <c r="D30" s="39"/>
      <c r="E30" s="40"/>
      <c r="F30" s="41"/>
      <c r="G30" s="42"/>
      <c r="H30" s="50"/>
      <c r="I30" s="17"/>
      <c r="J30" s="17"/>
      <c r="K30" s="14"/>
      <c r="L30" s="17"/>
    </row>
    <row r="31" spans="1:13" ht="31.5" customHeight="1" x14ac:dyDescent="0.25">
      <c r="A31" s="27">
        <f>A29+1</f>
        <v>15</v>
      </c>
      <c r="B31" s="18" t="s">
        <v>50</v>
      </c>
      <c r="C31" s="19" t="s">
        <v>16</v>
      </c>
      <c r="D31" s="39">
        <v>98</v>
      </c>
      <c r="E31" s="16">
        <v>966.15</v>
      </c>
      <c r="F31" s="17">
        <f t="shared" ref="F31:F40" si="15">ROUND(E31*D31,2)</f>
        <v>94682.7</v>
      </c>
      <c r="G31" s="17">
        <f t="shared" ref="G31:G40" si="16">ROUND(F31*1.2,2)</f>
        <v>113619.24</v>
      </c>
      <c r="H31" s="50"/>
      <c r="I31" s="17"/>
      <c r="J31" s="17"/>
      <c r="K31" s="46">
        <f t="shared" ref="K31:L41" si="17">F31+I31</f>
        <v>94682.7</v>
      </c>
      <c r="L31" s="23">
        <f t="shared" si="17"/>
        <v>113619.24</v>
      </c>
    </row>
    <row r="32" spans="1:13" ht="23.25" customHeight="1" x14ac:dyDescent="0.25">
      <c r="A32" s="29" t="s">
        <v>51</v>
      </c>
      <c r="B32" s="30" t="s">
        <v>52</v>
      </c>
      <c r="C32" s="31" t="s">
        <v>16</v>
      </c>
      <c r="D32" s="32">
        <f>ROUND(98*1.02,2)</f>
        <v>99.96</v>
      </c>
      <c r="E32" s="47"/>
      <c r="F32" s="34"/>
      <c r="G32" s="34"/>
      <c r="H32" s="47">
        <v>376.2</v>
      </c>
      <c r="I32" s="34">
        <f>ROUND(H32*D32,2)</f>
        <v>37604.949999999997</v>
      </c>
      <c r="J32" s="34">
        <f>ROUND(I32*1.2,2)</f>
        <v>45125.94</v>
      </c>
      <c r="K32" s="35">
        <f t="shared" si="17"/>
        <v>37604.949999999997</v>
      </c>
      <c r="L32" s="34">
        <f t="shared" si="17"/>
        <v>45125.94</v>
      </c>
    </row>
    <row r="33" spans="1:13" ht="33.75" customHeight="1" x14ac:dyDescent="0.25">
      <c r="A33" s="27">
        <f>A31+1</f>
        <v>16</v>
      </c>
      <c r="B33" s="18" t="s">
        <v>53</v>
      </c>
      <c r="C33" s="19" t="s">
        <v>16</v>
      </c>
      <c r="D33" s="39">
        <v>24</v>
      </c>
      <c r="E33" s="16">
        <v>1450.65</v>
      </c>
      <c r="F33" s="17">
        <f t="shared" si="15"/>
        <v>34815.599999999999</v>
      </c>
      <c r="G33" s="17">
        <f t="shared" si="16"/>
        <v>41778.720000000001</v>
      </c>
      <c r="H33" s="50"/>
      <c r="I33" s="17"/>
      <c r="J33" s="17"/>
      <c r="K33" s="46">
        <f t="shared" si="17"/>
        <v>34815.599999999999</v>
      </c>
      <c r="L33" s="23">
        <f t="shared" si="17"/>
        <v>41778.720000000001</v>
      </c>
    </row>
    <row r="34" spans="1:13" ht="32.25" customHeight="1" x14ac:dyDescent="0.25">
      <c r="A34" s="29" t="s">
        <v>54</v>
      </c>
      <c r="B34" s="30" t="s">
        <v>55</v>
      </c>
      <c r="C34" s="31" t="s">
        <v>16</v>
      </c>
      <c r="D34" s="32">
        <f>ROUND(1.02*24,2)</f>
        <v>24.48</v>
      </c>
      <c r="E34" s="47"/>
      <c r="F34" s="34"/>
      <c r="G34" s="34"/>
      <c r="H34" s="51">
        <v>7288.13</v>
      </c>
      <c r="I34" s="52">
        <f>ROUND(H34*D34,2)</f>
        <v>178413.42</v>
      </c>
      <c r="J34" s="52">
        <f>ROUND(I34*1.2,2)</f>
        <v>214096.1</v>
      </c>
      <c r="K34" s="53">
        <f t="shared" si="17"/>
        <v>178413.42</v>
      </c>
      <c r="L34" s="52">
        <f t="shared" si="17"/>
        <v>214096.1</v>
      </c>
      <c r="M34" s="54" t="s">
        <v>56</v>
      </c>
    </row>
    <row r="35" spans="1:13" ht="32.25" customHeight="1" x14ac:dyDescent="0.25">
      <c r="A35" s="27">
        <f>A33+1</f>
        <v>17</v>
      </c>
      <c r="B35" s="18" t="s">
        <v>57</v>
      </c>
      <c r="C35" s="19" t="s">
        <v>16</v>
      </c>
      <c r="D35" s="39">
        <v>24</v>
      </c>
      <c r="E35" s="16">
        <v>1084.9000000000001</v>
      </c>
      <c r="F35" s="17">
        <f t="shared" si="15"/>
        <v>26037.599999999999</v>
      </c>
      <c r="G35" s="17">
        <f t="shared" si="16"/>
        <v>31245.119999999999</v>
      </c>
      <c r="H35" s="50"/>
      <c r="I35" s="17"/>
      <c r="J35" s="17"/>
      <c r="K35" s="46">
        <f t="shared" si="17"/>
        <v>26037.599999999999</v>
      </c>
      <c r="L35" s="23">
        <f t="shared" si="17"/>
        <v>31245.119999999999</v>
      </c>
    </row>
    <row r="36" spans="1:13" ht="24.75" customHeight="1" x14ac:dyDescent="0.25">
      <c r="A36" s="29" t="s">
        <v>58</v>
      </c>
      <c r="B36" s="30" t="s">
        <v>52</v>
      </c>
      <c r="C36" s="31" t="s">
        <v>16</v>
      </c>
      <c r="D36" s="32">
        <v>24</v>
      </c>
      <c r="E36" s="47"/>
      <c r="F36" s="34"/>
      <c r="G36" s="34"/>
      <c r="H36" s="47">
        <v>376.2</v>
      </c>
      <c r="I36" s="34">
        <f>ROUND(H36*D36,2)</f>
        <v>9028.7999999999993</v>
      </c>
      <c r="J36" s="34">
        <f>ROUND(I36*1.2,2)</f>
        <v>10834.56</v>
      </c>
      <c r="K36" s="35">
        <f t="shared" si="17"/>
        <v>9028.7999999999993</v>
      </c>
      <c r="L36" s="34">
        <f t="shared" si="17"/>
        <v>10834.56</v>
      </c>
    </row>
    <row r="37" spans="1:13" ht="21.75" customHeight="1" x14ac:dyDescent="0.25">
      <c r="A37" s="29" t="s">
        <v>59</v>
      </c>
      <c r="B37" s="30" t="s">
        <v>60</v>
      </c>
      <c r="C37" s="31" t="s">
        <v>61</v>
      </c>
      <c r="D37" s="55">
        <v>12</v>
      </c>
      <c r="E37" s="47"/>
      <c r="F37" s="34"/>
      <c r="G37" s="34"/>
      <c r="H37" s="47">
        <v>541.5</v>
      </c>
      <c r="I37" s="34">
        <f>ROUND(H37*D37,2)</f>
        <v>6498</v>
      </c>
      <c r="J37" s="34">
        <f>ROUND(I37*1.2,2)</f>
        <v>7797.6</v>
      </c>
      <c r="K37" s="35">
        <f t="shared" si="17"/>
        <v>6498</v>
      </c>
      <c r="L37" s="34">
        <f t="shared" si="17"/>
        <v>7797.6</v>
      </c>
    </row>
    <row r="38" spans="1:13" ht="42.75" customHeight="1" x14ac:dyDescent="0.25">
      <c r="A38" s="27">
        <f>A35+1</f>
        <v>18</v>
      </c>
      <c r="B38" s="18" t="s">
        <v>62</v>
      </c>
      <c r="C38" s="19" t="s">
        <v>61</v>
      </c>
      <c r="D38" s="39">
        <v>6</v>
      </c>
      <c r="E38" s="16">
        <v>3190.34</v>
      </c>
      <c r="F38" s="17">
        <f t="shared" si="15"/>
        <v>19142.04</v>
      </c>
      <c r="G38" s="17">
        <f t="shared" si="16"/>
        <v>22970.45</v>
      </c>
      <c r="H38" s="50"/>
      <c r="I38" s="17"/>
      <c r="J38" s="17"/>
      <c r="K38" s="46">
        <f t="shared" si="17"/>
        <v>19142.04</v>
      </c>
      <c r="L38" s="23">
        <f t="shared" si="17"/>
        <v>22970.45</v>
      </c>
    </row>
    <row r="39" spans="1:13" ht="30" customHeight="1" x14ac:dyDescent="0.25">
      <c r="A39" s="29" t="s">
        <v>63</v>
      </c>
      <c r="B39" s="30" t="s">
        <v>64</v>
      </c>
      <c r="C39" s="31" t="s">
        <v>61</v>
      </c>
      <c r="D39" s="55">
        <v>6</v>
      </c>
      <c r="E39" s="47"/>
      <c r="F39" s="34"/>
      <c r="G39" s="34"/>
      <c r="H39" s="47">
        <v>731.5</v>
      </c>
      <c r="I39" s="34">
        <f>ROUND(H39*D39,2)</f>
        <v>4389</v>
      </c>
      <c r="J39" s="34">
        <f>ROUND(I39*1.2,2)</f>
        <v>5266.8</v>
      </c>
      <c r="K39" s="35">
        <f t="shared" si="17"/>
        <v>4389</v>
      </c>
      <c r="L39" s="34">
        <f t="shared" si="17"/>
        <v>5266.8</v>
      </c>
    </row>
    <row r="40" spans="1:13" ht="34.5" customHeight="1" x14ac:dyDescent="0.25">
      <c r="A40" s="27">
        <f>A38+1</f>
        <v>19</v>
      </c>
      <c r="B40" s="56" t="s">
        <v>65</v>
      </c>
      <c r="C40" s="19" t="s">
        <v>18</v>
      </c>
      <c r="D40" s="57">
        <v>1.57</v>
      </c>
      <c r="E40" s="16">
        <v>8327.42</v>
      </c>
      <c r="F40" s="17">
        <f t="shared" si="15"/>
        <v>13074.05</v>
      </c>
      <c r="G40" s="17">
        <f t="shared" si="16"/>
        <v>15688.86</v>
      </c>
      <c r="H40" s="50"/>
      <c r="I40" s="17"/>
      <c r="J40" s="17"/>
      <c r="K40" s="46">
        <f t="shared" si="17"/>
        <v>13074.05</v>
      </c>
      <c r="L40" s="23">
        <f t="shared" si="17"/>
        <v>15688.86</v>
      </c>
    </row>
    <row r="41" spans="1:13" ht="21" customHeight="1" x14ac:dyDescent="0.25">
      <c r="A41" s="29" t="s">
        <v>66</v>
      </c>
      <c r="B41" s="30" t="s">
        <v>67</v>
      </c>
      <c r="C41" s="31" t="s">
        <v>18</v>
      </c>
      <c r="D41" s="32">
        <f>ROUND(1.02*1.57,2)</f>
        <v>1.6</v>
      </c>
      <c r="E41" s="47"/>
      <c r="F41" s="34"/>
      <c r="G41" s="34"/>
      <c r="H41" s="47">
        <v>3657.5</v>
      </c>
      <c r="I41" s="34">
        <f>ROUND(H41*D41,2)</f>
        <v>5852</v>
      </c>
      <c r="J41" s="34">
        <f>ROUND(I41*1.2,2)</f>
        <v>7022.4</v>
      </c>
      <c r="K41" s="35">
        <f t="shared" si="17"/>
        <v>5852</v>
      </c>
      <c r="L41" s="34">
        <f t="shared" si="17"/>
        <v>7022.4</v>
      </c>
    </row>
    <row r="42" spans="1:13" ht="18.75" customHeight="1" x14ac:dyDescent="0.25">
      <c r="A42" s="29"/>
      <c r="B42" s="25" t="s">
        <v>68</v>
      </c>
      <c r="C42" s="58"/>
      <c r="D42" s="59"/>
      <c r="E42" s="16"/>
      <c r="F42" s="17"/>
      <c r="G42" s="17"/>
      <c r="H42" s="50"/>
      <c r="I42" s="17"/>
      <c r="J42" s="17"/>
      <c r="K42" s="14"/>
      <c r="L42" s="17"/>
    </row>
    <row r="43" spans="1:13" ht="18.75" customHeight="1" x14ac:dyDescent="0.25">
      <c r="A43" s="27">
        <f>A40+1</f>
        <v>20</v>
      </c>
      <c r="B43" s="56" t="s">
        <v>69</v>
      </c>
      <c r="C43" s="58" t="s">
        <v>16</v>
      </c>
      <c r="D43" s="59">
        <v>24.3</v>
      </c>
      <c r="E43" s="16">
        <v>2321.87</v>
      </c>
      <c r="F43" s="15">
        <f t="shared" ref="F43:F69" si="18">ROUND(E43*D43,2)</f>
        <v>56421.440000000002</v>
      </c>
      <c r="G43" s="15">
        <f t="shared" ref="G43:G69" si="19">ROUND(F43*1.2,2)</f>
        <v>67705.73</v>
      </c>
      <c r="H43" s="50"/>
      <c r="I43" s="17"/>
      <c r="J43" s="17"/>
      <c r="K43" s="46">
        <f t="shared" ref="K43:L69" si="20">F43+I43</f>
        <v>56421.440000000002</v>
      </c>
      <c r="L43" s="23">
        <f t="shared" si="20"/>
        <v>67705.73</v>
      </c>
      <c r="M43" s="1" t="s">
        <v>70</v>
      </c>
    </row>
    <row r="44" spans="1:13" ht="18.75" customHeight="1" x14ac:dyDescent="0.25">
      <c r="A44" s="29" t="s">
        <v>71</v>
      </c>
      <c r="B44" s="30" t="s">
        <v>52</v>
      </c>
      <c r="C44" s="31" t="s">
        <v>16</v>
      </c>
      <c r="D44" s="60">
        <f>ROUND(1.02*24.3,2)</f>
        <v>24.79</v>
      </c>
      <c r="E44" s="47"/>
      <c r="F44" s="34"/>
      <c r="G44" s="34"/>
      <c r="H44" s="47">
        <v>376.2</v>
      </c>
      <c r="I44" s="34">
        <f>ROUND(H44*D44,2)</f>
        <v>9326</v>
      </c>
      <c r="J44" s="34">
        <f>ROUND(I44*1.2,2)</f>
        <v>11191.2</v>
      </c>
      <c r="K44" s="35">
        <f t="shared" si="20"/>
        <v>9326</v>
      </c>
      <c r="L44" s="34">
        <f t="shared" si="20"/>
        <v>11191.2</v>
      </c>
    </row>
    <row r="45" spans="1:13" ht="18.75" customHeight="1" x14ac:dyDescent="0.25">
      <c r="A45" s="27">
        <f>A43+1</f>
        <v>21</v>
      </c>
      <c r="B45" s="56" t="s">
        <v>72</v>
      </c>
      <c r="C45" s="19" t="s">
        <v>61</v>
      </c>
      <c r="D45" s="61">
        <v>5</v>
      </c>
      <c r="E45" s="16">
        <f>ROUND(1.33*4581.51,2)</f>
        <v>6093.41</v>
      </c>
      <c r="F45" s="15">
        <f t="shared" si="18"/>
        <v>30467.05</v>
      </c>
      <c r="G45" s="15">
        <f t="shared" si="19"/>
        <v>36560.46</v>
      </c>
      <c r="H45" s="50"/>
      <c r="I45" s="17"/>
      <c r="J45" s="17"/>
      <c r="K45" s="46">
        <f t="shared" si="20"/>
        <v>30467.05</v>
      </c>
      <c r="L45" s="23">
        <f t="shared" si="20"/>
        <v>36560.46</v>
      </c>
    </row>
    <row r="46" spans="1:13" ht="18.75" customHeight="1" x14ac:dyDescent="0.25">
      <c r="A46" s="29" t="s">
        <v>73</v>
      </c>
      <c r="B46" s="62" t="s">
        <v>74</v>
      </c>
      <c r="C46" s="31" t="s">
        <v>61</v>
      </c>
      <c r="D46" s="63">
        <v>5</v>
      </c>
      <c r="E46" s="33"/>
      <c r="F46" s="34"/>
      <c r="G46" s="34"/>
      <c r="H46" s="51">
        <v>3746.13</v>
      </c>
      <c r="I46" s="34">
        <f>ROUND(H46*D46,2)</f>
        <v>18730.650000000001</v>
      </c>
      <c r="J46" s="34">
        <f>ROUND(I46*1.2,2)</f>
        <v>22476.78</v>
      </c>
      <c r="K46" s="35">
        <f t="shared" si="20"/>
        <v>18730.650000000001</v>
      </c>
      <c r="L46" s="34">
        <f t="shared" si="20"/>
        <v>22476.78</v>
      </c>
      <c r="M46" s="54" t="s">
        <v>56</v>
      </c>
    </row>
    <row r="47" spans="1:13" ht="18.75" customHeight="1" x14ac:dyDescent="0.25">
      <c r="A47" s="27">
        <f>A45+1</f>
        <v>22</v>
      </c>
      <c r="B47" s="56" t="s">
        <v>75</v>
      </c>
      <c r="C47" s="19" t="s">
        <v>61</v>
      </c>
      <c r="D47" s="61">
        <v>1</v>
      </c>
      <c r="E47" s="16">
        <f>ROUND(1.33*4581.52,2)</f>
        <v>6093.42</v>
      </c>
      <c r="F47" s="15">
        <f t="shared" si="18"/>
        <v>6093.42</v>
      </c>
      <c r="G47" s="15">
        <f t="shared" si="19"/>
        <v>7312.1</v>
      </c>
      <c r="H47" s="64"/>
      <c r="I47" s="17"/>
      <c r="J47" s="17"/>
      <c r="K47" s="46">
        <f t="shared" si="20"/>
        <v>6093.42</v>
      </c>
      <c r="L47" s="23">
        <f t="shared" si="20"/>
        <v>7312.1</v>
      </c>
    </row>
    <row r="48" spans="1:13" ht="18.75" customHeight="1" x14ac:dyDescent="0.25">
      <c r="A48" s="29" t="s">
        <v>76</v>
      </c>
      <c r="B48" s="62" t="s">
        <v>77</v>
      </c>
      <c r="C48" s="31" t="s">
        <v>61</v>
      </c>
      <c r="D48" s="63">
        <v>1</v>
      </c>
      <c r="E48" s="33"/>
      <c r="F48" s="34"/>
      <c r="G48" s="34"/>
      <c r="H48" s="51">
        <v>4365.21</v>
      </c>
      <c r="I48" s="34">
        <f>ROUND(H48*D48,2)</f>
        <v>4365.21</v>
      </c>
      <c r="J48" s="34">
        <f>ROUND(I48*1.2,2)</f>
        <v>5238.25</v>
      </c>
      <c r="K48" s="35">
        <f t="shared" si="20"/>
        <v>4365.21</v>
      </c>
      <c r="L48" s="34">
        <f t="shared" si="20"/>
        <v>5238.25</v>
      </c>
      <c r="M48" s="54" t="s">
        <v>56</v>
      </c>
    </row>
    <row r="49" spans="1:13" ht="18.75" customHeight="1" x14ac:dyDescent="0.25">
      <c r="A49" s="27">
        <f>A47+1</f>
        <v>23</v>
      </c>
      <c r="B49" s="56" t="s">
        <v>78</v>
      </c>
      <c r="C49" s="19" t="s">
        <v>61</v>
      </c>
      <c r="D49" s="61">
        <v>11</v>
      </c>
      <c r="E49" s="16">
        <f>ROUND(1.33*1468.66,2)</f>
        <v>1953.32</v>
      </c>
      <c r="F49" s="15">
        <f t="shared" si="18"/>
        <v>21486.52</v>
      </c>
      <c r="G49" s="15">
        <f t="shared" si="19"/>
        <v>25783.82</v>
      </c>
      <c r="H49" s="64"/>
      <c r="I49" s="17"/>
      <c r="J49" s="17"/>
      <c r="K49" s="46">
        <f t="shared" si="20"/>
        <v>21486.52</v>
      </c>
      <c r="L49" s="23">
        <f t="shared" si="20"/>
        <v>25783.82</v>
      </c>
    </row>
    <row r="50" spans="1:13" ht="18.75" customHeight="1" x14ac:dyDescent="0.25">
      <c r="A50" s="29" t="s">
        <v>79</v>
      </c>
      <c r="B50" s="62" t="s">
        <v>80</v>
      </c>
      <c r="C50" s="31" t="s">
        <v>61</v>
      </c>
      <c r="D50" s="63">
        <v>11</v>
      </c>
      <c r="E50" s="33"/>
      <c r="F50" s="34"/>
      <c r="G50" s="34"/>
      <c r="H50" s="51">
        <v>3051.33</v>
      </c>
      <c r="I50" s="34">
        <f>ROUND(H50*D50,2)</f>
        <v>33564.629999999997</v>
      </c>
      <c r="J50" s="34">
        <f>ROUND(I50*1.2,2)</f>
        <v>40277.56</v>
      </c>
      <c r="K50" s="35">
        <f t="shared" si="20"/>
        <v>33564.629999999997</v>
      </c>
      <c r="L50" s="34">
        <f t="shared" si="20"/>
        <v>40277.56</v>
      </c>
      <c r="M50" s="54" t="s">
        <v>56</v>
      </c>
    </row>
    <row r="51" spans="1:13" ht="18.75" customHeight="1" x14ac:dyDescent="0.25">
      <c r="A51" s="27">
        <f>A49+1</f>
        <v>24</v>
      </c>
      <c r="B51" s="56" t="s">
        <v>81</v>
      </c>
      <c r="C51" s="19" t="s">
        <v>61</v>
      </c>
      <c r="D51" s="61">
        <v>11</v>
      </c>
      <c r="E51" s="16">
        <v>1398.85</v>
      </c>
      <c r="F51" s="15">
        <f t="shared" si="18"/>
        <v>15387.35</v>
      </c>
      <c r="G51" s="15">
        <f t="shared" si="19"/>
        <v>18464.82</v>
      </c>
      <c r="H51" s="50"/>
      <c r="I51" s="17"/>
      <c r="J51" s="17"/>
      <c r="K51" s="46">
        <f t="shared" si="20"/>
        <v>15387.35</v>
      </c>
      <c r="L51" s="23">
        <f t="shared" si="20"/>
        <v>18464.82</v>
      </c>
    </row>
    <row r="52" spans="1:13" ht="18.75" customHeight="1" x14ac:dyDescent="0.25">
      <c r="A52" s="29" t="s">
        <v>82</v>
      </c>
      <c r="B52" s="62" t="s">
        <v>83</v>
      </c>
      <c r="C52" s="31" t="s">
        <v>61</v>
      </c>
      <c r="D52" s="63">
        <v>11</v>
      </c>
      <c r="E52" s="33"/>
      <c r="F52" s="34"/>
      <c r="G52" s="34"/>
      <c r="H52" s="47">
        <v>585.20000000000005</v>
      </c>
      <c r="I52" s="34">
        <f>ROUND(H52*D52,2)</f>
        <v>6437.2</v>
      </c>
      <c r="J52" s="34">
        <f>ROUND(I52*1.2,2)</f>
        <v>7724.64</v>
      </c>
      <c r="K52" s="35">
        <f t="shared" si="20"/>
        <v>6437.2</v>
      </c>
      <c r="L52" s="34">
        <f t="shared" si="20"/>
        <v>7724.64</v>
      </c>
    </row>
    <row r="53" spans="1:13" ht="18.75" customHeight="1" x14ac:dyDescent="0.25">
      <c r="A53" s="27">
        <f>A51+1</f>
        <v>25</v>
      </c>
      <c r="B53" s="56" t="s">
        <v>84</v>
      </c>
      <c r="C53" s="19" t="s">
        <v>61</v>
      </c>
      <c r="D53" s="61">
        <v>1</v>
      </c>
      <c r="E53" s="16">
        <f>ROUND(1.33*3673.47,2)</f>
        <v>4885.72</v>
      </c>
      <c r="F53" s="15">
        <f t="shared" si="18"/>
        <v>4885.72</v>
      </c>
      <c r="G53" s="15">
        <f t="shared" si="19"/>
        <v>5862.86</v>
      </c>
      <c r="H53" s="50"/>
      <c r="I53" s="17"/>
      <c r="J53" s="17"/>
      <c r="K53" s="46">
        <f t="shared" si="20"/>
        <v>4885.72</v>
      </c>
      <c r="L53" s="23">
        <f t="shared" si="20"/>
        <v>5862.86</v>
      </c>
    </row>
    <row r="54" spans="1:13" ht="18.75" customHeight="1" x14ac:dyDescent="0.25">
      <c r="A54" s="29" t="s">
        <v>85</v>
      </c>
      <c r="B54" s="62" t="s">
        <v>86</v>
      </c>
      <c r="C54" s="31" t="s">
        <v>61</v>
      </c>
      <c r="D54" s="63">
        <v>11</v>
      </c>
      <c r="E54" s="33"/>
      <c r="F54" s="34"/>
      <c r="G54" s="34"/>
      <c r="H54" s="51">
        <v>18405.75</v>
      </c>
      <c r="I54" s="34">
        <f>ROUND(H54*D54,2)</f>
        <v>202463.25</v>
      </c>
      <c r="J54" s="34">
        <f>ROUND(I54*1.2,2)</f>
        <v>242955.9</v>
      </c>
      <c r="K54" s="35">
        <f t="shared" si="20"/>
        <v>202463.25</v>
      </c>
      <c r="L54" s="34">
        <f t="shared" si="20"/>
        <v>242955.9</v>
      </c>
      <c r="M54" s="54" t="s">
        <v>56</v>
      </c>
    </row>
    <row r="55" spans="1:13" ht="18.75" customHeight="1" x14ac:dyDescent="0.25">
      <c r="A55" s="27">
        <f>A53+1</f>
        <v>26</v>
      </c>
      <c r="B55" s="56" t="s">
        <v>87</v>
      </c>
      <c r="C55" s="19" t="s">
        <v>61</v>
      </c>
      <c r="D55" s="61">
        <v>1</v>
      </c>
      <c r="E55" s="16">
        <f>ROUND(1.33*4581.52,2)</f>
        <v>6093.42</v>
      </c>
      <c r="F55" s="15">
        <f t="shared" si="18"/>
        <v>6093.42</v>
      </c>
      <c r="G55" s="15">
        <f t="shared" si="19"/>
        <v>7312.1</v>
      </c>
      <c r="H55" s="64"/>
      <c r="I55" s="17"/>
      <c r="J55" s="17"/>
      <c r="K55" s="46">
        <f t="shared" si="20"/>
        <v>6093.42</v>
      </c>
      <c r="L55" s="23">
        <f t="shared" si="20"/>
        <v>7312.1</v>
      </c>
    </row>
    <row r="56" spans="1:13" ht="18.75" customHeight="1" x14ac:dyDescent="0.25">
      <c r="A56" s="29" t="s">
        <v>88</v>
      </c>
      <c r="B56" s="62" t="s">
        <v>89</v>
      </c>
      <c r="C56" s="31" t="s">
        <v>61</v>
      </c>
      <c r="D56" s="63">
        <v>1</v>
      </c>
      <c r="E56" s="33"/>
      <c r="F56" s="34"/>
      <c r="G56" s="34"/>
      <c r="H56" s="51">
        <v>1245.83</v>
      </c>
      <c r="I56" s="34">
        <f>ROUND(H56*D56,2)</f>
        <v>1245.83</v>
      </c>
      <c r="J56" s="34">
        <f>ROUND(I56*1.2,2)</f>
        <v>1495</v>
      </c>
      <c r="K56" s="35">
        <f t="shared" si="20"/>
        <v>1245.83</v>
      </c>
      <c r="L56" s="34">
        <f t="shared" si="20"/>
        <v>1495</v>
      </c>
      <c r="M56" s="54" t="s">
        <v>56</v>
      </c>
    </row>
    <row r="57" spans="1:13" ht="18.75" customHeight="1" x14ac:dyDescent="0.25">
      <c r="A57" s="27">
        <f>A55+1</f>
        <v>27</v>
      </c>
      <c r="B57" s="56" t="s">
        <v>90</v>
      </c>
      <c r="C57" s="19" t="s">
        <v>61</v>
      </c>
      <c r="D57" s="61">
        <v>2</v>
      </c>
      <c r="E57" s="16">
        <f>ROUND(1.33*2164.85,2)</f>
        <v>2879.25</v>
      </c>
      <c r="F57" s="15">
        <f t="shared" si="18"/>
        <v>5758.5</v>
      </c>
      <c r="G57" s="15">
        <f t="shared" si="19"/>
        <v>6910.2</v>
      </c>
      <c r="H57" s="64"/>
      <c r="I57" s="17"/>
      <c r="J57" s="17"/>
      <c r="K57" s="46">
        <f t="shared" si="20"/>
        <v>5758.5</v>
      </c>
      <c r="L57" s="23">
        <f t="shared" si="20"/>
        <v>6910.2</v>
      </c>
    </row>
    <row r="58" spans="1:13" ht="18.75" customHeight="1" x14ac:dyDescent="0.25">
      <c r="A58" s="29" t="s">
        <v>91</v>
      </c>
      <c r="B58" s="62" t="s">
        <v>92</v>
      </c>
      <c r="C58" s="31" t="s">
        <v>61</v>
      </c>
      <c r="D58" s="63">
        <v>2</v>
      </c>
      <c r="E58" s="33"/>
      <c r="F58" s="34"/>
      <c r="G58" s="34"/>
      <c r="H58" s="51">
        <v>1345.5</v>
      </c>
      <c r="I58" s="34">
        <f>ROUND(H58*D58,2)</f>
        <v>2691</v>
      </c>
      <c r="J58" s="34">
        <f>ROUND(I58*1.2,2)</f>
        <v>3229.2</v>
      </c>
      <c r="K58" s="35">
        <f t="shared" si="20"/>
        <v>2691</v>
      </c>
      <c r="L58" s="34">
        <f t="shared" si="20"/>
        <v>3229.2</v>
      </c>
      <c r="M58" s="54" t="s">
        <v>56</v>
      </c>
    </row>
    <row r="59" spans="1:13" ht="18.75" customHeight="1" x14ac:dyDescent="0.25">
      <c r="A59" s="27">
        <f>A57+1</f>
        <v>28</v>
      </c>
      <c r="B59" s="56" t="s">
        <v>93</v>
      </c>
      <c r="C59" s="19" t="s">
        <v>61</v>
      </c>
      <c r="D59" s="61">
        <v>5</v>
      </c>
      <c r="E59" s="16">
        <v>4704.3999999999996</v>
      </c>
      <c r="F59" s="15">
        <f t="shared" si="18"/>
        <v>23522</v>
      </c>
      <c r="G59" s="15">
        <f t="shared" si="19"/>
        <v>28226.400000000001</v>
      </c>
      <c r="H59" s="50"/>
      <c r="I59" s="17"/>
      <c r="J59" s="17"/>
      <c r="K59" s="46">
        <f t="shared" si="20"/>
        <v>23522</v>
      </c>
      <c r="L59" s="23">
        <f t="shared" si="20"/>
        <v>28226.400000000001</v>
      </c>
      <c r="M59" s="1" t="s">
        <v>94</v>
      </c>
    </row>
    <row r="60" spans="1:13" ht="18.75" customHeight="1" x14ac:dyDescent="0.25">
      <c r="A60" s="29" t="s">
        <v>95</v>
      </c>
      <c r="B60" s="62" t="s">
        <v>96</v>
      </c>
      <c r="C60" s="31" t="s">
        <v>61</v>
      </c>
      <c r="D60" s="63">
        <v>5</v>
      </c>
      <c r="E60" s="33"/>
      <c r="F60" s="34"/>
      <c r="G60" s="34"/>
      <c r="H60" s="47">
        <v>1254</v>
      </c>
      <c r="I60" s="34">
        <f>ROUND(H60*D60,2)</f>
        <v>6270</v>
      </c>
      <c r="J60" s="34">
        <f>ROUND(I60*1.2,2)</f>
        <v>7524</v>
      </c>
      <c r="K60" s="35">
        <f t="shared" si="20"/>
        <v>6270</v>
      </c>
      <c r="L60" s="34">
        <f t="shared" si="20"/>
        <v>7524</v>
      </c>
      <c r="M60" s="1" t="s">
        <v>94</v>
      </c>
    </row>
    <row r="61" spans="1:13" ht="18.75" customHeight="1" x14ac:dyDescent="0.25">
      <c r="A61" s="27">
        <f>A59+1</f>
        <v>29</v>
      </c>
      <c r="B61" s="56" t="s">
        <v>97</v>
      </c>
      <c r="C61" s="19" t="s">
        <v>61</v>
      </c>
      <c r="D61" s="61">
        <v>9</v>
      </c>
      <c r="E61" s="16">
        <f>ROUND(1.33*1468.66,2)</f>
        <v>1953.32</v>
      </c>
      <c r="F61" s="15">
        <f t="shared" si="18"/>
        <v>17579.88</v>
      </c>
      <c r="G61" s="15">
        <f t="shared" si="19"/>
        <v>21095.86</v>
      </c>
      <c r="H61" s="50"/>
      <c r="I61" s="17"/>
      <c r="J61" s="17"/>
      <c r="K61" s="46">
        <f t="shared" si="20"/>
        <v>17579.88</v>
      </c>
      <c r="L61" s="23">
        <f t="shared" si="20"/>
        <v>21095.86</v>
      </c>
    </row>
    <row r="62" spans="1:13" ht="18.75" customHeight="1" x14ac:dyDescent="0.25">
      <c r="A62" s="29" t="s">
        <v>98</v>
      </c>
      <c r="B62" s="62" t="s">
        <v>99</v>
      </c>
      <c r="C62" s="31" t="s">
        <v>61</v>
      </c>
      <c r="D62" s="63">
        <v>9</v>
      </c>
      <c r="E62" s="33"/>
      <c r="F62" s="34"/>
      <c r="G62" s="34"/>
      <c r="H62" s="51">
        <v>617.16999999999996</v>
      </c>
      <c r="I62" s="34">
        <f>ROUND(H62*D62,2)</f>
        <v>5554.53</v>
      </c>
      <c r="J62" s="34">
        <f>ROUND(I62*1.2,2)</f>
        <v>6665.44</v>
      </c>
      <c r="K62" s="35">
        <f t="shared" si="20"/>
        <v>5554.53</v>
      </c>
      <c r="L62" s="34">
        <f t="shared" si="20"/>
        <v>6665.44</v>
      </c>
      <c r="M62" s="54" t="s">
        <v>56</v>
      </c>
    </row>
    <row r="63" spans="1:13" ht="33.75" customHeight="1" x14ac:dyDescent="0.25">
      <c r="A63" s="27">
        <f>A61+1</f>
        <v>30</v>
      </c>
      <c r="B63" s="56" t="s">
        <v>100</v>
      </c>
      <c r="C63" s="19" t="s">
        <v>61</v>
      </c>
      <c r="D63" s="61">
        <v>1</v>
      </c>
      <c r="E63" s="16">
        <v>4704.3999999999996</v>
      </c>
      <c r="F63" s="15">
        <f t="shared" si="18"/>
        <v>4704.3999999999996</v>
      </c>
      <c r="G63" s="15">
        <f t="shared" si="19"/>
        <v>5645.28</v>
      </c>
      <c r="H63" s="50"/>
      <c r="I63" s="17"/>
      <c r="J63" s="17"/>
      <c r="K63" s="46">
        <f t="shared" si="20"/>
        <v>4704.3999999999996</v>
      </c>
      <c r="L63" s="23">
        <f t="shared" si="20"/>
        <v>5645.28</v>
      </c>
      <c r="M63" s="54" t="s">
        <v>94</v>
      </c>
    </row>
    <row r="64" spans="1:13" ht="18.75" customHeight="1" x14ac:dyDescent="0.25">
      <c r="A64" s="29" t="s">
        <v>101</v>
      </c>
      <c r="B64" s="62" t="s">
        <v>102</v>
      </c>
      <c r="C64" s="31" t="s">
        <v>61</v>
      </c>
      <c r="D64" s="63">
        <v>1</v>
      </c>
      <c r="E64" s="33"/>
      <c r="F64" s="34"/>
      <c r="G64" s="34"/>
      <c r="H64" s="51">
        <v>1825.63</v>
      </c>
      <c r="I64" s="34">
        <f>ROUND(H64*D64,2)</f>
        <v>1825.63</v>
      </c>
      <c r="J64" s="34">
        <f>ROUND(I64*1.2,2)</f>
        <v>2190.7600000000002</v>
      </c>
      <c r="K64" s="35">
        <f t="shared" si="20"/>
        <v>1825.63</v>
      </c>
      <c r="L64" s="34">
        <f t="shared" si="20"/>
        <v>2190.7600000000002</v>
      </c>
      <c r="M64" s="54" t="s">
        <v>56</v>
      </c>
    </row>
    <row r="65" spans="1:13" ht="18" customHeight="1" x14ac:dyDescent="0.25">
      <c r="A65" s="27">
        <f>A63+1</f>
        <v>31</v>
      </c>
      <c r="B65" s="56" t="s">
        <v>103</v>
      </c>
      <c r="C65" s="19" t="s">
        <v>61</v>
      </c>
      <c r="D65" s="61">
        <v>1</v>
      </c>
      <c r="E65" s="16">
        <f>ROUND(1.33*3090.81,2)</f>
        <v>4110.78</v>
      </c>
      <c r="F65" s="15">
        <f t="shared" si="18"/>
        <v>4110.78</v>
      </c>
      <c r="G65" s="15">
        <f t="shared" si="19"/>
        <v>4932.9399999999996</v>
      </c>
      <c r="H65" s="50"/>
      <c r="I65" s="17"/>
      <c r="J65" s="17"/>
      <c r="K65" s="46">
        <f t="shared" si="20"/>
        <v>4110.78</v>
      </c>
      <c r="L65" s="23">
        <f t="shared" si="20"/>
        <v>4932.9399999999996</v>
      </c>
    </row>
    <row r="66" spans="1:13" ht="18" customHeight="1" x14ac:dyDescent="0.25">
      <c r="A66" s="29" t="s">
        <v>104</v>
      </c>
      <c r="B66" s="62" t="s">
        <v>105</v>
      </c>
      <c r="C66" s="31" t="s">
        <v>61</v>
      </c>
      <c r="D66" s="63">
        <v>1</v>
      </c>
      <c r="E66" s="33"/>
      <c r="F66" s="34"/>
      <c r="G66" s="34"/>
      <c r="H66" s="51">
        <v>1106.8800000000001</v>
      </c>
      <c r="I66" s="34">
        <f>ROUND(H66*D66,2)</f>
        <v>1106.8800000000001</v>
      </c>
      <c r="J66" s="34">
        <f>ROUND(I66*1.2,2)</f>
        <v>1328.26</v>
      </c>
      <c r="K66" s="35">
        <f t="shared" si="20"/>
        <v>1106.8800000000001</v>
      </c>
      <c r="L66" s="34">
        <f t="shared" si="20"/>
        <v>1328.26</v>
      </c>
      <c r="M66" s="54" t="s">
        <v>56</v>
      </c>
    </row>
    <row r="67" spans="1:13" ht="20.25" customHeight="1" x14ac:dyDescent="0.25">
      <c r="A67" s="27">
        <f>A65+1</f>
        <v>32</v>
      </c>
      <c r="B67" s="56" t="s">
        <v>106</v>
      </c>
      <c r="C67" s="19" t="s">
        <v>61</v>
      </c>
      <c r="D67" s="61">
        <v>1</v>
      </c>
      <c r="E67" s="16">
        <v>1398.85</v>
      </c>
      <c r="F67" s="15">
        <f t="shared" si="18"/>
        <v>1398.85</v>
      </c>
      <c r="G67" s="15">
        <f t="shared" si="19"/>
        <v>1678.62</v>
      </c>
      <c r="H67" s="64"/>
      <c r="I67" s="17"/>
      <c r="J67" s="17"/>
      <c r="K67" s="46">
        <f t="shared" si="20"/>
        <v>1398.85</v>
      </c>
      <c r="L67" s="23">
        <f t="shared" si="20"/>
        <v>1678.62</v>
      </c>
    </row>
    <row r="68" spans="1:13" ht="20.25" customHeight="1" x14ac:dyDescent="0.25">
      <c r="A68" s="29" t="s">
        <v>107</v>
      </c>
      <c r="B68" s="62" t="s">
        <v>108</v>
      </c>
      <c r="C68" s="31" t="s">
        <v>61</v>
      </c>
      <c r="D68" s="63">
        <v>1</v>
      </c>
      <c r="E68" s="33"/>
      <c r="F68" s="34"/>
      <c r="G68" s="34"/>
      <c r="H68" s="51">
        <v>396.75</v>
      </c>
      <c r="I68" s="34">
        <f>ROUND(H68*D68,2)</f>
        <v>396.75</v>
      </c>
      <c r="J68" s="34">
        <f>ROUND(I68*1.2,2)</f>
        <v>476.1</v>
      </c>
      <c r="K68" s="35">
        <f t="shared" si="20"/>
        <v>396.75</v>
      </c>
      <c r="L68" s="34">
        <f t="shared" si="20"/>
        <v>476.1</v>
      </c>
      <c r="M68" s="54" t="s">
        <v>56</v>
      </c>
    </row>
    <row r="69" spans="1:13" ht="15.75" x14ac:dyDescent="0.25">
      <c r="A69" s="27">
        <f>A67+1</f>
        <v>33</v>
      </c>
      <c r="B69" s="56" t="s">
        <v>109</v>
      </c>
      <c r="C69" s="19" t="s">
        <v>61</v>
      </c>
      <c r="D69" s="61">
        <v>1</v>
      </c>
      <c r="E69" s="16">
        <f>ROUND(1.33*3090.81,2)</f>
        <v>4110.78</v>
      </c>
      <c r="F69" s="15">
        <f t="shared" si="18"/>
        <v>4110.78</v>
      </c>
      <c r="G69" s="15">
        <f t="shared" si="19"/>
        <v>4932.9399999999996</v>
      </c>
      <c r="H69" s="64"/>
      <c r="I69" s="17"/>
      <c r="J69" s="17"/>
      <c r="K69" s="46">
        <f t="shared" si="20"/>
        <v>4110.78</v>
      </c>
      <c r="L69" s="23">
        <f t="shared" si="20"/>
        <v>4932.9399999999996</v>
      </c>
    </row>
    <row r="70" spans="1:13" ht="19.5" customHeight="1" x14ac:dyDescent="0.25">
      <c r="A70" s="29" t="s">
        <v>110</v>
      </c>
      <c r="B70" s="62" t="s">
        <v>111</v>
      </c>
      <c r="C70" s="31" t="s">
        <v>61</v>
      </c>
      <c r="D70" s="63">
        <v>1</v>
      </c>
      <c r="E70" s="33"/>
      <c r="F70" s="34"/>
      <c r="G70" s="34"/>
      <c r="H70" s="51">
        <v>29174.54</v>
      </c>
      <c r="I70" s="34">
        <f>ROUND(H70*D70,2)</f>
        <v>29174.54</v>
      </c>
      <c r="J70" s="34">
        <f>ROUND(I70*1.2,2)</f>
        <v>35009.449999999997</v>
      </c>
      <c r="K70" s="35">
        <f t="shared" ref="K70:L70" si="21">F70+I70</f>
        <v>29174.54</v>
      </c>
      <c r="L70" s="34">
        <f t="shared" si="21"/>
        <v>35009.449999999997</v>
      </c>
      <c r="M70" s="54" t="s">
        <v>56</v>
      </c>
    </row>
    <row r="71" spans="1:13" ht="21.75" customHeight="1" x14ac:dyDescent="0.25">
      <c r="A71" s="29"/>
      <c r="B71" s="85" t="s">
        <v>112</v>
      </c>
      <c r="C71" s="86"/>
      <c r="D71" s="61"/>
      <c r="E71" s="16"/>
      <c r="F71" s="17"/>
      <c r="G71" s="17"/>
      <c r="H71" s="50"/>
      <c r="I71" s="17"/>
      <c r="J71" s="17"/>
      <c r="K71" s="14"/>
      <c r="L71" s="17"/>
    </row>
    <row r="72" spans="1:13" ht="18" customHeight="1" x14ac:dyDescent="0.25">
      <c r="A72" s="27">
        <f>A69+1</f>
        <v>34</v>
      </c>
      <c r="B72" s="65" t="s">
        <v>113</v>
      </c>
      <c r="C72" s="11" t="s">
        <v>16</v>
      </c>
      <c r="D72" s="66">
        <v>18.2</v>
      </c>
      <c r="E72" s="46">
        <v>335.39</v>
      </c>
      <c r="F72" s="15">
        <f t="shared" ref="F72:F92" si="22">ROUND(E72*D72,2)</f>
        <v>6104.1</v>
      </c>
      <c r="G72" s="15">
        <f t="shared" ref="G72:G92" si="23">ROUND(F72*1.2,2)</f>
        <v>7324.92</v>
      </c>
      <c r="H72" s="46"/>
      <c r="I72" s="17"/>
      <c r="J72" s="17"/>
      <c r="K72" s="46">
        <f t="shared" ref="K72:L90" si="24">F72+I72</f>
        <v>6104.1</v>
      </c>
      <c r="L72" s="23">
        <f t="shared" si="24"/>
        <v>7324.92</v>
      </c>
      <c r="M72" s="54"/>
    </row>
    <row r="73" spans="1:13" ht="18" customHeight="1" x14ac:dyDescent="0.25">
      <c r="A73" s="29" t="s">
        <v>114</v>
      </c>
      <c r="B73" s="67" t="s">
        <v>115</v>
      </c>
      <c r="C73" s="68" t="s">
        <v>16</v>
      </c>
      <c r="D73" s="69">
        <f>ROUND(1.02*18.2,2)</f>
        <v>18.559999999999999</v>
      </c>
      <c r="E73" s="53"/>
      <c r="F73" s="34"/>
      <c r="G73" s="34"/>
      <c r="H73" s="51">
        <v>92</v>
      </c>
      <c r="I73" s="34">
        <f>ROUND(H73*D73,2)</f>
        <v>1707.52</v>
      </c>
      <c r="J73" s="34">
        <f>ROUND(I73*1.2,2)</f>
        <v>2049.02</v>
      </c>
      <c r="K73" s="35">
        <f t="shared" si="24"/>
        <v>1707.52</v>
      </c>
      <c r="L73" s="34">
        <f t="shared" si="24"/>
        <v>2049.02</v>
      </c>
      <c r="M73" s="54" t="s">
        <v>56</v>
      </c>
    </row>
    <row r="74" spans="1:13" ht="18" customHeight="1" x14ac:dyDescent="0.25">
      <c r="A74" s="27">
        <f>A72+1</f>
        <v>35</v>
      </c>
      <c r="B74" s="65" t="s">
        <v>113</v>
      </c>
      <c r="C74" s="11" t="s">
        <v>16</v>
      </c>
      <c r="D74" s="70">
        <v>13.65</v>
      </c>
      <c r="E74" s="46">
        <v>335.39</v>
      </c>
      <c r="F74" s="15">
        <f t="shared" si="22"/>
        <v>4578.07</v>
      </c>
      <c r="G74" s="15">
        <f t="shared" si="23"/>
        <v>5493.68</v>
      </c>
      <c r="H74" s="46"/>
      <c r="I74" s="17"/>
      <c r="J74" s="17"/>
      <c r="K74" s="46">
        <f t="shared" si="24"/>
        <v>4578.07</v>
      </c>
      <c r="L74" s="23">
        <f t="shared" si="24"/>
        <v>5493.68</v>
      </c>
      <c r="M74" s="54"/>
    </row>
    <row r="75" spans="1:13" ht="18" customHeight="1" x14ac:dyDescent="0.25">
      <c r="A75" s="29" t="s">
        <v>116</v>
      </c>
      <c r="B75" s="67" t="s">
        <v>115</v>
      </c>
      <c r="C75" s="68" t="s">
        <v>16</v>
      </c>
      <c r="D75" s="71">
        <f>ROUND(1.02*13.65,2)</f>
        <v>13.92</v>
      </c>
      <c r="E75" s="53"/>
      <c r="F75" s="34"/>
      <c r="G75" s="34"/>
      <c r="H75" s="51">
        <v>92</v>
      </c>
      <c r="I75" s="34">
        <f>ROUND(H75*D75,2)</f>
        <v>1280.6400000000001</v>
      </c>
      <c r="J75" s="34">
        <f>ROUND(I75*1.2,2)</f>
        <v>1536.77</v>
      </c>
      <c r="K75" s="35">
        <f t="shared" si="24"/>
        <v>1280.6400000000001</v>
      </c>
      <c r="L75" s="34">
        <f t="shared" si="24"/>
        <v>1536.77</v>
      </c>
      <c r="M75" s="54" t="s">
        <v>56</v>
      </c>
    </row>
    <row r="76" spans="1:13" ht="35.25" customHeight="1" x14ac:dyDescent="0.25">
      <c r="A76" s="27">
        <f>A74+1</f>
        <v>36</v>
      </c>
      <c r="B76" s="65" t="s">
        <v>117</v>
      </c>
      <c r="C76" s="19" t="s">
        <v>61</v>
      </c>
      <c r="D76" s="61">
        <v>13</v>
      </c>
      <c r="E76" s="46">
        <f>ROUND(1.33*492.94,2)</f>
        <v>655.61</v>
      </c>
      <c r="F76" s="15">
        <f t="shared" si="22"/>
        <v>8522.93</v>
      </c>
      <c r="G76" s="15">
        <f t="shared" si="23"/>
        <v>10227.52</v>
      </c>
      <c r="H76" s="46"/>
      <c r="I76" s="17"/>
      <c r="J76" s="17"/>
      <c r="K76" s="46">
        <f t="shared" si="24"/>
        <v>8522.93</v>
      </c>
      <c r="L76" s="23">
        <f t="shared" si="24"/>
        <v>10227.52</v>
      </c>
      <c r="M76" s="54"/>
    </row>
    <row r="77" spans="1:13" ht="18" customHeight="1" x14ac:dyDescent="0.25">
      <c r="A77" s="11">
        <f>A76+1</f>
        <v>37</v>
      </c>
      <c r="B77" s="65" t="s">
        <v>118</v>
      </c>
      <c r="C77" s="19" t="s">
        <v>61</v>
      </c>
      <c r="D77" s="61">
        <v>13</v>
      </c>
      <c r="E77" s="46">
        <f>ROUND(1.33*596.27,2)</f>
        <v>793.04</v>
      </c>
      <c r="F77" s="15">
        <f t="shared" si="22"/>
        <v>10309.52</v>
      </c>
      <c r="G77" s="15">
        <f t="shared" si="23"/>
        <v>12371.42</v>
      </c>
      <c r="H77" s="46"/>
      <c r="I77" s="17"/>
      <c r="J77" s="17"/>
      <c r="K77" s="46">
        <f t="shared" si="24"/>
        <v>10309.52</v>
      </c>
      <c r="L77" s="23">
        <f t="shared" si="24"/>
        <v>12371.42</v>
      </c>
      <c r="M77" s="54"/>
    </row>
    <row r="78" spans="1:13" ht="18" customHeight="1" x14ac:dyDescent="0.25">
      <c r="A78" s="29" t="s">
        <v>119</v>
      </c>
      <c r="B78" s="67" t="s">
        <v>120</v>
      </c>
      <c r="C78" s="68" t="s">
        <v>61</v>
      </c>
      <c r="D78" s="72">
        <v>13</v>
      </c>
      <c r="E78" s="53"/>
      <c r="F78" s="34"/>
      <c r="G78" s="34"/>
      <c r="H78" s="51">
        <v>81.459999999999994</v>
      </c>
      <c r="I78" s="34">
        <f>ROUND(H78*D78,2)</f>
        <v>1058.98</v>
      </c>
      <c r="J78" s="34">
        <f>ROUND(I78*1.2,2)</f>
        <v>1270.78</v>
      </c>
      <c r="K78" s="35">
        <f t="shared" si="24"/>
        <v>1058.98</v>
      </c>
      <c r="L78" s="34">
        <f t="shared" si="24"/>
        <v>1270.78</v>
      </c>
      <c r="M78" s="54" t="s">
        <v>56</v>
      </c>
    </row>
    <row r="79" spans="1:13" ht="29.25" customHeight="1" x14ac:dyDescent="0.25">
      <c r="A79" s="27">
        <f>A77+1</f>
        <v>38</v>
      </c>
      <c r="B79" s="65" t="s">
        <v>121</v>
      </c>
      <c r="C79" s="11" t="s">
        <v>25</v>
      </c>
      <c r="D79" s="70">
        <v>2.87</v>
      </c>
      <c r="E79" s="28">
        <v>144.4</v>
      </c>
      <c r="F79" s="15">
        <f t="shared" si="22"/>
        <v>414.43</v>
      </c>
      <c r="G79" s="15">
        <f t="shared" si="23"/>
        <v>497.32</v>
      </c>
      <c r="H79" s="46"/>
      <c r="I79" s="17"/>
      <c r="J79" s="17"/>
      <c r="K79" s="46">
        <f t="shared" si="24"/>
        <v>414.43</v>
      </c>
      <c r="L79" s="23">
        <f t="shared" si="24"/>
        <v>497.32</v>
      </c>
    </row>
    <row r="80" spans="1:13" ht="21.75" customHeight="1" x14ac:dyDescent="0.25">
      <c r="A80" s="29" t="s">
        <v>122</v>
      </c>
      <c r="B80" s="30" t="s">
        <v>123</v>
      </c>
      <c r="C80" s="68" t="s">
        <v>124</v>
      </c>
      <c r="D80" s="71">
        <v>0.26</v>
      </c>
      <c r="E80" s="53"/>
      <c r="F80" s="34"/>
      <c r="G80" s="34"/>
      <c r="H80" s="53">
        <v>149.15</v>
      </c>
      <c r="I80" s="34">
        <f>ROUND(H80*D80,2)</f>
        <v>38.78</v>
      </c>
      <c r="J80" s="34">
        <f>ROUND(I80*1.2,2)</f>
        <v>46.54</v>
      </c>
      <c r="K80" s="35">
        <f t="shared" si="24"/>
        <v>38.78</v>
      </c>
      <c r="L80" s="34">
        <f t="shared" si="24"/>
        <v>46.54</v>
      </c>
    </row>
    <row r="81" spans="1:13" s="49" customFormat="1" ht="22.5" customHeight="1" x14ac:dyDescent="0.25">
      <c r="A81" s="27">
        <f>A79+1</f>
        <v>39</v>
      </c>
      <c r="B81" s="73" t="s">
        <v>125</v>
      </c>
      <c r="C81" s="58" t="s">
        <v>25</v>
      </c>
      <c r="D81" s="70">
        <v>2.87</v>
      </c>
      <c r="E81" s="28">
        <v>144.4</v>
      </c>
      <c r="F81" s="15">
        <f t="shared" si="22"/>
        <v>414.43</v>
      </c>
      <c r="G81" s="15">
        <f t="shared" si="23"/>
        <v>497.32</v>
      </c>
      <c r="H81" s="50"/>
      <c r="I81" s="17"/>
      <c r="J81" s="17"/>
      <c r="K81" s="46">
        <f t="shared" si="24"/>
        <v>414.43</v>
      </c>
      <c r="L81" s="23">
        <f t="shared" si="24"/>
        <v>497.32</v>
      </c>
      <c r="M81" s="48"/>
    </row>
    <row r="82" spans="1:13" s="49" customFormat="1" ht="22.5" customHeight="1" x14ac:dyDescent="0.25">
      <c r="A82" s="29" t="s">
        <v>126</v>
      </c>
      <c r="B82" s="30" t="s">
        <v>127</v>
      </c>
      <c r="C82" s="68" t="s">
        <v>124</v>
      </c>
      <c r="D82" s="71">
        <v>0.52</v>
      </c>
      <c r="E82" s="53"/>
      <c r="F82" s="34"/>
      <c r="G82" s="34"/>
      <c r="H82" s="53">
        <v>165.3</v>
      </c>
      <c r="I82" s="34">
        <f>ROUND(H82*D82,2)</f>
        <v>85.96</v>
      </c>
      <c r="J82" s="34">
        <f>ROUND(I82*1.2,2)</f>
        <v>103.15</v>
      </c>
      <c r="K82" s="35">
        <f t="shared" si="24"/>
        <v>85.96</v>
      </c>
      <c r="L82" s="34">
        <f t="shared" si="24"/>
        <v>103.15</v>
      </c>
      <c r="M82" s="48"/>
    </row>
    <row r="83" spans="1:13" ht="20.25" customHeight="1" x14ac:dyDescent="0.25">
      <c r="A83" s="11"/>
      <c r="B83" s="25" t="s">
        <v>128</v>
      </c>
      <c r="C83" s="11"/>
      <c r="D83" s="74"/>
      <c r="E83" s="46"/>
      <c r="F83" s="15">
        <f t="shared" si="22"/>
        <v>0</v>
      </c>
      <c r="G83" s="15">
        <f t="shared" si="23"/>
        <v>0</v>
      </c>
      <c r="H83" s="16"/>
      <c r="I83" s="17"/>
      <c r="J83" s="17"/>
      <c r="K83" s="46"/>
      <c r="L83" s="23"/>
    </row>
    <row r="84" spans="1:13" ht="18.75" customHeight="1" x14ac:dyDescent="0.25">
      <c r="A84" s="27">
        <f>A81+1</f>
        <v>40</v>
      </c>
      <c r="B84" s="65" t="s">
        <v>129</v>
      </c>
      <c r="C84" s="11" t="s">
        <v>16</v>
      </c>
      <c r="D84" s="74">
        <v>2.5</v>
      </c>
      <c r="E84" s="46">
        <v>2321.88</v>
      </c>
      <c r="F84" s="15">
        <f t="shared" si="22"/>
        <v>5804.7</v>
      </c>
      <c r="G84" s="15">
        <f t="shared" si="23"/>
        <v>6965.64</v>
      </c>
      <c r="H84" s="16"/>
      <c r="I84" s="17"/>
      <c r="J84" s="17"/>
      <c r="K84" s="46">
        <f t="shared" si="24"/>
        <v>5804.7</v>
      </c>
      <c r="L84" s="23">
        <f t="shared" si="24"/>
        <v>6965.64</v>
      </c>
      <c r="M84" s="54"/>
    </row>
    <row r="85" spans="1:13" ht="18.75" customHeight="1" x14ac:dyDescent="0.25">
      <c r="A85" s="29" t="s">
        <v>130</v>
      </c>
      <c r="B85" s="30" t="s">
        <v>52</v>
      </c>
      <c r="C85" s="31" t="s">
        <v>16</v>
      </c>
      <c r="D85" s="75">
        <f>ROUND(1.02*2.5,2)</f>
        <v>2.5499999999999998</v>
      </c>
      <c r="E85" s="47"/>
      <c r="F85" s="34"/>
      <c r="G85" s="34"/>
      <c r="H85" s="47">
        <v>376.2</v>
      </c>
      <c r="I85" s="34">
        <f>ROUND(H85*D85,2)</f>
        <v>959.31</v>
      </c>
      <c r="J85" s="34">
        <f>ROUND(I85*1.2,2)</f>
        <v>1151.17</v>
      </c>
      <c r="K85" s="35">
        <f t="shared" si="24"/>
        <v>959.31</v>
      </c>
      <c r="L85" s="34">
        <f t="shared" si="24"/>
        <v>1151.17</v>
      </c>
    </row>
    <row r="86" spans="1:13" ht="18.75" customHeight="1" x14ac:dyDescent="0.25">
      <c r="A86" s="27">
        <f>A84+1</f>
        <v>41</v>
      </c>
      <c r="B86" s="65" t="s">
        <v>131</v>
      </c>
      <c r="C86" s="19" t="s">
        <v>61</v>
      </c>
      <c r="D86" s="61">
        <v>1</v>
      </c>
      <c r="E86" s="16">
        <f>ROUND(1.33*1468.66,2)</f>
        <v>1953.32</v>
      </c>
      <c r="F86" s="15">
        <f t="shared" si="22"/>
        <v>1953.32</v>
      </c>
      <c r="G86" s="15">
        <f t="shared" si="23"/>
        <v>2343.98</v>
      </c>
      <c r="H86" s="16"/>
      <c r="I86" s="17"/>
      <c r="J86" s="17"/>
      <c r="K86" s="46">
        <f t="shared" si="24"/>
        <v>1953.32</v>
      </c>
      <c r="L86" s="23">
        <f t="shared" si="24"/>
        <v>2343.98</v>
      </c>
      <c r="M86" s="54"/>
    </row>
    <row r="87" spans="1:13" ht="18.75" customHeight="1" x14ac:dyDescent="0.25">
      <c r="A87" s="29" t="s">
        <v>132</v>
      </c>
      <c r="B87" s="67" t="s">
        <v>133</v>
      </c>
      <c r="C87" s="31" t="s">
        <v>61</v>
      </c>
      <c r="D87" s="76">
        <v>1</v>
      </c>
      <c r="E87" s="53"/>
      <c r="F87" s="34"/>
      <c r="G87" s="34"/>
      <c r="H87" s="51">
        <v>989</v>
      </c>
      <c r="I87" s="34">
        <f>ROUND(H87*D87,2)</f>
        <v>989</v>
      </c>
      <c r="J87" s="34">
        <f>ROUND(I87*1.2,2)</f>
        <v>1186.8</v>
      </c>
      <c r="K87" s="35">
        <f t="shared" si="24"/>
        <v>989</v>
      </c>
      <c r="L87" s="34">
        <f t="shared" si="24"/>
        <v>1186.8</v>
      </c>
      <c r="M87" s="54" t="s">
        <v>56</v>
      </c>
    </row>
    <row r="88" spans="1:13" ht="18.75" customHeight="1" x14ac:dyDescent="0.25">
      <c r="A88" s="27">
        <f>A86+1</f>
        <v>42</v>
      </c>
      <c r="B88" s="65" t="s">
        <v>134</v>
      </c>
      <c r="C88" s="19" t="s">
        <v>61</v>
      </c>
      <c r="D88" s="61">
        <v>1</v>
      </c>
      <c r="E88" s="16">
        <v>3601.88</v>
      </c>
      <c r="F88" s="15">
        <f t="shared" si="22"/>
        <v>3601.88</v>
      </c>
      <c r="G88" s="15">
        <f t="shared" si="23"/>
        <v>4322.26</v>
      </c>
      <c r="H88" s="16"/>
      <c r="I88" s="17"/>
      <c r="J88" s="17"/>
      <c r="K88" s="46">
        <f t="shared" si="24"/>
        <v>3601.88</v>
      </c>
      <c r="L88" s="23">
        <f t="shared" si="24"/>
        <v>4322.26</v>
      </c>
    </row>
    <row r="89" spans="1:13" ht="18.75" customHeight="1" x14ac:dyDescent="0.25">
      <c r="A89" s="29" t="s">
        <v>135</v>
      </c>
      <c r="B89" s="77" t="s">
        <v>136</v>
      </c>
      <c r="C89" s="31" t="s">
        <v>61</v>
      </c>
      <c r="D89" s="76">
        <v>1</v>
      </c>
      <c r="E89" s="53"/>
      <c r="F89" s="34"/>
      <c r="G89" s="34"/>
      <c r="H89" s="47">
        <v>6897</v>
      </c>
      <c r="I89" s="34">
        <f>ROUND(H89*D89,2)</f>
        <v>6897</v>
      </c>
      <c r="J89" s="34">
        <f>ROUND(I89*1.2,2)</f>
        <v>8276.4</v>
      </c>
      <c r="K89" s="35">
        <f t="shared" si="24"/>
        <v>6897</v>
      </c>
      <c r="L89" s="34">
        <f t="shared" si="24"/>
        <v>8276.4</v>
      </c>
    </row>
    <row r="90" spans="1:13" s="49" customFormat="1" ht="18.75" customHeight="1" x14ac:dyDescent="0.25">
      <c r="A90" s="27">
        <f>A88+1</f>
        <v>43</v>
      </c>
      <c r="B90" s="73" t="s">
        <v>137</v>
      </c>
      <c r="C90" s="19" t="s">
        <v>61</v>
      </c>
      <c r="D90" s="61">
        <v>1</v>
      </c>
      <c r="E90" s="16">
        <v>1398.85</v>
      </c>
      <c r="F90" s="15">
        <f t="shared" si="22"/>
        <v>1398.85</v>
      </c>
      <c r="G90" s="15">
        <f t="shared" si="23"/>
        <v>1678.62</v>
      </c>
      <c r="H90" s="50"/>
      <c r="I90" s="17"/>
      <c r="J90" s="17"/>
      <c r="K90" s="46">
        <f t="shared" si="24"/>
        <v>1398.85</v>
      </c>
      <c r="L90" s="23">
        <f t="shared" si="24"/>
        <v>1678.62</v>
      </c>
      <c r="M90" s="48"/>
    </row>
    <row r="91" spans="1:13" s="49" customFormat="1" ht="18.75" customHeight="1" x14ac:dyDescent="0.25">
      <c r="A91" s="29" t="s">
        <v>138</v>
      </c>
      <c r="B91" s="30" t="s">
        <v>139</v>
      </c>
      <c r="C91" s="31" t="s">
        <v>61</v>
      </c>
      <c r="D91" s="76">
        <v>1</v>
      </c>
      <c r="E91" s="47"/>
      <c r="F91" s="34"/>
      <c r="G91" s="34"/>
      <c r="H91" s="47">
        <v>585.20000000000005</v>
      </c>
      <c r="I91" s="34">
        <f>ROUND(H91*D91,2)</f>
        <v>585.20000000000005</v>
      </c>
      <c r="J91" s="34">
        <f>ROUND(I91*1.2,2)</f>
        <v>702.24</v>
      </c>
      <c r="K91" s="35">
        <f t="shared" ref="K91:L93" si="25">F91+I91</f>
        <v>585.20000000000005</v>
      </c>
      <c r="L91" s="34">
        <f t="shared" si="25"/>
        <v>702.24</v>
      </c>
      <c r="M91" s="48"/>
    </row>
    <row r="92" spans="1:13" ht="18.75" customHeight="1" x14ac:dyDescent="0.25">
      <c r="A92" s="27">
        <f>A90+1</f>
        <v>44</v>
      </c>
      <c r="B92" s="73" t="s">
        <v>140</v>
      </c>
      <c r="C92" s="19" t="s">
        <v>61</v>
      </c>
      <c r="D92" s="61">
        <v>1</v>
      </c>
      <c r="E92" s="16">
        <v>4704.3999999999996</v>
      </c>
      <c r="F92" s="15">
        <f t="shared" si="22"/>
        <v>4704.3999999999996</v>
      </c>
      <c r="G92" s="15">
        <f t="shared" si="23"/>
        <v>5645.28</v>
      </c>
      <c r="H92" s="46"/>
      <c r="I92" s="17">
        <f t="shared" ref="I92" si="26">ROUND(H92*D92,2)</f>
        <v>0</v>
      </c>
      <c r="J92" s="17">
        <f t="shared" ref="J92" si="27">ROUND(I92*1.2,2)</f>
        <v>0</v>
      </c>
      <c r="K92" s="14">
        <f t="shared" si="25"/>
        <v>4704.3999999999996</v>
      </c>
      <c r="L92" s="17">
        <f t="shared" si="25"/>
        <v>5645.28</v>
      </c>
      <c r="M92" s="1" t="s">
        <v>94</v>
      </c>
    </row>
    <row r="93" spans="1:13" ht="18.75" customHeight="1" x14ac:dyDescent="0.25">
      <c r="A93" s="29" t="s">
        <v>141</v>
      </c>
      <c r="B93" s="30" t="s">
        <v>96</v>
      </c>
      <c r="C93" s="31" t="s">
        <v>61</v>
      </c>
      <c r="D93" s="76">
        <v>1</v>
      </c>
      <c r="E93" s="47"/>
      <c r="F93" s="34"/>
      <c r="G93" s="34"/>
      <c r="H93" s="47">
        <v>1254</v>
      </c>
      <c r="I93" s="34">
        <f>ROUND(H93*D93,2)</f>
        <v>1254</v>
      </c>
      <c r="J93" s="34">
        <f>ROUND(I93*1.2,2)</f>
        <v>1504.8</v>
      </c>
      <c r="K93" s="35">
        <f t="shared" si="25"/>
        <v>1254</v>
      </c>
      <c r="L93" s="34">
        <f t="shared" si="25"/>
        <v>1504.8</v>
      </c>
      <c r="M93" s="1" t="s">
        <v>94</v>
      </c>
    </row>
    <row r="94" spans="1:13" s="81" customFormat="1" ht="22.5" customHeight="1" x14ac:dyDescent="0.3">
      <c r="A94" s="87" t="s">
        <v>142</v>
      </c>
      <c r="B94" s="88"/>
      <c r="C94" s="88"/>
      <c r="D94" s="88"/>
      <c r="E94" s="89"/>
      <c r="F94" s="78">
        <f>SUM(F7:F93)</f>
        <v>3053808.35</v>
      </c>
      <c r="G94" s="78">
        <f>ROUND(F94*1.2,2)</f>
        <v>3664570.02</v>
      </c>
      <c r="H94" s="79"/>
      <c r="I94" s="78">
        <f>SUM(I7:I93)</f>
        <v>1674681.0199999993</v>
      </c>
      <c r="J94" s="78">
        <f>ROUND(I94*1.2,2)</f>
        <v>2009617.22</v>
      </c>
      <c r="K94" s="78">
        <f>SUM(K7:K93)</f>
        <v>4728489.3699999982</v>
      </c>
      <c r="L94" s="78">
        <f>ROUND(K94*1.2,2)</f>
        <v>5674187.2400000002</v>
      </c>
      <c r="M94" s="80"/>
    </row>
  </sheetData>
  <mergeCells count="11">
    <mergeCell ref="B6:D6"/>
    <mergeCell ref="B71:C71"/>
    <mergeCell ref="A94:E9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НВК3 В1-1-В1-1А</vt:lpstr>
      <vt:lpstr>'НВК3 В1-1-В1-1А'!Область_печати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2024-02-27T11:48:00Z</dcterms:created>
  <dcterms:modified xsi:type="dcterms:W3CDTF">2024-03-01T10:32:10Z</dcterms:modified>
</cp:coreProperties>
</file>