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847BFA21-EE55-4EB5-A3B3-CD89B25AB493}" xr6:coauthVersionLast="43" xr6:coauthVersionMax="43" xr10:uidLastSave="{00000000-0000-0000-0000-000000000000}"/>
  <bookViews>
    <workbookView xWindow="28680" yWindow="1530" windowWidth="29040" windowHeight="15840" xr2:uid="{DDFE8334-2FFE-4229-B971-854ED269D17E}"/>
  </bookViews>
  <sheets>
    <sheet name="НВК3 В1-30-В1-31" sheetId="1" r:id="rId1"/>
  </sheets>
  <definedNames>
    <definedName name="_xlnm.Print_Area" localSheetId="0">'НВК3 В1-30-В1-31'!$A$1:$L$117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E110" i="1"/>
  <c r="E104" i="1"/>
  <c r="E90" i="1"/>
  <c r="E88" i="1"/>
  <c r="E79" i="1"/>
  <c r="E60" i="1"/>
  <c r="E26" i="1"/>
  <c r="E25" i="1"/>
  <c r="E9" i="1"/>
  <c r="J117" i="1" l="1"/>
  <c r="I116" i="1" l="1"/>
  <c r="J116" i="1" s="1"/>
  <c r="F116" i="1"/>
  <c r="K116" i="1" s="1"/>
  <c r="F115" i="1"/>
  <c r="I114" i="1"/>
  <c r="I113" i="1"/>
  <c r="J113" i="1" s="1"/>
  <c r="F113" i="1"/>
  <c r="K113" i="1" s="1"/>
  <c r="F112" i="1"/>
  <c r="K112" i="1" s="1"/>
  <c r="I111" i="1"/>
  <c r="F110" i="1"/>
  <c r="I109" i="1"/>
  <c r="J109" i="1" s="1"/>
  <c r="L109" i="1" s="1"/>
  <c r="F108" i="1"/>
  <c r="K108" i="1" s="1"/>
  <c r="I107" i="1"/>
  <c r="K107" i="1" s="1"/>
  <c r="F106" i="1"/>
  <c r="K106" i="1" s="1"/>
  <c r="I105" i="1"/>
  <c r="F104" i="1"/>
  <c r="I103" i="1"/>
  <c r="F102" i="1"/>
  <c r="K102" i="1" s="1"/>
  <c r="I101" i="1"/>
  <c r="F100" i="1"/>
  <c r="K100" i="1" s="1"/>
  <c r="I99" i="1"/>
  <c r="K99" i="1" s="1"/>
  <c r="I98" i="1"/>
  <c r="J98" i="1" s="1"/>
  <c r="L98" i="1" s="1"/>
  <c r="F97" i="1"/>
  <c r="K97" i="1" s="1"/>
  <c r="I96" i="1"/>
  <c r="K96" i="1" s="1"/>
  <c r="F95" i="1"/>
  <c r="K95" i="1" s="1"/>
  <c r="I94" i="1"/>
  <c r="I93" i="1"/>
  <c r="F92" i="1"/>
  <c r="K92" i="1" s="1"/>
  <c r="I91" i="1"/>
  <c r="F90" i="1"/>
  <c r="I89" i="1"/>
  <c r="F88" i="1"/>
  <c r="K88" i="1" s="1"/>
  <c r="I87" i="1"/>
  <c r="K87" i="1" s="1"/>
  <c r="K86" i="1"/>
  <c r="I86" i="1"/>
  <c r="J86" i="1" s="1"/>
  <c r="L86" i="1" s="1"/>
  <c r="F85" i="1"/>
  <c r="K85" i="1" s="1"/>
  <c r="I84" i="1"/>
  <c r="I83" i="1"/>
  <c r="F82" i="1"/>
  <c r="K82" i="1" s="1"/>
  <c r="I80" i="1"/>
  <c r="J80" i="1" s="1"/>
  <c r="L80" i="1" s="1"/>
  <c r="F79" i="1"/>
  <c r="I78" i="1"/>
  <c r="F77" i="1"/>
  <c r="K77" i="1" s="1"/>
  <c r="D77" i="1"/>
  <c r="I76" i="1"/>
  <c r="K76" i="1" s="1"/>
  <c r="D75" i="1"/>
  <c r="F75" i="1" s="1"/>
  <c r="D74" i="1"/>
  <c r="I74" i="1" s="1"/>
  <c r="K73" i="1"/>
  <c r="F73" i="1"/>
  <c r="G73" i="1" s="1"/>
  <c r="L73" i="1" s="1"/>
  <c r="D72" i="1"/>
  <c r="I72" i="1" s="1"/>
  <c r="F71" i="1"/>
  <c r="G71" i="1" s="1"/>
  <c r="L71" i="1" s="1"/>
  <c r="D70" i="1"/>
  <c r="I70" i="1" s="1"/>
  <c r="I69" i="1"/>
  <c r="K69" i="1" s="1"/>
  <c r="D69" i="1"/>
  <c r="I68" i="1"/>
  <c r="K68" i="1" s="1"/>
  <c r="F67" i="1"/>
  <c r="K67" i="1" s="1"/>
  <c r="D65" i="1"/>
  <c r="I65" i="1" s="1"/>
  <c r="G64" i="1"/>
  <c r="L64" i="1" s="1"/>
  <c r="F64" i="1"/>
  <c r="K64" i="1" s="1"/>
  <c r="I63" i="1"/>
  <c r="K63" i="1" s="1"/>
  <c r="D63" i="1"/>
  <c r="F62" i="1"/>
  <c r="K62" i="1" s="1"/>
  <c r="I61" i="1"/>
  <c r="F60" i="1"/>
  <c r="D58" i="1"/>
  <c r="I58" i="1" s="1"/>
  <c r="D57" i="1"/>
  <c r="I57" i="1" s="1"/>
  <c r="K56" i="1"/>
  <c r="J56" i="1"/>
  <c r="L56" i="1" s="1"/>
  <c r="I56" i="1"/>
  <c r="D56" i="1"/>
  <c r="F55" i="1"/>
  <c r="K55" i="1" s="1"/>
  <c r="D54" i="1"/>
  <c r="I54" i="1" s="1"/>
  <c r="F53" i="1"/>
  <c r="K53" i="1" s="1"/>
  <c r="L52" i="1"/>
  <c r="K52" i="1"/>
  <c r="F51" i="1"/>
  <c r="K51" i="1" s="1"/>
  <c r="F50" i="1"/>
  <c r="K50" i="1" s="1"/>
  <c r="D49" i="1"/>
  <c r="I49" i="1" s="1"/>
  <c r="F48" i="1"/>
  <c r="G48" i="1" s="1"/>
  <c r="L48" i="1" s="1"/>
  <c r="I47" i="1"/>
  <c r="K47" i="1" s="1"/>
  <c r="D47" i="1"/>
  <c r="F46" i="1"/>
  <c r="K46" i="1" s="1"/>
  <c r="F45" i="1"/>
  <c r="K45" i="1" s="1"/>
  <c r="F44" i="1"/>
  <c r="K44" i="1" s="1"/>
  <c r="I41" i="1"/>
  <c r="J41" i="1" s="1"/>
  <c r="L41" i="1" s="1"/>
  <c r="K40" i="1"/>
  <c r="F40" i="1"/>
  <c r="G40" i="1" s="1"/>
  <c r="L40" i="1" s="1"/>
  <c r="I39" i="1"/>
  <c r="K39" i="1" s="1"/>
  <c r="F38" i="1"/>
  <c r="K38" i="1" s="1"/>
  <c r="D37" i="1"/>
  <c r="I37" i="1" s="1"/>
  <c r="G36" i="1"/>
  <c r="L36" i="1" s="1"/>
  <c r="F36" i="1"/>
  <c r="K36" i="1" s="1"/>
  <c r="J35" i="1"/>
  <c r="L35" i="1" s="1"/>
  <c r="I35" i="1"/>
  <c r="K35" i="1" s="1"/>
  <c r="F34" i="1"/>
  <c r="K34" i="1" s="1"/>
  <c r="D33" i="1"/>
  <c r="I33" i="1" s="1"/>
  <c r="K32" i="1"/>
  <c r="F32" i="1"/>
  <c r="G32" i="1" s="1"/>
  <c r="L32" i="1" s="1"/>
  <c r="I31" i="1"/>
  <c r="K31" i="1" s="1"/>
  <c r="I30" i="1"/>
  <c r="K30" i="1" s="1"/>
  <c r="D30" i="1"/>
  <c r="F29" i="1"/>
  <c r="K29" i="1" s="1"/>
  <c r="I28" i="1"/>
  <c r="D28" i="1"/>
  <c r="F27" i="1"/>
  <c r="K27" i="1" s="1"/>
  <c r="F26" i="1"/>
  <c r="F25" i="1"/>
  <c r="D23" i="1"/>
  <c r="F23" i="1" s="1"/>
  <c r="F22" i="1"/>
  <c r="G22" i="1" s="1"/>
  <c r="L22" i="1" s="1"/>
  <c r="F21" i="1"/>
  <c r="K21" i="1" s="1"/>
  <c r="F20" i="1"/>
  <c r="K20" i="1" s="1"/>
  <c r="I19" i="1"/>
  <c r="K19" i="1" s="1"/>
  <c r="D19" i="1"/>
  <c r="F18" i="1"/>
  <c r="K18" i="1" s="1"/>
  <c r="D17" i="1"/>
  <c r="I17" i="1" s="1"/>
  <c r="F16" i="1"/>
  <c r="G16" i="1" s="1"/>
  <c r="L16" i="1" s="1"/>
  <c r="F15" i="1"/>
  <c r="G15" i="1" s="1"/>
  <c r="L15" i="1" s="1"/>
  <c r="K14" i="1"/>
  <c r="F14" i="1"/>
  <c r="G14" i="1" s="1"/>
  <c r="L14" i="1" s="1"/>
  <c r="F12" i="1"/>
  <c r="G12" i="1" s="1"/>
  <c r="L12" i="1" s="1"/>
  <c r="F10" i="1"/>
  <c r="K10" i="1" s="1"/>
  <c r="F9" i="1"/>
  <c r="A9" i="1"/>
  <c r="A10" i="1" s="1"/>
  <c r="A12" i="1" s="1"/>
  <c r="A14" i="1" s="1"/>
  <c r="A15" i="1" s="1"/>
  <c r="A16" i="1" s="1"/>
  <c r="A18" i="1" s="1"/>
  <c r="A20" i="1" s="1"/>
  <c r="A21" i="1" s="1"/>
  <c r="A22" i="1" s="1"/>
  <c r="A23" i="1" s="1"/>
  <c r="A25" i="1" s="1"/>
  <c r="A26" i="1" s="1"/>
  <c r="A27" i="1" s="1"/>
  <c r="A29" i="1" s="1"/>
  <c r="A32" i="1" s="1"/>
  <c r="A34" i="1" s="1"/>
  <c r="A36" i="1" s="1"/>
  <c r="A38" i="1" s="1"/>
  <c r="A40" i="1" s="1"/>
  <c r="A44" i="1" s="1"/>
  <c r="A45" i="1" s="1"/>
  <c r="A46" i="1" s="1"/>
  <c r="A48" i="1" s="1"/>
  <c r="A50" i="1" s="1"/>
  <c r="A51" i="1" s="1"/>
  <c r="A53" i="1" s="1"/>
  <c r="A55" i="1" s="1"/>
  <c r="A60" i="1" s="1"/>
  <c r="A62" i="1" s="1"/>
  <c r="A64" i="1" s="1"/>
  <c r="A67" i="1" s="1"/>
  <c r="A71" i="1" s="1"/>
  <c r="A73" i="1" s="1"/>
  <c r="A75" i="1" s="1"/>
  <c r="A77" i="1" s="1"/>
  <c r="A79" i="1" s="1"/>
  <c r="A82" i="1" s="1"/>
  <c r="A85" i="1" s="1"/>
  <c r="A88" i="1" s="1"/>
  <c r="A90" i="1" s="1"/>
  <c r="A92" i="1" s="1"/>
  <c r="A95" i="1" s="1"/>
  <c r="A97" i="1" s="1"/>
  <c r="A100" i="1" s="1"/>
  <c r="A102" i="1" s="1"/>
  <c r="A104" i="1" s="1"/>
  <c r="A106" i="1" s="1"/>
  <c r="A108" i="1" s="1"/>
  <c r="A110" i="1" s="1"/>
  <c r="A112" i="1" s="1"/>
  <c r="A115" i="1" s="1"/>
  <c r="F8" i="1"/>
  <c r="K8" i="1" s="1"/>
  <c r="K15" i="1" l="1"/>
  <c r="K48" i="1"/>
  <c r="G67" i="1"/>
  <c r="L67" i="1" s="1"/>
  <c r="G82" i="1"/>
  <c r="L82" i="1" s="1"/>
  <c r="K16" i="1"/>
  <c r="G20" i="1"/>
  <c r="L20" i="1" s="1"/>
  <c r="G100" i="1"/>
  <c r="L100" i="1" s="1"/>
  <c r="K98" i="1"/>
  <c r="K41" i="1"/>
  <c r="K109" i="1"/>
  <c r="J31" i="1"/>
  <c r="L31" i="1" s="1"/>
  <c r="J47" i="1"/>
  <c r="L47" i="1" s="1"/>
  <c r="K80" i="1"/>
  <c r="K22" i="1"/>
  <c r="G21" i="1"/>
  <c r="L21" i="1" s="1"/>
  <c r="K71" i="1"/>
  <c r="G116" i="1"/>
  <c r="L116" i="1" s="1"/>
  <c r="K9" i="1"/>
  <c r="G9" i="1"/>
  <c r="L9" i="1" s="1"/>
  <c r="F117" i="1"/>
  <c r="G117" i="1" s="1"/>
  <c r="J103" i="1"/>
  <c r="L103" i="1" s="1"/>
  <c r="K103" i="1"/>
  <c r="K23" i="1"/>
  <c r="G23" i="1"/>
  <c r="L23" i="1" s="1"/>
  <c r="K49" i="1"/>
  <c r="J49" i="1"/>
  <c r="L49" i="1" s="1"/>
  <c r="K54" i="1"/>
  <c r="J54" i="1"/>
  <c r="L54" i="1" s="1"/>
  <c r="J57" i="1"/>
  <c r="L57" i="1" s="1"/>
  <c r="K57" i="1"/>
  <c r="K74" i="1"/>
  <c r="J74" i="1"/>
  <c r="L74" i="1" s="1"/>
  <c r="J78" i="1"/>
  <c r="L78" i="1" s="1"/>
  <c r="K78" i="1"/>
  <c r="K90" i="1"/>
  <c r="G90" i="1"/>
  <c r="L90" i="1" s="1"/>
  <c r="K104" i="1"/>
  <c r="G104" i="1"/>
  <c r="L104" i="1" s="1"/>
  <c r="K114" i="1"/>
  <c r="J114" i="1"/>
  <c r="L114" i="1" s="1"/>
  <c r="K28" i="1"/>
  <c r="J28" i="1"/>
  <c r="L28" i="1" s="1"/>
  <c r="J70" i="1"/>
  <c r="L70" i="1" s="1"/>
  <c r="K70" i="1"/>
  <c r="K89" i="1"/>
  <c r="J89" i="1"/>
  <c r="L89" i="1" s="1"/>
  <c r="K25" i="1"/>
  <c r="G25" i="1"/>
  <c r="L25" i="1" s="1"/>
  <c r="K58" i="1"/>
  <c r="J58" i="1"/>
  <c r="L58" i="1" s="1"/>
  <c r="K75" i="1"/>
  <c r="G75" i="1"/>
  <c r="L75" i="1" s="1"/>
  <c r="K79" i="1"/>
  <c r="G79" i="1"/>
  <c r="L79" i="1" s="1"/>
  <c r="K91" i="1"/>
  <c r="J91" i="1"/>
  <c r="L91" i="1" s="1"/>
  <c r="J105" i="1"/>
  <c r="L105" i="1" s="1"/>
  <c r="K105" i="1"/>
  <c r="G110" i="1"/>
  <c r="L110" i="1" s="1"/>
  <c r="K110" i="1"/>
  <c r="K115" i="1"/>
  <c r="G115" i="1"/>
  <c r="L115" i="1" s="1"/>
  <c r="K26" i="1"/>
  <c r="G26" i="1"/>
  <c r="L26" i="1" s="1"/>
  <c r="K60" i="1"/>
  <c r="G60" i="1"/>
  <c r="L60" i="1" s="1"/>
  <c r="K72" i="1"/>
  <c r="J72" i="1"/>
  <c r="L72" i="1" s="1"/>
  <c r="K83" i="1"/>
  <c r="J83" i="1"/>
  <c r="L83" i="1" s="1"/>
  <c r="K111" i="1"/>
  <c r="J111" i="1"/>
  <c r="L111" i="1" s="1"/>
  <c r="K17" i="1"/>
  <c r="J17" i="1"/>
  <c r="I117" i="1"/>
  <c r="K33" i="1"/>
  <c r="J33" i="1"/>
  <c r="L33" i="1" s="1"/>
  <c r="K61" i="1"/>
  <c r="J61" i="1"/>
  <c r="L61" i="1" s="1"/>
  <c r="K84" i="1"/>
  <c r="J84" i="1"/>
  <c r="L84" i="1" s="1"/>
  <c r="J93" i="1"/>
  <c r="L93" i="1" s="1"/>
  <c r="K93" i="1"/>
  <c r="K101" i="1"/>
  <c r="J101" i="1"/>
  <c r="L101" i="1" s="1"/>
  <c r="K37" i="1"/>
  <c r="J37" i="1"/>
  <c r="L37" i="1" s="1"/>
  <c r="J65" i="1"/>
  <c r="L65" i="1" s="1"/>
  <c r="K65" i="1"/>
  <c r="J94" i="1"/>
  <c r="L94" i="1" s="1"/>
  <c r="K94" i="1"/>
  <c r="J19" i="1"/>
  <c r="L19" i="1" s="1"/>
  <c r="J30" i="1"/>
  <c r="L30" i="1" s="1"/>
  <c r="J39" i="1"/>
  <c r="L39" i="1" s="1"/>
  <c r="G46" i="1"/>
  <c r="L46" i="1" s="1"/>
  <c r="G55" i="1"/>
  <c r="L55" i="1" s="1"/>
  <c r="J63" i="1"/>
  <c r="L63" i="1" s="1"/>
  <c r="J69" i="1"/>
  <c r="L69" i="1" s="1"/>
  <c r="J76" i="1"/>
  <c r="L76" i="1" s="1"/>
  <c r="G77" i="1"/>
  <c r="L77" i="1" s="1"/>
  <c r="G85" i="1"/>
  <c r="L85" i="1" s="1"/>
  <c r="G92" i="1"/>
  <c r="L92" i="1" s="1"/>
  <c r="G97" i="1"/>
  <c r="L97" i="1" s="1"/>
  <c r="G102" i="1"/>
  <c r="L102" i="1" s="1"/>
  <c r="G108" i="1"/>
  <c r="L108" i="1" s="1"/>
  <c r="G113" i="1"/>
  <c r="L113" i="1" s="1"/>
  <c r="K12" i="1"/>
  <c r="G18" i="1"/>
  <c r="L18" i="1" s="1"/>
  <c r="G29" i="1"/>
  <c r="L29" i="1" s="1"/>
  <c r="G34" i="1"/>
  <c r="L34" i="1" s="1"/>
  <c r="G45" i="1"/>
  <c r="L45" i="1" s="1"/>
  <c r="G51" i="1"/>
  <c r="L51" i="1" s="1"/>
  <c r="G62" i="1"/>
  <c r="L62" i="1" s="1"/>
  <c r="J68" i="1"/>
  <c r="L68" i="1" s="1"/>
  <c r="J96" i="1"/>
  <c r="L96" i="1" s="1"/>
  <c r="J107" i="1"/>
  <c r="L107" i="1" s="1"/>
  <c r="G27" i="1"/>
  <c r="L27" i="1" s="1"/>
  <c r="G38" i="1"/>
  <c r="L38" i="1" s="1"/>
  <c r="G44" i="1"/>
  <c r="L44" i="1" s="1"/>
  <c r="G50" i="1"/>
  <c r="L50" i="1" s="1"/>
  <c r="G53" i="1"/>
  <c r="L53" i="1" s="1"/>
  <c r="G112" i="1"/>
  <c r="L112" i="1" s="1"/>
  <c r="G10" i="1"/>
  <c r="L10" i="1" s="1"/>
  <c r="G8" i="1"/>
  <c r="J87" i="1"/>
  <c r="L87" i="1" s="1"/>
  <c r="G88" i="1"/>
  <c r="L88" i="1" s="1"/>
  <c r="G95" i="1"/>
  <c r="L95" i="1" s="1"/>
  <c r="J99" i="1"/>
  <c r="L99" i="1" s="1"/>
  <c r="G106" i="1"/>
  <c r="L106" i="1" s="1"/>
  <c r="K117" i="1" l="1"/>
  <c r="L117" i="1" s="1"/>
  <c r="L8" i="1"/>
  <c r="L17" i="1"/>
</calcChain>
</file>

<file path=xl/sharedStrings.xml><?xml version="1.0" encoding="utf-8"?>
<sst xmlns="http://schemas.openxmlformats.org/spreadsheetml/2006/main" count="314" uniqueCount="173">
  <si>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</si>
  <si>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</si>
  <si>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</si>
  <si>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</si>
  <si>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</si>
  <si>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</si>
  <si>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</si>
  <si>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</si>
  <si>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</si>
  <si>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</si>
  <si>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</si>
  <si>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</si>
  <si>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</si>
  <si>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131-23-НВК3. Переустройство хозпитьевого водопровода (В1) на участке В1-30 – В1-31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</si>
  <si>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</si>
  <si>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</si>
  <si>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</si>
  <si>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</si>
  <si>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</si>
  <si>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стоимости из ГП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</si>
  <si>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</si>
  <si>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</si>
  <si>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</si>
  <si>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стоимости из 217 пути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</si>
  <si>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</si>
  <si>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</si>
  <si>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</si>
  <si>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</si>
  <si>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7.1</t>
  </si>
  <si>
    <t>Песок природный  средний</t>
  </si>
  <si>
    <t>Обратная засыпка песком вручную</t>
  </si>
  <si>
    <t>8.1</t>
  </si>
  <si>
    <t xml:space="preserve">Обратная засыпка грунта бульдозером </t>
  </si>
  <si>
    <t>Уплотнение грунта пневматическими трамбовками</t>
  </si>
  <si>
    <t>Погрузка  грунта в автосамосвалы</t>
  </si>
  <si>
    <t>т</t>
  </si>
  <si>
    <t>Перемещение до 1км недостающего грунта для обратной засыпки</t>
  </si>
  <si>
    <t>Прокладка трубопровода</t>
  </si>
  <si>
    <t>Сварка труб Ф325х8 (изготовление футляра)</t>
  </si>
  <si>
    <t>стык</t>
  </si>
  <si>
    <t>Стоимость из 217 трансбордер, ТС1, п.166 (с кор. по диаметру)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</si>
  <si>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</si>
  <si>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ø325х8,0 (футляр) </t>
  </si>
  <si>
    <t>15.1</t>
  </si>
  <si>
    <t xml:space="preserve">Труба стальная с полиэтиленовым защитным покрытием ВУС ф325х8мм </t>
  </si>
  <si>
    <t xml:space="preserve">Цена по счету </t>
  </si>
  <si>
    <t>Протаскивание в футляр полиэтиленовых труб  с установкой колец опорно-направляющего ОНК-110</t>
  </si>
  <si>
    <t>16.1</t>
  </si>
  <si>
    <t>Труба полиэтиленовая напорная ПЭ100  SDR17  ø110х6,6 «питьевая»</t>
  </si>
  <si>
    <t>16.2</t>
  </si>
  <si>
    <t>Опорно-направляющие кольца ОНК-110 для трубы Дн=110 мм</t>
  </si>
  <si>
    <t>шт.</t>
  </si>
  <si>
    <t>Заполнение межтрубного пространства в футляре (кожухе) цементно-песчаным раствором М100</t>
  </si>
  <si>
    <t>17.1</t>
  </si>
  <si>
    <t>Цементно-песчаный раствор М100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</si>
  <si>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</si>
  <si>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</si>
  <si>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Муфта защитная полиэтиленовоя L=150,0 мм D=140 мм  (для труб D=110 мм)</t>
  </si>
  <si>
    <t>Прокладка труб полиэтиленовых напорных ПЭ100  SDR17  ø110х6,6 «питьевая»</t>
  </si>
  <si>
    <t>19.1</t>
  </si>
  <si>
    <t>Монтаж фланца свободного металлического Dу 100 мм (для труб ø110 мм)</t>
  </si>
  <si>
    <t>20.1</t>
  </si>
  <si>
    <t>Фланец свободный металлический Dу 100 мм (для труб ø100 мм)</t>
  </si>
  <si>
    <t>Монтаж втулки ПЭ100 SDR 17 под фланец d=110 мм PN10 кгс/см² (для труб ø110 мм)</t>
  </si>
  <si>
    <t>21.1</t>
  </si>
  <si>
    <t>Втулка под фланец d=100 мм SDR 17</t>
  </si>
  <si>
    <t>Установка камеры на участке В1-30</t>
  </si>
  <si>
    <t>Устройство щебеночного основания под камеру</t>
  </si>
  <si>
    <t>24.1</t>
  </si>
  <si>
    <t>Щебень</t>
  </si>
  <si>
    <t>Обратная засыпка котлована песком</t>
  </si>
  <si>
    <t>25.1</t>
  </si>
  <si>
    <t>Погрузка лишнего грунта в автосамосвалы</t>
  </si>
  <si>
    <t>Установка камеры</t>
  </si>
  <si>
    <t xml:space="preserve">Устройство бетонной подготовки </t>
  </si>
  <si>
    <t>стоимость из трансбордера</t>
  </si>
  <si>
    <t>28.1</t>
  </si>
  <si>
    <t>Бетон БСТ М350 В25 F100 W6 П4</t>
  </si>
  <si>
    <t>Устройство железобетонных фундаментов</t>
  </si>
  <si>
    <t>29.1</t>
  </si>
  <si>
    <t>Бетон БСТ В25 П4   F150 W6</t>
  </si>
  <si>
    <t>29.2</t>
  </si>
  <si>
    <t>Арматура А500 ф16</t>
  </si>
  <si>
    <t>кг</t>
  </si>
  <si>
    <t>стоимость из АС4</t>
  </si>
  <si>
    <t>29.3</t>
  </si>
  <si>
    <t xml:space="preserve">Арматура А500 ф8 </t>
  </si>
  <si>
    <t>Возведение стен камер из ж/б конструкций</t>
  </si>
  <si>
    <t>Установка блоков ФБС 9.3.6 на фундамент камеры</t>
  </si>
  <si>
    <t>30.1</t>
  </si>
  <si>
    <t>Блоки ФБС 9.3.6</t>
  </si>
  <si>
    <t>Обмазка грунтовкой блоков ФБС фундамента камеры</t>
  </si>
  <si>
    <t>м2</t>
  </si>
  <si>
    <t>стоимость из ТС1</t>
  </si>
  <si>
    <t>31.1</t>
  </si>
  <si>
    <t xml:space="preserve">Праймер Технониколь </t>
  </si>
  <si>
    <t>л</t>
  </si>
  <si>
    <t>Обмазка мастикой битумной блоков ФБС фундамента камеры в 2 слоя</t>
  </si>
  <si>
    <t>32.1</t>
  </si>
  <si>
    <t xml:space="preserve">Мастика битумная Технониколь </t>
  </si>
  <si>
    <t>Изготовление монолитной армированной верхней плиты камеры</t>
  </si>
  <si>
    <t>33.1</t>
  </si>
  <si>
    <t>33.2</t>
  </si>
  <si>
    <t>33.3</t>
  </si>
  <si>
    <t>Обмазка грунтовкой верхней плиты камеры</t>
  </si>
  <si>
    <t>34.1</t>
  </si>
  <si>
    <t>Обмазка мастикой битумной верхней плиты камеры в 2 слоя</t>
  </si>
  <si>
    <t>35.1</t>
  </si>
  <si>
    <t>Установка кольца доборного К-7-1,5 (2шт)</t>
  </si>
  <si>
    <t>36.1</t>
  </si>
  <si>
    <t>Кольцо доборное колодезное КС7-1,5</t>
  </si>
  <si>
    <t>Установка плиты ВП28-12 с 1 отверстием (2 шт.)</t>
  </si>
  <si>
    <t>сметная стоимость</t>
  </si>
  <si>
    <t>37.1</t>
  </si>
  <si>
    <t>Плита ВП28-12 с 1 отверстием</t>
  </si>
  <si>
    <t>Установка опорно-укрывного элемента (ОУЭ) с люком тип Т на камере</t>
  </si>
  <si>
    <t>38.1</t>
  </si>
  <si>
    <t>Опорно-укрывногй элемент (ОУЭ) с люком тип Т</t>
  </si>
  <si>
    <t>Монтаж оборудования камеры</t>
  </si>
  <si>
    <t>Установка креста фланцевого с пожарной подставкой ППКФ 300, PN10 чугун</t>
  </si>
  <si>
    <t>39.1</t>
  </si>
  <si>
    <t>Крест фланцевый с пожарной подставкой ППКФ 300, PN10 чугун</t>
  </si>
  <si>
    <t>39.2</t>
  </si>
  <si>
    <t>Прокладка резиновая DN 300 с ручкой усиленной</t>
  </si>
  <si>
    <t>Установка задвижки с обрезинен. клином DN 300 PN10</t>
  </si>
  <si>
    <t>40.1</t>
  </si>
  <si>
    <t>Задвижка с обрезинен. клином DN 300 PN10</t>
  </si>
  <si>
    <t>40.2</t>
  </si>
  <si>
    <t>Установка перехода фланцевого ХФ 300х100 чугун с ЦПП</t>
  </si>
  <si>
    <t>41.1</t>
  </si>
  <si>
    <t>Переход фланцевый ХФ 300х100 чугун с ЦПП</t>
  </si>
  <si>
    <t>Установка фланцевого адаптера (ПФРК) UNIVERSAL DN300 (315-332)</t>
  </si>
  <si>
    <t>42.1</t>
  </si>
  <si>
    <t>Фланцевый адаптер (ПФРК) UNIVERSAL DN300 (315-332)</t>
  </si>
  <si>
    <t>Установка тройника чугунного ТФ 300х100х300 PN10 фланцевый с ЦПП</t>
  </si>
  <si>
    <t>43.1</t>
  </si>
  <si>
    <t>Тройник чугунный ТФ 300х100х300 PN10 фланцевый с ЦПП</t>
  </si>
  <si>
    <t>43.2</t>
  </si>
  <si>
    <t>Установка втулки под фланец ПЭ100 SDR17 d 110</t>
  </si>
  <si>
    <t>44.1</t>
  </si>
  <si>
    <t>Втулка под фланец ПЭ100 SDR17 d 110</t>
  </si>
  <si>
    <t>Установка стального фланца для ПЭ d110/DN100, PN10/16</t>
  </si>
  <si>
    <t>45.1</t>
  </si>
  <si>
    <t>Стальной фланец для ПЭ d110/DN100, PN10/16</t>
  </si>
  <si>
    <t>45.2</t>
  </si>
  <si>
    <t>Прокладка резиновая DN 100 с ручкой усиленной</t>
  </si>
  <si>
    <t>Установка редукционного перехода эл.сварного d110*63 SDR11</t>
  </si>
  <si>
    <t xml:space="preserve"> из раздела НВК2</t>
  </si>
  <si>
    <t>46.1</t>
  </si>
  <si>
    <t>Редукционный переход эл.сварного d110*63 SDR11</t>
  </si>
  <si>
    <t>Установка переходника патрубок-резьба (нар.) 063х2" SDR11</t>
  </si>
  <si>
    <t>47.1</t>
  </si>
  <si>
    <t>Переходник патрубок-резьба (нар.) 063х2" SDR11</t>
  </si>
  <si>
    <t>Установка муфты эл. сварной d110 SDR11 GF</t>
  </si>
  <si>
    <t>48.1</t>
  </si>
  <si>
    <t>Муфта эл. сварная d110 SDR11 GF</t>
  </si>
  <si>
    <t>Прокладка трубы ПЭ100 SDR17 10 атм. 315х18,7 питьевая</t>
  </si>
  <si>
    <t>49.1</t>
  </si>
  <si>
    <t>Труба ПЭ100 SDR17 PN 10 315х18,7</t>
  </si>
  <si>
    <t>Установка втулки под фланец ПЭ100 SDR17 d 315</t>
  </si>
  <si>
    <t>50.1</t>
  </si>
  <si>
    <t>Втулка под фланец ПЭ100 SDR17 d 315</t>
  </si>
  <si>
    <t>Установка муфты d315 SDR17 GF</t>
  </si>
  <si>
    <t>51.1</t>
  </si>
  <si>
    <t>Муфта d315 SDR17 GF</t>
  </si>
  <si>
    <t>Установка стального фланца для ПЭ d315/DN300, PN10</t>
  </si>
  <si>
    <t>52.1</t>
  </si>
  <si>
    <t>Стальной фланец для ПЭ d315/DN300, PN10</t>
  </si>
  <si>
    <t>52.2</t>
  </si>
  <si>
    <t>Установка крана шарового Ø63</t>
  </si>
  <si>
    <t>53.1</t>
  </si>
  <si>
    <t>Кран шаровый Ø63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</si>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</sst>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  <numFmt numFmtId="167" formatCode="_-* #,##0.0_-;\-* #,##0.0_-;_-* &quot;-&quot;??_-;_-@_-"/>
    <numFmt numFmtId="168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99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wrapText="1"/>
    </xf>
    <xf numFmtId="43" fontId="10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3" borderId="11" xfId="3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vertical="center" wrapText="1"/>
    </xf>
    <xf numFmtId="2" fontId="8" fillId="3" borderId="13" xfId="0" applyNumberFormat="1" applyFont="1" applyFill="1" applyBorder="1" applyAlignment="1">
      <alignment vertical="center" wrapText="1"/>
    </xf>
    <xf numFmtId="1" fontId="8" fillId="0" borderId="3" xfId="0" applyNumberFormat="1" applyFont="1" applyBorder="1" applyAlignment="1">
      <alignment vertical="center" wrapText="1"/>
    </xf>
    <xf numFmtId="1" fontId="8" fillId="4" borderId="3" xfId="0" applyNumberFormat="1" applyFont="1" applyFill="1" applyBorder="1" applyAlignment="1">
      <alignment vertical="center" wrapText="1"/>
    </xf>
    <xf numFmtId="0" fontId="2" fillId="3" borderId="3" xfId="3" applyFont="1" applyFill="1" applyBorder="1" applyAlignment="1">
      <alignment horizontal="left"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8" fillId="4" borderId="3" xfId="1" applyNumberFormat="1" applyFont="1" applyFill="1" applyBorder="1" applyAlignment="1">
      <alignment vertical="center" wrapText="1"/>
    </xf>
    <xf numFmtId="43" fontId="6" fillId="4" borderId="3" xfId="1" applyNumberFormat="1" applyFont="1" applyFill="1" applyBorder="1" applyAlignment="1">
      <alignment horizontal="center"/>
    </xf>
    <xf numFmtId="43" fontId="7" fillId="0" borderId="3" xfId="1" applyFont="1" applyFill="1" applyBorder="1" applyAlignment="1">
      <alignment horizontal="center" vertical="center" wrapText="1"/>
    </xf>
    <xf numFmtId="167" fontId="8" fillId="4" borderId="3" xfId="1" applyNumberFormat="1" applyFont="1" applyFill="1" applyBorder="1" applyAlignment="1">
      <alignment vertical="center" wrapText="1"/>
    </xf>
    <xf numFmtId="164" fontId="8" fillId="3" borderId="3" xfId="1" applyNumberFormat="1" applyFont="1" applyFill="1" applyBorder="1" applyAlignment="1">
      <alignment vertical="center" wrapText="1"/>
    </xf>
    <xf numFmtId="164" fontId="8" fillId="4" borderId="3" xfId="1" applyNumberFormat="1" applyFont="1" applyFill="1" applyBorder="1" applyAlignment="1">
      <alignment vertical="center" wrapText="1"/>
    </xf>
    <xf numFmtId="43" fontId="8" fillId="3" borderId="3" xfId="1" applyNumberFormat="1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left" vertical="center" wrapText="1"/>
    </xf>
    <xf numFmtId="168" fontId="8" fillId="3" borderId="3" xfId="0" applyNumberFormat="1" applyFont="1" applyFill="1" applyBorder="1" applyAlignment="1">
      <alignment vertical="center" wrapText="1"/>
    </xf>
    <xf numFmtId="164" fontId="6" fillId="3" borderId="3" xfId="1" applyNumberFormat="1" applyFont="1" applyFill="1" applyBorder="1" applyAlignment="1">
      <alignment vertical="center"/>
    </xf>
    <xf numFmtId="164" fontId="6" fillId="4" borderId="3" xfId="1" applyNumberFormat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horizontal="center" vertical="center"/>
    </xf>
    <xf numFmtId="167" fontId="6" fillId="3" borderId="3" xfId="1" applyNumberFormat="1" applyFont="1" applyFill="1" applyBorder="1" applyAlignment="1">
      <alignment vertical="center"/>
    </xf>
    <xf numFmtId="43" fontId="13" fillId="0" borderId="3" xfId="1" applyFont="1" applyBorder="1"/>
    <xf numFmtId="164" fontId="14" fillId="0" borderId="0" xfId="1" applyNumberFormat="1" applyFont="1"/>
    <xf numFmtId="0" fontId="15" fillId="0" borderId="0" xfId="0" applyFont="1"/>
    <xf numFmtId="0" fontId="14" fillId="0" borderId="0" xfId="0" applyFont="1"/>
    <xf numFmtId="164" fontId="0" fillId="0" borderId="0" xfId="1" applyNumberFormat="1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84195151-0842-45CA-AC92-03BAA9DC1F00}"/>
    <cellStyle name="Обычный" xfId="0" builtinId="0"/>
    <cellStyle name="Обычный 2" xfId="3" xr:uid="{C5F762E4-73CF-41F9-BABA-DA1E187880B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AA82-A8A2-440E-B5DB-8524A9C670FB}">
  <dimension ref="A1:M117"/>
  <sheetViews>
    <sheetView tabSelected="1" view="pageBreakPreview" topLeftCell="A88" zoomScale="80" zoomScaleNormal="100" zoomScaleSheetLayoutView="80" workbookViewId="0">
      <selection activeCell="G102" sqref="G10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1" customWidth="1"/>
    <col min="8" max="8" width="16.140625" style="81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87" t="s">
        <v>0</v>
      </c>
      <c r="B1" s="90" t="s">
        <v>1</v>
      </c>
      <c r="C1" s="93" t="s">
        <v>2</v>
      </c>
      <c r="D1" s="93" t="s">
        <v>3</v>
      </c>
      <c r="E1" s="94" t="s">
        <v>4</v>
      </c>
      <c r="F1" s="95"/>
      <c r="G1" s="95"/>
      <c r="H1" s="95"/>
      <c r="I1" s="95"/>
      <c r="J1" s="95"/>
      <c r="K1" s="95"/>
      <c r="L1" s="95"/>
    </row>
    <row r="2" spans="1:13" ht="14.45" customHeight="1" x14ac:dyDescent="0.25">
      <c r="A2" s="88"/>
      <c r="B2" s="91"/>
      <c r="C2" s="93"/>
      <c r="D2" s="93"/>
      <c r="E2" s="96"/>
      <c r="F2" s="97"/>
      <c r="G2" s="97"/>
      <c r="H2" s="97"/>
      <c r="I2" s="97"/>
      <c r="J2" s="97"/>
      <c r="K2" s="97"/>
      <c r="L2" s="97"/>
    </row>
    <row r="3" spans="1:13" ht="27.75" customHeight="1" x14ac:dyDescent="0.25">
      <c r="A3" s="88"/>
      <c r="B3" s="91"/>
      <c r="C3" s="93"/>
      <c r="D3" s="93"/>
      <c r="E3" s="93" t="s">
        <v>5</v>
      </c>
      <c r="F3" s="93"/>
      <c r="G3" s="93"/>
      <c r="H3" s="93" t="s">
        <v>6</v>
      </c>
      <c r="I3" s="93"/>
      <c r="J3" s="93"/>
      <c r="K3" s="98" t="s">
        <v>7</v>
      </c>
      <c r="L3" s="98"/>
    </row>
    <row r="4" spans="1:13" ht="56.1" customHeight="1" x14ac:dyDescent="0.25">
      <c r="A4" s="89"/>
      <c r="B4" s="92"/>
      <c r="C4" s="93"/>
      <c r="D4" s="93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82" t="s">
        <v>13</v>
      </c>
      <c r="C6" s="83"/>
      <c r="D6" s="83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" customHeight="1" x14ac:dyDescent="0.25">
      <c r="A8" s="11">
        <v>1</v>
      </c>
      <c r="B8" s="18" t="s">
        <v>15</v>
      </c>
      <c r="C8" s="19" t="s">
        <v>16</v>
      </c>
      <c r="D8" s="20">
        <v>105.48</v>
      </c>
      <c r="E8" s="21">
        <v>1900</v>
      </c>
      <c r="F8" s="15">
        <f t="shared" ref="F8:F10" si="0">ROUND(E8*D8,2)</f>
        <v>200412</v>
      </c>
      <c r="G8" s="15">
        <f t="shared" ref="G8:G10" si="1">ROUND(F8*1.2,2)</f>
        <v>240494.4</v>
      </c>
      <c r="H8" s="16"/>
      <c r="I8" s="17"/>
      <c r="J8" s="17"/>
      <c r="K8" s="14">
        <f t="shared" ref="K8:L10" si="2">F8+I8</f>
        <v>200412</v>
      </c>
      <c r="L8" s="15">
        <f t="shared" si="2"/>
        <v>240494.4</v>
      </c>
      <c r="M8" s="22"/>
    </row>
    <row r="9" spans="1:13" ht="18" customHeight="1" x14ac:dyDescent="0.25">
      <c r="A9" s="11">
        <f>A8+1</f>
        <v>2</v>
      </c>
      <c r="B9" s="18" t="s">
        <v>17</v>
      </c>
      <c r="C9" s="23" t="s">
        <v>18</v>
      </c>
      <c r="D9" s="20">
        <v>28.91</v>
      </c>
      <c r="E9" s="24">
        <f>ROUND(65055.24/(297.03*0.05),2)</f>
        <v>4380.38</v>
      </c>
      <c r="F9" s="15">
        <f t="shared" si="0"/>
        <v>126636.79</v>
      </c>
      <c r="G9" s="15">
        <f t="shared" si="1"/>
        <v>151964.15</v>
      </c>
      <c r="H9" s="16"/>
      <c r="I9" s="17"/>
      <c r="J9" s="17"/>
      <c r="K9" s="14">
        <f t="shared" si="2"/>
        <v>126636.79</v>
      </c>
      <c r="L9" s="15">
        <f t="shared" si="2"/>
        <v>151964.15</v>
      </c>
      <c r="M9" s="1" t="s">
        <v>19</v>
      </c>
    </row>
    <row r="10" spans="1:13" ht="20.25" customHeight="1" x14ac:dyDescent="0.25">
      <c r="A10" s="11">
        <f t="shared" ref="A10" si="3">A9+1</f>
        <v>3</v>
      </c>
      <c r="B10" s="18" t="s">
        <v>20</v>
      </c>
      <c r="C10" s="23" t="s">
        <v>18</v>
      </c>
      <c r="D10" s="20">
        <v>42.1</v>
      </c>
      <c r="E10" s="16">
        <v>304</v>
      </c>
      <c r="F10" s="15">
        <f t="shared" si="0"/>
        <v>12798.4</v>
      </c>
      <c r="G10" s="15">
        <f t="shared" si="1"/>
        <v>15358.08</v>
      </c>
      <c r="H10" s="25"/>
      <c r="I10" s="17"/>
      <c r="J10" s="17"/>
      <c r="K10" s="14">
        <f t="shared" si="2"/>
        <v>12798.4</v>
      </c>
      <c r="L10" s="17">
        <f t="shared" si="2"/>
        <v>15358.08</v>
      </c>
      <c r="M10" s="1" t="s">
        <v>19</v>
      </c>
    </row>
    <row r="11" spans="1:13" ht="20.25" customHeight="1" x14ac:dyDescent="0.25">
      <c r="A11" s="11"/>
      <c r="B11" s="26" t="s">
        <v>21</v>
      </c>
      <c r="C11" s="19"/>
      <c r="D11" s="20"/>
      <c r="E11" s="27"/>
      <c r="F11" s="17"/>
      <c r="G11" s="17"/>
      <c r="H11" s="25"/>
      <c r="I11" s="17"/>
      <c r="J11" s="17"/>
      <c r="K11" s="14"/>
      <c r="L11" s="17"/>
      <c r="M11" s="28"/>
    </row>
    <row r="12" spans="1:13" ht="20.25" customHeight="1" x14ac:dyDescent="0.25">
      <c r="A12" s="11">
        <f>A10+1</f>
        <v>4</v>
      </c>
      <c r="B12" s="29" t="s">
        <v>22</v>
      </c>
      <c r="C12" s="23" t="s">
        <v>18</v>
      </c>
      <c r="D12" s="20">
        <v>71.010000000000005</v>
      </c>
      <c r="E12" s="24">
        <v>544.86</v>
      </c>
      <c r="F12" s="15">
        <f t="shared" ref="F12" si="4">ROUND(E12*D12,2)</f>
        <v>38690.51</v>
      </c>
      <c r="G12" s="15">
        <f t="shared" ref="G12" si="5">ROUND(F12*1.2,2)</f>
        <v>46428.61</v>
      </c>
      <c r="H12" s="16"/>
      <c r="I12" s="17"/>
      <c r="J12" s="17"/>
      <c r="K12" s="14">
        <f t="shared" ref="K12:L12" si="6">F12+I12</f>
        <v>38690.51</v>
      </c>
      <c r="L12" s="17">
        <f t="shared" si="6"/>
        <v>46428.61</v>
      </c>
      <c r="M12" s="1" t="s">
        <v>23</v>
      </c>
    </row>
    <row r="13" spans="1:13" ht="20.25" customHeight="1" x14ac:dyDescent="0.25">
      <c r="A13" s="30"/>
      <c r="B13" s="31" t="s">
        <v>24</v>
      </c>
      <c r="C13" s="19"/>
      <c r="D13" s="32"/>
      <c r="E13" s="33"/>
      <c r="F13" s="34"/>
      <c r="G13" s="35"/>
      <c r="H13" s="36"/>
      <c r="I13" s="37"/>
      <c r="J13" s="37"/>
      <c r="K13" s="38"/>
      <c r="L13" s="37"/>
    </row>
    <row r="14" spans="1:13" ht="20.25" customHeight="1" x14ac:dyDescent="0.25">
      <c r="A14" s="11">
        <f>A12+1</f>
        <v>5</v>
      </c>
      <c r="B14" s="39" t="s">
        <v>25</v>
      </c>
      <c r="C14" s="23" t="s">
        <v>18</v>
      </c>
      <c r="D14" s="40">
        <v>138.57</v>
      </c>
      <c r="E14" s="16">
        <v>308.75</v>
      </c>
      <c r="F14" s="15">
        <f t="shared" ref="F14:F23" si="7">ROUND(E14*D14,2)</f>
        <v>42783.49</v>
      </c>
      <c r="G14" s="15">
        <f t="shared" ref="G14:G23" si="8">ROUND(F14*1.2,2)</f>
        <v>51340.19</v>
      </c>
      <c r="H14" s="36"/>
      <c r="I14" s="37"/>
      <c r="J14" s="37"/>
      <c r="K14" s="41">
        <f t="shared" ref="K14:L23" si="9">F14+I14</f>
        <v>42783.49</v>
      </c>
      <c r="L14" s="24">
        <f t="shared" si="9"/>
        <v>51340.19</v>
      </c>
    </row>
    <row r="15" spans="1:13" ht="20.25" customHeight="1" x14ac:dyDescent="0.25">
      <c r="A15" s="11">
        <f>A14+1</f>
        <v>6</v>
      </c>
      <c r="B15" s="39" t="s">
        <v>26</v>
      </c>
      <c r="C15" s="23" t="s">
        <v>18</v>
      </c>
      <c r="D15" s="40">
        <v>4.29</v>
      </c>
      <c r="E15" s="16">
        <v>1688.15</v>
      </c>
      <c r="F15" s="15">
        <f t="shared" si="7"/>
        <v>7242.16</v>
      </c>
      <c r="G15" s="15">
        <f t="shared" si="8"/>
        <v>8690.59</v>
      </c>
      <c r="H15" s="36"/>
      <c r="I15" s="37"/>
      <c r="J15" s="37"/>
      <c r="K15" s="41">
        <f t="shared" si="9"/>
        <v>7242.16</v>
      </c>
      <c r="L15" s="24">
        <f t="shared" si="9"/>
        <v>8690.59</v>
      </c>
    </row>
    <row r="16" spans="1:13" ht="20.25" customHeight="1" x14ac:dyDescent="0.25">
      <c r="A16" s="11">
        <f>A15+1</f>
        <v>7</v>
      </c>
      <c r="B16" s="39" t="s">
        <v>27</v>
      </c>
      <c r="C16" s="23" t="s">
        <v>18</v>
      </c>
      <c r="D16" s="40">
        <v>2.17</v>
      </c>
      <c r="E16" s="16">
        <v>1310.05</v>
      </c>
      <c r="F16" s="15">
        <f t="shared" si="7"/>
        <v>2842.81</v>
      </c>
      <c r="G16" s="15">
        <f t="shared" si="8"/>
        <v>3411.37</v>
      </c>
      <c r="H16" s="36"/>
      <c r="I16" s="37"/>
      <c r="J16" s="37"/>
      <c r="K16" s="41">
        <f t="shared" si="9"/>
        <v>2842.81</v>
      </c>
      <c r="L16" s="24">
        <f t="shared" si="9"/>
        <v>3411.37</v>
      </c>
    </row>
    <row r="17" spans="1:13" ht="20.25" customHeight="1" x14ac:dyDescent="0.25">
      <c r="A17" s="42" t="s">
        <v>28</v>
      </c>
      <c r="B17" s="43" t="s">
        <v>29</v>
      </c>
      <c r="C17" s="44" t="s">
        <v>18</v>
      </c>
      <c r="D17" s="45">
        <f>2.17*1.1</f>
        <v>2.387</v>
      </c>
      <c r="E17" s="46"/>
      <c r="F17" s="47"/>
      <c r="G17" s="47"/>
      <c r="H17" s="48">
        <v>1191.3</v>
      </c>
      <c r="I17" s="47">
        <f>ROUND(H17*D17,2)</f>
        <v>2843.63</v>
      </c>
      <c r="J17" s="47">
        <f>ROUND(I17*1.2,2)</f>
        <v>3412.36</v>
      </c>
      <c r="K17" s="49">
        <f t="shared" si="9"/>
        <v>2843.63</v>
      </c>
      <c r="L17" s="47">
        <f t="shared" si="9"/>
        <v>3412.36</v>
      </c>
    </row>
    <row r="18" spans="1:13" ht="20.25" customHeight="1" x14ac:dyDescent="0.25">
      <c r="A18" s="50">
        <f>A16+1</f>
        <v>8</v>
      </c>
      <c r="B18" s="39" t="s">
        <v>30</v>
      </c>
      <c r="C18" s="23" t="s">
        <v>18</v>
      </c>
      <c r="D18" s="40">
        <v>29.76</v>
      </c>
      <c r="E18" s="16">
        <v>1310.05</v>
      </c>
      <c r="F18" s="15">
        <f t="shared" si="7"/>
        <v>38987.089999999997</v>
      </c>
      <c r="G18" s="15">
        <f t="shared" si="8"/>
        <v>46784.51</v>
      </c>
      <c r="H18" s="25"/>
      <c r="I18" s="17"/>
      <c r="J18" s="17"/>
      <c r="K18" s="14">
        <f t="shared" si="9"/>
        <v>38987.089999999997</v>
      </c>
      <c r="L18" s="17">
        <f t="shared" si="9"/>
        <v>46784.51</v>
      </c>
    </row>
    <row r="19" spans="1:13" ht="20.25" customHeight="1" x14ac:dyDescent="0.25">
      <c r="A19" s="42" t="s">
        <v>31</v>
      </c>
      <c r="B19" s="43" t="s">
        <v>29</v>
      </c>
      <c r="C19" s="44" t="s">
        <v>18</v>
      </c>
      <c r="D19" s="45">
        <f>29.76*1.1</f>
        <v>32.736000000000004</v>
      </c>
      <c r="E19" s="46"/>
      <c r="F19" s="47"/>
      <c r="G19" s="47"/>
      <c r="H19" s="48">
        <v>1191.3</v>
      </c>
      <c r="I19" s="47">
        <f>ROUND(H19*D19,2)</f>
        <v>38998.400000000001</v>
      </c>
      <c r="J19" s="47">
        <f>ROUND(I19*1.2,2)</f>
        <v>46798.080000000002</v>
      </c>
      <c r="K19" s="49">
        <f t="shared" si="9"/>
        <v>38998.400000000001</v>
      </c>
      <c r="L19" s="47">
        <f t="shared" si="9"/>
        <v>46798.080000000002</v>
      </c>
    </row>
    <row r="20" spans="1:13" s="52" customFormat="1" ht="21.75" customHeight="1" x14ac:dyDescent="0.25">
      <c r="A20" s="50">
        <f>A18+1</f>
        <v>9</v>
      </c>
      <c r="B20" s="39" t="s">
        <v>32</v>
      </c>
      <c r="C20" s="23" t="s">
        <v>18</v>
      </c>
      <c r="D20" s="40">
        <v>181.39</v>
      </c>
      <c r="E20" s="16">
        <v>118.75</v>
      </c>
      <c r="F20" s="15">
        <f t="shared" si="7"/>
        <v>21540.06</v>
      </c>
      <c r="G20" s="15">
        <f t="shared" si="8"/>
        <v>25848.07</v>
      </c>
      <c r="H20" s="36"/>
      <c r="I20" s="37"/>
      <c r="J20" s="37"/>
      <c r="K20" s="41">
        <f t="shared" si="9"/>
        <v>21540.06</v>
      </c>
      <c r="L20" s="24">
        <f t="shared" si="9"/>
        <v>25848.07</v>
      </c>
      <c r="M20" s="51"/>
    </row>
    <row r="21" spans="1:13" ht="18.75" customHeight="1" x14ac:dyDescent="0.25">
      <c r="A21" s="11">
        <f>A20+1</f>
        <v>10</v>
      </c>
      <c r="B21" s="39" t="s">
        <v>33</v>
      </c>
      <c r="C21" s="23" t="s">
        <v>18</v>
      </c>
      <c r="D21" s="40">
        <v>181.39</v>
      </c>
      <c r="E21" s="16">
        <v>188.1</v>
      </c>
      <c r="F21" s="15">
        <f t="shared" si="7"/>
        <v>34119.46</v>
      </c>
      <c r="G21" s="15">
        <f t="shared" si="8"/>
        <v>40943.35</v>
      </c>
      <c r="H21" s="41"/>
      <c r="I21" s="17"/>
      <c r="J21" s="17"/>
      <c r="K21" s="41">
        <f t="shared" si="9"/>
        <v>34119.46</v>
      </c>
      <c r="L21" s="24">
        <f t="shared" si="9"/>
        <v>40943.35</v>
      </c>
    </row>
    <row r="22" spans="1:13" ht="18" customHeight="1" x14ac:dyDescent="0.25">
      <c r="A22" s="11">
        <f>A21+1</f>
        <v>11</v>
      </c>
      <c r="B22" s="39" t="s">
        <v>34</v>
      </c>
      <c r="C22" s="23" t="s">
        <v>35</v>
      </c>
      <c r="D22" s="40">
        <v>73.209999999999994</v>
      </c>
      <c r="E22" s="16">
        <v>308.75</v>
      </c>
      <c r="F22" s="15">
        <f t="shared" si="7"/>
        <v>22603.59</v>
      </c>
      <c r="G22" s="15">
        <f t="shared" si="8"/>
        <v>27124.31</v>
      </c>
      <c r="H22" s="16"/>
      <c r="I22" s="24"/>
      <c r="J22" s="24"/>
      <c r="K22" s="41">
        <f t="shared" si="9"/>
        <v>22603.59</v>
      </c>
      <c r="L22" s="24">
        <f t="shared" si="9"/>
        <v>27124.31</v>
      </c>
      <c r="M22" s="28"/>
    </row>
    <row r="23" spans="1:13" ht="18" customHeight="1" x14ac:dyDescent="0.25">
      <c r="A23" s="11">
        <f>A22+1</f>
        <v>12</v>
      </c>
      <c r="B23" s="39" t="s">
        <v>36</v>
      </c>
      <c r="C23" s="23" t="s">
        <v>35</v>
      </c>
      <c r="D23" s="40">
        <f>38.53*1.9</f>
        <v>73.206999999999994</v>
      </c>
      <c r="E23" s="16">
        <v>350</v>
      </c>
      <c r="F23" s="15">
        <f t="shared" si="7"/>
        <v>25622.45</v>
      </c>
      <c r="G23" s="15">
        <f t="shared" si="8"/>
        <v>30746.94</v>
      </c>
      <c r="H23" s="16"/>
      <c r="I23" s="24"/>
      <c r="J23" s="24"/>
      <c r="K23" s="41">
        <f t="shared" si="9"/>
        <v>25622.45</v>
      </c>
      <c r="L23" s="24">
        <f t="shared" si="9"/>
        <v>30746.94</v>
      </c>
      <c r="M23" s="28"/>
    </row>
    <row r="24" spans="1:13" ht="18" customHeight="1" x14ac:dyDescent="0.25">
      <c r="A24" s="42"/>
      <c r="B24" s="31" t="s">
        <v>37</v>
      </c>
      <c r="C24" s="19"/>
      <c r="D24" s="32"/>
      <c r="E24" s="33"/>
      <c r="F24" s="34"/>
      <c r="G24" s="35"/>
      <c r="H24" s="53"/>
      <c r="I24" s="17"/>
      <c r="J24" s="17"/>
      <c r="K24" s="14"/>
      <c r="L24" s="17"/>
    </row>
    <row r="25" spans="1:13" ht="18" customHeight="1" x14ac:dyDescent="0.25">
      <c r="A25" s="50">
        <f>A23+1</f>
        <v>13</v>
      </c>
      <c r="B25" s="54" t="s">
        <v>38</v>
      </c>
      <c r="C25" s="19" t="s">
        <v>39</v>
      </c>
      <c r="D25" s="32">
        <v>1</v>
      </c>
      <c r="E25" s="16">
        <f>9339.8/530*315</f>
        <v>5551.0132075471693</v>
      </c>
      <c r="F25" s="24">
        <f t="shared" ref="F25:F27" si="10">ROUND(E25*D25,2)</f>
        <v>5551.01</v>
      </c>
      <c r="G25" s="24">
        <f t="shared" ref="G25:G27" si="11">ROUND(F25*1.2,2)</f>
        <v>6661.21</v>
      </c>
      <c r="H25" s="16"/>
      <c r="I25" s="24"/>
      <c r="J25" s="24"/>
      <c r="K25" s="41">
        <f t="shared" ref="K25:L40" si="12">F25+I25</f>
        <v>5551.01</v>
      </c>
      <c r="L25" s="24">
        <f t="shared" si="12"/>
        <v>6661.21</v>
      </c>
      <c r="M25" s="28" t="s">
        <v>40</v>
      </c>
    </row>
    <row r="26" spans="1:13" ht="18" customHeight="1" x14ac:dyDescent="0.25">
      <c r="A26" s="11">
        <f>A25+1</f>
        <v>14</v>
      </c>
      <c r="B26" s="54" t="s">
        <v>41</v>
      </c>
      <c r="C26" s="19" t="s">
        <v>39</v>
      </c>
      <c r="D26" s="32">
        <v>1</v>
      </c>
      <c r="E26" s="16">
        <f>ROUND(1863.6*1.33,2)</f>
        <v>2478.59</v>
      </c>
      <c r="F26" s="24">
        <f t="shared" si="10"/>
        <v>2478.59</v>
      </c>
      <c r="G26" s="24">
        <f t="shared" si="11"/>
        <v>2974.31</v>
      </c>
      <c r="H26" s="16"/>
      <c r="I26" s="24"/>
      <c r="J26" s="24"/>
      <c r="K26" s="41">
        <f t="shared" si="12"/>
        <v>2478.59</v>
      </c>
      <c r="L26" s="24">
        <f t="shared" si="12"/>
        <v>2974.31</v>
      </c>
      <c r="M26" s="28"/>
    </row>
    <row r="27" spans="1:13" ht="33.75" customHeight="1" x14ac:dyDescent="0.25">
      <c r="A27" s="11">
        <f>A26+1</f>
        <v>15</v>
      </c>
      <c r="B27" s="18" t="s">
        <v>42</v>
      </c>
      <c r="C27" s="23" t="s">
        <v>16</v>
      </c>
      <c r="D27" s="40">
        <v>27.01</v>
      </c>
      <c r="E27" s="16">
        <v>1450.65</v>
      </c>
      <c r="F27" s="15">
        <f t="shared" si="10"/>
        <v>39182.06</v>
      </c>
      <c r="G27" s="15">
        <f t="shared" si="11"/>
        <v>47018.47</v>
      </c>
      <c r="H27" s="36"/>
      <c r="I27" s="37"/>
      <c r="J27" s="37"/>
      <c r="K27" s="41">
        <f t="shared" si="12"/>
        <v>39182.06</v>
      </c>
      <c r="L27" s="24">
        <f t="shared" si="12"/>
        <v>47018.47</v>
      </c>
      <c r="M27" s="28"/>
    </row>
    <row r="28" spans="1:13" ht="32.25" customHeight="1" x14ac:dyDescent="0.25">
      <c r="A28" s="42" t="s">
        <v>43</v>
      </c>
      <c r="B28" s="43" t="s">
        <v>44</v>
      </c>
      <c r="C28" s="44" t="s">
        <v>16</v>
      </c>
      <c r="D28" s="45">
        <f>1.02*27.01</f>
        <v>27.550200000000004</v>
      </c>
      <c r="E28" s="48"/>
      <c r="F28" s="47"/>
      <c r="G28" s="47"/>
      <c r="H28" s="55">
        <v>7288.13</v>
      </c>
      <c r="I28" s="56">
        <f>ROUND(H28*D28,2)</f>
        <v>200789.44</v>
      </c>
      <c r="J28" s="56">
        <f>ROUND(I28*1.2,2)</f>
        <v>240947.33</v>
      </c>
      <c r="K28" s="57">
        <f t="shared" si="12"/>
        <v>200789.44</v>
      </c>
      <c r="L28" s="56">
        <f t="shared" si="12"/>
        <v>240947.33</v>
      </c>
      <c r="M28" s="28" t="s">
        <v>45</v>
      </c>
    </row>
    <row r="29" spans="1:13" ht="30" x14ac:dyDescent="0.25">
      <c r="A29" s="11">
        <f>A27+1</f>
        <v>16</v>
      </c>
      <c r="B29" s="39" t="s">
        <v>46</v>
      </c>
      <c r="C29" s="23" t="s">
        <v>16</v>
      </c>
      <c r="D29" s="40">
        <v>27.01</v>
      </c>
      <c r="E29" s="16">
        <v>1084.9000000000001</v>
      </c>
      <c r="F29" s="15">
        <f t="shared" ref="F29" si="13">ROUND(E29*D29,2)</f>
        <v>29303.15</v>
      </c>
      <c r="G29" s="15">
        <f t="shared" ref="G29" si="14">ROUND(F29*1.2,2)</f>
        <v>35163.78</v>
      </c>
      <c r="H29" s="36"/>
      <c r="I29" s="37"/>
      <c r="J29" s="37"/>
      <c r="K29" s="41">
        <f t="shared" si="12"/>
        <v>29303.15</v>
      </c>
      <c r="L29" s="24">
        <f t="shared" si="12"/>
        <v>35163.78</v>
      </c>
    </row>
    <row r="30" spans="1:13" ht="20.25" customHeight="1" x14ac:dyDescent="0.25">
      <c r="A30" s="42" t="s">
        <v>47</v>
      </c>
      <c r="B30" s="43" t="s">
        <v>48</v>
      </c>
      <c r="C30" s="44" t="s">
        <v>16</v>
      </c>
      <c r="D30" s="45">
        <f>1.02*27.01</f>
        <v>27.550200000000004</v>
      </c>
      <c r="E30" s="46"/>
      <c r="F30" s="47"/>
      <c r="G30" s="47"/>
      <c r="H30" s="48">
        <v>376.2</v>
      </c>
      <c r="I30" s="47">
        <f>ROUND(H30*D30,2)</f>
        <v>10364.39</v>
      </c>
      <c r="J30" s="47">
        <f>ROUND(I30*1.2,2)</f>
        <v>12437.27</v>
      </c>
      <c r="K30" s="49">
        <f t="shared" si="12"/>
        <v>10364.39</v>
      </c>
      <c r="L30" s="47">
        <f t="shared" si="12"/>
        <v>12437.27</v>
      </c>
      <c r="M30" s="28"/>
    </row>
    <row r="31" spans="1:13" ht="21" customHeight="1" x14ac:dyDescent="0.25">
      <c r="A31" s="42" t="s">
        <v>49</v>
      </c>
      <c r="B31" s="43" t="s">
        <v>50</v>
      </c>
      <c r="C31" s="44" t="s">
        <v>51</v>
      </c>
      <c r="D31" s="58">
        <v>13</v>
      </c>
      <c r="E31" s="46"/>
      <c r="F31" s="47"/>
      <c r="G31" s="47"/>
      <c r="H31" s="48">
        <v>541.5</v>
      </c>
      <c r="I31" s="47">
        <f>ROUND(H31*D31,2)</f>
        <v>7039.5</v>
      </c>
      <c r="J31" s="47">
        <f>ROUND(I31*1.2,2)</f>
        <v>8447.4</v>
      </c>
      <c r="K31" s="49">
        <f t="shared" si="12"/>
        <v>7039.5</v>
      </c>
      <c r="L31" s="47">
        <f t="shared" si="12"/>
        <v>8447.4</v>
      </c>
      <c r="M31" s="28"/>
    </row>
    <row r="32" spans="1:13" ht="38.25" customHeight="1" x14ac:dyDescent="0.25">
      <c r="A32" s="11">
        <f>A29+1</f>
        <v>17</v>
      </c>
      <c r="B32" s="29" t="s">
        <v>52</v>
      </c>
      <c r="C32" s="19" t="s">
        <v>18</v>
      </c>
      <c r="D32" s="59">
        <v>1.77</v>
      </c>
      <c r="E32" s="16">
        <v>8327.42</v>
      </c>
      <c r="F32" s="15">
        <f t="shared" ref="F32" si="15">ROUND(E32*D32,2)</f>
        <v>14739.53</v>
      </c>
      <c r="G32" s="15">
        <f t="shared" ref="G32" si="16">ROUND(F32*1.2,2)</f>
        <v>17687.439999999999</v>
      </c>
      <c r="H32" s="36"/>
      <c r="I32" s="37"/>
      <c r="J32" s="37"/>
      <c r="K32" s="41">
        <f t="shared" si="12"/>
        <v>14739.53</v>
      </c>
      <c r="L32" s="24">
        <f t="shared" si="12"/>
        <v>17687.439999999999</v>
      </c>
    </row>
    <row r="33" spans="1:13" ht="19.5" customHeight="1" x14ac:dyDescent="0.25">
      <c r="A33" s="42" t="s">
        <v>53</v>
      </c>
      <c r="B33" s="43" t="s">
        <v>54</v>
      </c>
      <c r="C33" s="44" t="s">
        <v>18</v>
      </c>
      <c r="D33" s="45">
        <f>1.02*1.77</f>
        <v>1.8054000000000001</v>
      </c>
      <c r="E33" s="46"/>
      <c r="F33" s="47"/>
      <c r="G33" s="47"/>
      <c r="H33" s="48">
        <v>3657.5</v>
      </c>
      <c r="I33" s="47">
        <f>ROUND(H33*D33,2)</f>
        <v>6603.25</v>
      </c>
      <c r="J33" s="47">
        <f>ROUND(I33*1.2,2)</f>
        <v>7923.9</v>
      </c>
      <c r="K33" s="49">
        <f t="shared" si="12"/>
        <v>6603.25</v>
      </c>
      <c r="L33" s="47">
        <f t="shared" si="12"/>
        <v>7923.9</v>
      </c>
    </row>
    <row r="34" spans="1:13" ht="45.75" customHeight="1" x14ac:dyDescent="0.25">
      <c r="A34" s="50">
        <f>A32+1</f>
        <v>18</v>
      </c>
      <c r="B34" s="39" t="s">
        <v>55</v>
      </c>
      <c r="C34" s="23" t="s">
        <v>51</v>
      </c>
      <c r="D34" s="60">
        <v>1</v>
      </c>
      <c r="E34" s="16">
        <v>3190.34</v>
      </c>
      <c r="F34" s="15">
        <f t="shared" ref="F34" si="17">ROUND(E34*D34,2)</f>
        <v>3190.34</v>
      </c>
      <c r="G34" s="15">
        <f t="shared" ref="G34" si="18">ROUND(F34*1.2,2)</f>
        <v>3828.41</v>
      </c>
      <c r="H34" s="36"/>
      <c r="I34" s="37"/>
      <c r="J34" s="37"/>
      <c r="K34" s="41">
        <f t="shared" si="12"/>
        <v>3190.34</v>
      </c>
      <c r="L34" s="24">
        <f t="shared" si="12"/>
        <v>3828.41</v>
      </c>
    </row>
    <row r="35" spans="1:13" ht="32.25" customHeight="1" x14ac:dyDescent="0.25">
      <c r="A35" s="42" t="s">
        <v>56</v>
      </c>
      <c r="B35" s="43" t="s">
        <v>57</v>
      </c>
      <c r="C35" s="44" t="s">
        <v>51</v>
      </c>
      <c r="D35" s="61">
        <v>1</v>
      </c>
      <c r="E35" s="46"/>
      <c r="F35" s="47"/>
      <c r="G35" s="47"/>
      <c r="H35" s="48">
        <v>731.5</v>
      </c>
      <c r="I35" s="47">
        <f>ROUND(H35*D35,2)</f>
        <v>731.5</v>
      </c>
      <c r="J35" s="47">
        <f>ROUND(I35*1.2,2)</f>
        <v>877.8</v>
      </c>
      <c r="K35" s="49">
        <f t="shared" si="12"/>
        <v>731.5</v>
      </c>
      <c r="L35" s="47">
        <f t="shared" si="12"/>
        <v>877.8</v>
      </c>
    </row>
    <row r="36" spans="1:13" ht="30" customHeight="1" x14ac:dyDescent="0.25">
      <c r="A36" s="50">
        <f>A34+1</f>
        <v>19</v>
      </c>
      <c r="B36" s="39" t="s">
        <v>58</v>
      </c>
      <c r="C36" s="23" t="s">
        <v>16</v>
      </c>
      <c r="D36" s="60">
        <v>51</v>
      </c>
      <c r="E36" s="16">
        <v>966.15</v>
      </c>
      <c r="F36" s="15">
        <f t="shared" ref="F36:F40" si="19">ROUND(E36*D36,2)</f>
        <v>49273.65</v>
      </c>
      <c r="G36" s="15">
        <f t="shared" ref="G36:G40" si="20">ROUND(F36*1.2,2)</f>
        <v>59128.38</v>
      </c>
      <c r="H36" s="36"/>
      <c r="I36" s="37"/>
      <c r="J36" s="37"/>
      <c r="K36" s="41">
        <f t="shared" si="12"/>
        <v>49273.65</v>
      </c>
      <c r="L36" s="24">
        <f t="shared" si="12"/>
        <v>59128.38</v>
      </c>
      <c r="M36" s="28"/>
    </row>
    <row r="37" spans="1:13" ht="20.25" customHeight="1" x14ac:dyDescent="0.25">
      <c r="A37" s="42" t="s">
        <v>59</v>
      </c>
      <c r="B37" s="43" t="s">
        <v>48</v>
      </c>
      <c r="C37" s="44" t="s">
        <v>16</v>
      </c>
      <c r="D37" s="45">
        <f>1.02*51</f>
        <v>52.02</v>
      </c>
      <c r="E37" s="46"/>
      <c r="F37" s="47"/>
      <c r="G37" s="47"/>
      <c r="H37" s="48">
        <v>376.2</v>
      </c>
      <c r="I37" s="47">
        <f>ROUND(H37*D37,2)</f>
        <v>19569.919999999998</v>
      </c>
      <c r="J37" s="47">
        <f>ROUND(I37*1.2,2)</f>
        <v>23483.9</v>
      </c>
      <c r="K37" s="49">
        <f t="shared" si="12"/>
        <v>19569.919999999998</v>
      </c>
      <c r="L37" s="47">
        <f t="shared" si="12"/>
        <v>23483.9</v>
      </c>
      <c r="M37" s="28"/>
    </row>
    <row r="38" spans="1:13" ht="31.5" customHeight="1" x14ac:dyDescent="0.25">
      <c r="A38" s="50">
        <f>A36+1</f>
        <v>20</v>
      </c>
      <c r="B38" s="39" t="s">
        <v>60</v>
      </c>
      <c r="C38" s="23" t="s">
        <v>51</v>
      </c>
      <c r="D38" s="60">
        <v>1</v>
      </c>
      <c r="E38" s="16">
        <v>3791.45</v>
      </c>
      <c r="F38" s="15">
        <f t="shared" si="19"/>
        <v>3791.45</v>
      </c>
      <c r="G38" s="15">
        <f t="shared" si="20"/>
        <v>4549.74</v>
      </c>
      <c r="H38" s="36"/>
      <c r="I38" s="37"/>
      <c r="J38" s="37"/>
      <c r="K38" s="41">
        <f t="shared" si="12"/>
        <v>3791.45</v>
      </c>
      <c r="L38" s="24">
        <f t="shared" si="12"/>
        <v>4549.74</v>
      </c>
    </row>
    <row r="39" spans="1:13" ht="23.25" customHeight="1" x14ac:dyDescent="0.25">
      <c r="A39" s="42" t="s">
        <v>61</v>
      </c>
      <c r="B39" s="43" t="s">
        <v>62</v>
      </c>
      <c r="C39" s="44" t="s">
        <v>51</v>
      </c>
      <c r="D39" s="61">
        <v>1</v>
      </c>
      <c r="E39" s="46"/>
      <c r="F39" s="47"/>
      <c r="G39" s="47"/>
      <c r="H39" s="48">
        <v>6897</v>
      </c>
      <c r="I39" s="47">
        <f>ROUND(H39*D39,2)</f>
        <v>6897</v>
      </c>
      <c r="J39" s="47">
        <f>ROUND(I39*1.2,2)</f>
        <v>8276.4</v>
      </c>
      <c r="K39" s="49">
        <f t="shared" si="12"/>
        <v>6897</v>
      </c>
      <c r="L39" s="47">
        <f t="shared" si="12"/>
        <v>8276.4</v>
      </c>
    </row>
    <row r="40" spans="1:13" ht="29.25" customHeight="1" x14ac:dyDescent="0.25">
      <c r="A40" s="50">
        <f>A38+1</f>
        <v>21</v>
      </c>
      <c r="B40" s="39" t="s">
        <v>63</v>
      </c>
      <c r="C40" s="23" t="s">
        <v>51</v>
      </c>
      <c r="D40" s="60">
        <v>1</v>
      </c>
      <c r="E40" s="16">
        <v>1389.85</v>
      </c>
      <c r="F40" s="15">
        <f t="shared" si="19"/>
        <v>1389.85</v>
      </c>
      <c r="G40" s="15">
        <f t="shared" si="20"/>
        <v>1667.82</v>
      </c>
      <c r="H40" s="36"/>
      <c r="I40" s="37"/>
      <c r="J40" s="37"/>
      <c r="K40" s="41">
        <f t="shared" si="12"/>
        <v>1389.85</v>
      </c>
      <c r="L40" s="24">
        <f t="shared" si="12"/>
        <v>1667.82</v>
      </c>
      <c r="M40" s="28"/>
    </row>
    <row r="41" spans="1:13" ht="21.75" customHeight="1" x14ac:dyDescent="0.25">
      <c r="A41" s="42" t="s">
        <v>64</v>
      </c>
      <c r="B41" s="43" t="s">
        <v>65</v>
      </c>
      <c r="C41" s="44" t="s">
        <v>51</v>
      </c>
      <c r="D41" s="61">
        <v>1</v>
      </c>
      <c r="E41" s="46"/>
      <c r="F41" s="47"/>
      <c r="G41" s="47"/>
      <c r="H41" s="48">
        <v>585.20000000000005</v>
      </c>
      <c r="I41" s="47">
        <f>ROUND(H41*D41,2)</f>
        <v>585.20000000000005</v>
      </c>
      <c r="J41" s="47">
        <f>ROUND(I41*1.2,2)</f>
        <v>702.24</v>
      </c>
      <c r="K41" s="49">
        <f t="shared" ref="K41:L41" si="21">F41+I41</f>
        <v>585.20000000000005</v>
      </c>
      <c r="L41" s="47">
        <f t="shared" si="21"/>
        <v>702.24</v>
      </c>
      <c r="M41" s="28"/>
    </row>
    <row r="42" spans="1:13" ht="21.75" customHeight="1" x14ac:dyDescent="0.25">
      <c r="A42" s="11"/>
      <c r="B42" s="62" t="s">
        <v>66</v>
      </c>
      <c r="C42" s="19"/>
      <c r="D42" s="20"/>
      <c r="E42" s="16"/>
      <c r="F42" s="17"/>
      <c r="G42" s="17"/>
      <c r="H42" s="53"/>
      <c r="I42" s="17"/>
      <c r="J42" s="17"/>
      <c r="K42" s="41"/>
      <c r="L42" s="24"/>
    </row>
    <row r="43" spans="1:13" ht="15.75" x14ac:dyDescent="0.25">
      <c r="A43" s="42"/>
      <c r="B43" s="31" t="s">
        <v>24</v>
      </c>
      <c r="C43" s="19"/>
      <c r="D43" s="20"/>
      <c r="E43" s="16"/>
      <c r="F43" s="17"/>
      <c r="G43" s="17"/>
      <c r="H43" s="25"/>
      <c r="I43" s="17"/>
      <c r="J43" s="17"/>
      <c r="K43" s="14"/>
      <c r="L43" s="17"/>
    </row>
    <row r="44" spans="1:13" ht="18.75" customHeight="1" x14ac:dyDescent="0.25">
      <c r="A44" s="11">
        <f>A40+1</f>
        <v>22</v>
      </c>
      <c r="B44" s="39" t="s">
        <v>25</v>
      </c>
      <c r="C44" s="23" t="s">
        <v>18</v>
      </c>
      <c r="D44" s="40">
        <v>168.14</v>
      </c>
      <c r="E44" s="16">
        <v>308.75</v>
      </c>
      <c r="F44" s="15">
        <f t="shared" ref="F44:F46" si="22">ROUND(E44*D44,2)</f>
        <v>51913.23</v>
      </c>
      <c r="G44" s="15">
        <f t="shared" ref="G44:G46" si="23">ROUND(F44*1.2,2)</f>
        <v>62295.88</v>
      </c>
      <c r="H44" s="36"/>
      <c r="I44" s="37"/>
      <c r="J44" s="37"/>
      <c r="K44" s="41">
        <f t="shared" ref="K44:L58" si="24">F44+I44</f>
        <v>51913.23</v>
      </c>
      <c r="L44" s="24">
        <f t="shared" si="24"/>
        <v>62295.88</v>
      </c>
    </row>
    <row r="45" spans="1:13" ht="18.75" customHeight="1" x14ac:dyDescent="0.25">
      <c r="A45" s="50">
        <f>A44+1</f>
        <v>23</v>
      </c>
      <c r="B45" s="39" t="s">
        <v>26</v>
      </c>
      <c r="C45" s="23" t="s">
        <v>18</v>
      </c>
      <c r="D45" s="40">
        <v>5.2</v>
      </c>
      <c r="E45" s="16">
        <v>1688.15</v>
      </c>
      <c r="F45" s="15">
        <f t="shared" si="22"/>
        <v>8778.3799999999992</v>
      </c>
      <c r="G45" s="15">
        <f t="shared" si="23"/>
        <v>10534.06</v>
      </c>
      <c r="H45" s="36"/>
      <c r="I45" s="37"/>
      <c r="J45" s="37"/>
      <c r="K45" s="41">
        <f t="shared" si="24"/>
        <v>8778.3799999999992</v>
      </c>
      <c r="L45" s="24">
        <f t="shared" si="24"/>
        <v>10534.06</v>
      </c>
    </row>
    <row r="46" spans="1:13" ht="18.75" customHeight="1" x14ac:dyDescent="0.25">
      <c r="A46" s="50">
        <f>A45+1</f>
        <v>24</v>
      </c>
      <c r="B46" s="18" t="s">
        <v>67</v>
      </c>
      <c r="C46" s="19" t="s">
        <v>18</v>
      </c>
      <c r="D46" s="20">
        <v>2.57</v>
      </c>
      <c r="E46" s="16">
        <v>2057.89</v>
      </c>
      <c r="F46" s="24">
        <f t="shared" si="22"/>
        <v>5288.78</v>
      </c>
      <c r="G46" s="24">
        <f t="shared" si="23"/>
        <v>6346.54</v>
      </c>
      <c r="H46" s="16"/>
      <c r="I46" s="24"/>
      <c r="J46" s="24"/>
      <c r="K46" s="41">
        <f t="shared" si="24"/>
        <v>5288.78</v>
      </c>
      <c r="L46" s="24">
        <f t="shared" si="24"/>
        <v>6346.54</v>
      </c>
    </row>
    <row r="47" spans="1:13" ht="18.75" customHeight="1" x14ac:dyDescent="0.25">
      <c r="A47" s="42" t="s">
        <v>68</v>
      </c>
      <c r="B47" s="43" t="s">
        <v>69</v>
      </c>
      <c r="C47" s="44" t="s">
        <v>18</v>
      </c>
      <c r="D47" s="45">
        <f>2.57*1.26</f>
        <v>3.2382</v>
      </c>
      <c r="E47" s="46"/>
      <c r="F47" s="56"/>
      <c r="G47" s="56"/>
      <c r="H47" s="46">
        <v>1299.5999999999999</v>
      </c>
      <c r="I47" s="47">
        <f>ROUND(H47*D47,2)</f>
        <v>4208.3599999999997</v>
      </c>
      <c r="J47" s="47">
        <f>ROUND(I47*1.2,2)</f>
        <v>5050.03</v>
      </c>
      <c r="K47" s="49">
        <f t="shared" si="24"/>
        <v>4208.3599999999997</v>
      </c>
      <c r="L47" s="47">
        <f t="shared" si="24"/>
        <v>5050.03</v>
      </c>
    </row>
    <row r="48" spans="1:13" ht="18.75" customHeight="1" x14ac:dyDescent="0.25">
      <c r="A48" s="50">
        <f>A46+1</f>
        <v>25</v>
      </c>
      <c r="B48" s="29" t="s">
        <v>70</v>
      </c>
      <c r="C48" s="19" t="s">
        <v>18</v>
      </c>
      <c r="D48" s="20">
        <v>128.63</v>
      </c>
      <c r="E48" s="16">
        <v>1310.05</v>
      </c>
      <c r="F48" s="24">
        <f t="shared" ref="F48" si="25">ROUND(E48*D48,2)</f>
        <v>168511.73</v>
      </c>
      <c r="G48" s="24">
        <f t="shared" ref="G48" si="26">ROUND(F48*1.2,2)</f>
        <v>202214.08</v>
      </c>
      <c r="H48" s="16"/>
      <c r="I48" s="17"/>
      <c r="J48" s="17"/>
      <c r="K48" s="14">
        <f t="shared" si="24"/>
        <v>168511.73</v>
      </c>
      <c r="L48" s="17">
        <f t="shared" si="24"/>
        <v>202214.08</v>
      </c>
    </row>
    <row r="49" spans="1:13" ht="18.75" customHeight="1" x14ac:dyDescent="0.25">
      <c r="A49" s="42" t="s">
        <v>71</v>
      </c>
      <c r="B49" s="43" t="s">
        <v>29</v>
      </c>
      <c r="C49" s="44" t="s">
        <v>18</v>
      </c>
      <c r="D49" s="45">
        <f>128.63*1.1</f>
        <v>141.49299999999999</v>
      </c>
      <c r="E49" s="46"/>
      <c r="F49" s="47"/>
      <c r="G49" s="47"/>
      <c r="H49" s="48">
        <v>1191.3</v>
      </c>
      <c r="I49" s="47">
        <f>ROUND(H49*D49,2)</f>
        <v>168560.61</v>
      </c>
      <c r="J49" s="47">
        <f>ROUND(I49*1.2,2)</f>
        <v>202272.73</v>
      </c>
      <c r="K49" s="49">
        <f t="shared" si="24"/>
        <v>168560.61</v>
      </c>
      <c r="L49" s="47">
        <f t="shared" si="24"/>
        <v>202272.73</v>
      </c>
    </row>
    <row r="50" spans="1:13" ht="18.75" customHeight="1" x14ac:dyDescent="0.25">
      <c r="A50" s="50">
        <f>A48+1</f>
        <v>26</v>
      </c>
      <c r="B50" s="39" t="s">
        <v>33</v>
      </c>
      <c r="C50" s="23" t="s">
        <v>18</v>
      </c>
      <c r="D50" s="40">
        <v>128.63</v>
      </c>
      <c r="E50" s="16">
        <v>188.1</v>
      </c>
      <c r="F50" s="15">
        <f t="shared" ref="F50" si="27">ROUND(E50*D50,2)</f>
        <v>24195.3</v>
      </c>
      <c r="G50" s="15">
        <f t="shared" ref="G50:G51" si="28">ROUND(F50*1.2,2)</f>
        <v>29034.36</v>
      </c>
      <c r="H50" s="41"/>
      <c r="I50" s="17"/>
      <c r="J50" s="17"/>
      <c r="K50" s="41">
        <f t="shared" si="24"/>
        <v>24195.3</v>
      </c>
      <c r="L50" s="24">
        <f t="shared" si="24"/>
        <v>29034.36</v>
      </c>
    </row>
    <row r="51" spans="1:13" ht="18.75" customHeight="1" x14ac:dyDescent="0.25">
      <c r="A51" s="50">
        <f>A50+1</f>
        <v>27</v>
      </c>
      <c r="B51" s="18" t="s">
        <v>72</v>
      </c>
      <c r="C51" s="19" t="s">
        <v>35</v>
      </c>
      <c r="D51" s="20">
        <v>329.34</v>
      </c>
      <c r="E51" s="16">
        <v>308.75</v>
      </c>
      <c r="F51" s="17">
        <f>ROUND(E51*D51,2)</f>
        <v>101683.73</v>
      </c>
      <c r="G51" s="17">
        <f t="shared" si="28"/>
        <v>122020.48</v>
      </c>
      <c r="H51" s="41"/>
      <c r="I51" s="17"/>
      <c r="J51" s="17"/>
      <c r="K51" s="41">
        <f t="shared" si="24"/>
        <v>101683.73</v>
      </c>
      <c r="L51" s="24">
        <f t="shared" si="24"/>
        <v>122020.48</v>
      </c>
    </row>
    <row r="52" spans="1:13" ht="18.75" customHeight="1" x14ac:dyDescent="0.25">
      <c r="A52" s="42"/>
      <c r="B52" s="31" t="s">
        <v>73</v>
      </c>
      <c r="C52" s="19"/>
      <c r="D52" s="20"/>
      <c r="E52" s="16"/>
      <c r="F52" s="17"/>
      <c r="G52" s="17"/>
      <c r="H52" s="53"/>
      <c r="I52" s="17"/>
      <c r="J52" s="17"/>
      <c r="K52" s="14">
        <f t="shared" si="24"/>
        <v>0</v>
      </c>
      <c r="L52" s="17">
        <f t="shared" si="24"/>
        <v>0</v>
      </c>
    </row>
    <row r="53" spans="1:13" ht="18.75" customHeight="1" x14ac:dyDescent="0.25">
      <c r="A53" s="50">
        <f>A51+1</f>
        <v>28</v>
      </c>
      <c r="B53" s="29" t="s">
        <v>74</v>
      </c>
      <c r="C53" s="23" t="s">
        <v>18</v>
      </c>
      <c r="D53" s="20">
        <v>1.31</v>
      </c>
      <c r="E53" s="16">
        <v>6804.09</v>
      </c>
      <c r="F53" s="17">
        <f>ROUND(E53*D53,2)</f>
        <v>8913.36</v>
      </c>
      <c r="G53" s="17">
        <f t="shared" ref="G53" si="29">ROUND(F53*1.2,2)</f>
        <v>10696.03</v>
      </c>
      <c r="H53" s="41"/>
      <c r="I53" s="17"/>
      <c r="J53" s="17"/>
      <c r="K53" s="41">
        <f t="shared" si="24"/>
        <v>8913.36</v>
      </c>
      <c r="L53" s="24">
        <f t="shared" si="24"/>
        <v>10696.03</v>
      </c>
      <c r="M53" s="1" t="s">
        <v>75</v>
      </c>
    </row>
    <row r="54" spans="1:13" ht="18.75" customHeight="1" x14ac:dyDescent="0.25">
      <c r="A54" s="42" t="s">
        <v>76</v>
      </c>
      <c r="B54" s="63" t="s">
        <v>77</v>
      </c>
      <c r="C54" s="44" t="s">
        <v>18</v>
      </c>
      <c r="D54" s="64">
        <f>1.02*1.31</f>
        <v>1.3362000000000001</v>
      </c>
      <c r="E54" s="46"/>
      <c r="F54" s="47"/>
      <c r="G54" s="47"/>
      <c r="H54" s="65">
        <v>6230</v>
      </c>
      <c r="I54" s="47">
        <f>ROUND(H54*D54,2)</f>
        <v>8324.5300000000007</v>
      </c>
      <c r="J54" s="47">
        <f>ROUND(I54*1.2,2)</f>
        <v>9989.44</v>
      </c>
      <c r="K54" s="49">
        <f t="shared" si="24"/>
        <v>8324.5300000000007</v>
      </c>
      <c r="L54" s="47">
        <f t="shared" si="24"/>
        <v>9989.44</v>
      </c>
      <c r="M54" s="1" t="s">
        <v>45</v>
      </c>
    </row>
    <row r="55" spans="1:13" ht="18.75" customHeight="1" x14ac:dyDescent="0.25">
      <c r="A55" s="50">
        <f>A53+1</f>
        <v>29</v>
      </c>
      <c r="B55" s="39" t="s">
        <v>78</v>
      </c>
      <c r="C55" s="23" t="s">
        <v>18</v>
      </c>
      <c r="D55" s="20">
        <v>3.92</v>
      </c>
      <c r="E55" s="66">
        <v>9602.2199999999993</v>
      </c>
      <c r="F55" s="17">
        <f>ROUND(E55*D55,2)</f>
        <v>37640.699999999997</v>
      </c>
      <c r="G55" s="17">
        <f t="shared" ref="G55" si="30">ROUND(F55*1.2,2)</f>
        <v>45168.84</v>
      </c>
      <c r="H55" s="41"/>
      <c r="I55" s="17"/>
      <c r="J55" s="17"/>
      <c r="K55" s="41">
        <f t="shared" si="24"/>
        <v>37640.699999999997</v>
      </c>
      <c r="L55" s="24">
        <f t="shared" si="24"/>
        <v>45168.84</v>
      </c>
      <c r="M55" s="1" t="s">
        <v>75</v>
      </c>
    </row>
    <row r="56" spans="1:13" ht="18.75" customHeight="1" x14ac:dyDescent="0.25">
      <c r="A56" s="42" t="s">
        <v>79</v>
      </c>
      <c r="B56" s="63" t="s">
        <v>80</v>
      </c>
      <c r="C56" s="44" t="s">
        <v>18</v>
      </c>
      <c r="D56" s="64">
        <f>1.02*3.92</f>
        <v>3.9984000000000002</v>
      </c>
      <c r="E56" s="46"/>
      <c r="F56" s="47"/>
      <c r="G56" s="47"/>
      <c r="H56" s="65">
        <v>6230</v>
      </c>
      <c r="I56" s="47">
        <f>ROUND(H56*D56,2)</f>
        <v>24910.03</v>
      </c>
      <c r="J56" s="47">
        <f>ROUND(I56*1.2,2)</f>
        <v>29892.04</v>
      </c>
      <c r="K56" s="49">
        <f t="shared" si="24"/>
        <v>24910.03</v>
      </c>
      <c r="L56" s="47">
        <f t="shared" si="24"/>
        <v>29892.04</v>
      </c>
      <c r="M56" s="1" t="s">
        <v>45</v>
      </c>
    </row>
    <row r="57" spans="1:13" ht="18.75" customHeight="1" x14ac:dyDescent="0.25">
      <c r="A57" s="42" t="s">
        <v>81</v>
      </c>
      <c r="B57" s="63" t="s">
        <v>82</v>
      </c>
      <c r="C57" s="44" t="s">
        <v>83</v>
      </c>
      <c r="D57" s="67">
        <f>434.5</f>
        <v>434.5</v>
      </c>
      <c r="E57" s="46"/>
      <c r="F57" s="47"/>
      <c r="G57" s="47"/>
      <c r="H57" s="65">
        <v>80.75</v>
      </c>
      <c r="I57" s="47">
        <f t="shared" ref="I57:I58" si="31">ROUND(H57*D57,2)</f>
        <v>35085.879999999997</v>
      </c>
      <c r="J57" s="47">
        <f t="shared" ref="J57:J58" si="32">ROUND(I57*1.2,2)</f>
        <v>42103.06</v>
      </c>
      <c r="K57" s="49">
        <f t="shared" si="24"/>
        <v>35085.879999999997</v>
      </c>
      <c r="L57" s="47">
        <f t="shared" si="24"/>
        <v>42103.06</v>
      </c>
      <c r="M57" s="1" t="s">
        <v>84</v>
      </c>
    </row>
    <row r="58" spans="1:13" ht="18.75" customHeight="1" x14ac:dyDescent="0.25">
      <c r="A58" s="42" t="s">
        <v>85</v>
      </c>
      <c r="B58" s="63" t="s">
        <v>86</v>
      </c>
      <c r="C58" s="44" t="s">
        <v>83</v>
      </c>
      <c r="D58" s="64">
        <f>14.55+4.92</f>
        <v>19.47</v>
      </c>
      <c r="E58" s="46"/>
      <c r="F58" s="47"/>
      <c r="G58" s="47"/>
      <c r="H58" s="65">
        <v>80.75</v>
      </c>
      <c r="I58" s="47">
        <f t="shared" si="31"/>
        <v>1572.2</v>
      </c>
      <c r="J58" s="47">
        <f t="shared" si="32"/>
        <v>1886.64</v>
      </c>
      <c r="K58" s="49">
        <f t="shared" si="24"/>
        <v>1572.2</v>
      </c>
      <c r="L58" s="47">
        <f t="shared" si="24"/>
        <v>1886.64</v>
      </c>
      <c r="M58" s="1" t="s">
        <v>84</v>
      </c>
    </row>
    <row r="59" spans="1:13" ht="18.75" customHeight="1" x14ac:dyDescent="0.25">
      <c r="A59" s="42"/>
      <c r="B59" s="31" t="s">
        <v>87</v>
      </c>
      <c r="C59" s="19"/>
      <c r="D59" s="68"/>
      <c r="E59" s="16"/>
      <c r="F59" s="17"/>
      <c r="G59" s="17"/>
      <c r="H59" s="53"/>
      <c r="I59" s="17"/>
      <c r="J59" s="17"/>
      <c r="K59" s="14"/>
      <c r="L59" s="17"/>
    </row>
    <row r="60" spans="1:13" ht="18.75" customHeight="1" x14ac:dyDescent="0.25">
      <c r="A60" s="11">
        <f>A55+1</f>
        <v>30</v>
      </c>
      <c r="B60" s="29" t="s">
        <v>88</v>
      </c>
      <c r="C60" s="19" t="s">
        <v>51</v>
      </c>
      <c r="D60" s="68">
        <v>63</v>
      </c>
      <c r="E60" s="16">
        <f>ROUND(1452.55*1.33,2)</f>
        <v>1931.89</v>
      </c>
      <c r="F60" s="17">
        <f>ROUND(E60*D60,2)</f>
        <v>121709.07</v>
      </c>
      <c r="G60" s="17">
        <f t="shared" ref="G60" si="33">ROUND(F60*1.2,2)</f>
        <v>146050.88</v>
      </c>
      <c r="H60" s="41"/>
      <c r="I60" s="17"/>
      <c r="J60" s="17"/>
      <c r="K60" s="41">
        <f t="shared" ref="K60:L65" si="34">F60+I60</f>
        <v>121709.07</v>
      </c>
      <c r="L60" s="24">
        <f t="shared" si="34"/>
        <v>146050.88</v>
      </c>
      <c r="M60" s="28"/>
    </row>
    <row r="61" spans="1:13" ht="18.75" customHeight="1" x14ac:dyDescent="0.25">
      <c r="A61" s="42" t="s">
        <v>89</v>
      </c>
      <c r="B61" s="63" t="s">
        <v>90</v>
      </c>
      <c r="C61" s="44" t="s">
        <v>51</v>
      </c>
      <c r="D61" s="69">
        <v>63</v>
      </c>
      <c r="E61" s="46"/>
      <c r="F61" s="47"/>
      <c r="G61" s="47"/>
      <c r="H61" s="65">
        <v>2817.5</v>
      </c>
      <c r="I61" s="47">
        <f t="shared" ref="I61" si="35">ROUND(H61*D61,2)</f>
        <v>177502.5</v>
      </c>
      <c r="J61" s="47">
        <f t="shared" ref="J61" si="36">ROUND(I61*1.2,2)</f>
        <v>213003</v>
      </c>
      <c r="K61" s="49">
        <f t="shared" si="34"/>
        <v>177502.5</v>
      </c>
      <c r="L61" s="47">
        <f t="shared" si="34"/>
        <v>213003</v>
      </c>
      <c r="M61" s="1" t="s">
        <v>45</v>
      </c>
    </row>
    <row r="62" spans="1:13" ht="18.75" customHeight="1" x14ac:dyDescent="0.25">
      <c r="A62" s="50">
        <f>A60+1</f>
        <v>31</v>
      </c>
      <c r="B62" s="29" t="s">
        <v>91</v>
      </c>
      <c r="C62" s="19" t="s">
        <v>92</v>
      </c>
      <c r="D62" s="70">
        <v>35.51</v>
      </c>
      <c r="E62" s="16">
        <v>144.4</v>
      </c>
      <c r="F62" s="17">
        <f>ROUND(E62*D62,2)</f>
        <v>5127.6400000000003</v>
      </c>
      <c r="G62" s="17">
        <f t="shared" ref="G62" si="37">ROUND(F62*1.2,2)</f>
        <v>6153.17</v>
      </c>
      <c r="H62" s="41"/>
      <c r="I62" s="17"/>
      <c r="J62" s="17"/>
      <c r="K62" s="41">
        <f t="shared" si="34"/>
        <v>5127.6400000000003</v>
      </c>
      <c r="L62" s="24">
        <f t="shared" si="34"/>
        <v>6153.17</v>
      </c>
      <c r="M62" s="28" t="s">
        <v>93</v>
      </c>
    </row>
    <row r="63" spans="1:13" ht="18.75" customHeight="1" x14ac:dyDescent="0.25">
      <c r="A63" s="42" t="s">
        <v>94</v>
      </c>
      <c r="B63" s="63" t="s">
        <v>95</v>
      </c>
      <c r="C63" s="44" t="s">
        <v>96</v>
      </c>
      <c r="D63" s="64">
        <f>MROUND(35.51*0.3*20/16,2)</f>
        <v>14</v>
      </c>
      <c r="E63" s="46"/>
      <c r="F63" s="47"/>
      <c r="G63" s="47"/>
      <c r="H63" s="65">
        <v>237.5</v>
      </c>
      <c r="I63" s="47">
        <f t="shared" ref="I63" si="38">ROUND(H63*D63,2)</f>
        <v>3325</v>
      </c>
      <c r="J63" s="47">
        <f t="shared" ref="J63" si="39">ROUND(I63*1.2,2)</f>
        <v>3990</v>
      </c>
      <c r="K63" s="49">
        <f t="shared" si="34"/>
        <v>3325</v>
      </c>
      <c r="L63" s="47">
        <f t="shared" si="34"/>
        <v>3990</v>
      </c>
    </row>
    <row r="64" spans="1:13" ht="18.75" customHeight="1" x14ac:dyDescent="0.25">
      <c r="A64" s="50">
        <f>A62+1</f>
        <v>32</v>
      </c>
      <c r="B64" s="29" t="s">
        <v>97</v>
      </c>
      <c r="C64" s="19" t="s">
        <v>92</v>
      </c>
      <c r="D64" s="70">
        <v>35.51</v>
      </c>
      <c r="E64" s="16">
        <v>299.76</v>
      </c>
      <c r="F64" s="17">
        <f>ROUND(E64*D64,2)</f>
        <v>10644.48</v>
      </c>
      <c r="G64" s="17">
        <f t="shared" ref="G64" si="40">ROUND(F64*1.2,2)</f>
        <v>12773.38</v>
      </c>
      <c r="H64" s="41"/>
      <c r="I64" s="17"/>
      <c r="J64" s="17"/>
      <c r="K64" s="41">
        <f t="shared" si="34"/>
        <v>10644.48</v>
      </c>
      <c r="L64" s="24">
        <f t="shared" si="34"/>
        <v>12773.38</v>
      </c>
      <c r="M64" s="28" t="s">
        <v>93</v>
      </c>
    </row>
    <row r="65" spans="1:13" ht="18.75" customHeight="1" x14ac:dyDescent="0.25">
      <c r="A65" s="42" t="s">
        <v>98</v>
      </c>
      <c r="B65" s="63" t="s">
        <v>99</v>
      </c>
      <c r="C65" s="44" t="s">
        <v>83</v>
      </c>
      <c r="D65" s="64">
        <f>MROUND(35.51*0.3*2,2)</f>
        <v>22</v>
      </c>
      <c r="E65" s="46"/>
      <c r="F65" s="47"/>
      <c r="G65" s="47"/>
      <c r="H65" s="65">
        <v>296.39999999999998</v>
      </c>
      <c r="I65" s="47">
        <f t="shared" ref="I65" si="41">ROUND(H65*D65,2)</f>
        <v>6520.8</v>
      </c>
      <c r="J65" s="47">
        <f t="shared" ref="J65" si="42">ROUND(I65*1.2,2)</f>
        <v>7824.96</v>
      </c>
      <c r="K65" s="49">
        <f t="shared" si="34"/>
        <v>6520.8</v>
      </c>
      <c r="L65" s="47">
        <f t="shared" si="34"/>
        <v>7824.96</v>
      </c>
    </row>
    <row r="66" spans="1:13" s="52" customFormat="1" ht="20.25" customHeight="1" x14ac:dyDescent="0.25">
      <c r="A66" s="42"/>
      <c r="B66" s="71" t="s">
        <v>100</v>
      </c>
      <c r="C66" s="19"/>
      <c r="D66" s="68"/>
      <c r="E66" s="25"/>
      <c r="F66" s="17"/>
      <c r="G66" s="17"/>
      <c r="H66" s="25"/>
      <c r="I66" s="17"/>
      <c r="J66" s="17"/>
      <c r="K66" s="14"/>
      <c r="L66" s="17"/>
      <c r="M66" s="51"/>
    </row>
    <row r="67" spans="1:13" ht="18.75" customHeight="1" x14ac:dyDescent="0.25">
      <c r="A67" s="11">
        <f>A64+1</f>
        <v>33</v>
      </c>
      <c r="B67" s="39" t="s">
        <v>78</v>
      </c>
      <c r="C67" s="23" t="s">
        <v>18</v>
      </c>
      <c r="D67" s="20">
        <v>3.69</v>
      </c>
      <c r="E67" s="66">
        <v>9602.2199999999993</v>
      </c>
      <c r="F67" s="17">
        <f>ROUND(E67*D67,2)</f>
        <v>35432.19</v>
      </c>
      <c r="G67" s="17">
        <f t="shared" ref="G67" si="43">ROUND(F67*1.2,2)</f>
        <v>42518.63</v>
      </c>
      <c r="H67" s="41"/>
      <c r="I67" s="17"/>
      <c r="J67" s="17"/>
      <c r="K67" s="41">
        <f t="shared" ref="K67:L80" si="44">F67+I67</f>
        <v>35432.19</v>
      </c>
      <c r="L67" s="24">
        <f t="shared" si="44"/>
        <v>42518.63</v>
      </c>
      <c r="M67" s="1" t="s">
        <v>75</v>
      </c>
    </row>
    <row r="68" spans="1:13" ht="18.75" customHeight="1" x14ac:dyDescent="0.25">
      <c r="A68" s="42" t="s">
        <v>101</v>
      </c>
      <c r="B68" s="63" t="s">
        <v>80</v>
      </c>
      <c r="C68" s="44" t="s">
        <v>18</v>
      </c>
      <c r="D68" s="64">
        <v>3.69</v>
      </c>
      <c r="E68" s="46"/>
      <c r="F68" s="47"/>
      <c r="G68" s="47"/>
      <c r="H68" s="65">
        <v>6230</v>
      </c>
      <c r="I68" s="47">
        <f>ROUND(H68*D68,2)</f>
        <v>22988.7</v>
      </c>
      <c r="J68" s="47">
        <f>ROUND(I68*1.2,2)</f>
        <v>27586.44</v>
      </c>
      <c r="K68" s="49">
        <f t="shared" si="44"/>
        <v>22988.7</v>
      </c>
      <c r="L68" s="47">
        <f t="shared" si="44"/>
        <v>27586.44</v>
      </c>
      <c r="M68" s="1" t="s">
        <v>45</v>
      </c>
    </row>
    <row r="69" spans="1:13" ht="18.75" customHeight="1" x14ac:dyDescent="0.25">
      <c r="A69" s="42" t="s">
        <v>102</v>
      </c>
      <c r="B69" s="63" t="s">
        <v>82</v>
      </c>
      <c r="C69" s="44" t="s">
        <v>83</v>
      </c>
      <c r="D69" s="67">
        <f>434.5</f>
        <v>434.5</v>
      </c>
      <c r="E69" s="46"/>
      <c r="F69" s="47"/>
      <c r="G69" s="47"/>
      <c r="H69" s="65">
        <v>80.75</v>
      </c>
      <c r="I69" s="47">
        <f t="shared" ref="I69:I70" si="45">ROUND(H69*D69,2)</f>
        <v>35085.879999999997</v>
      </c>
      <c r="J69" s="47">
        <f t="shared" ref="J69:J70" si="46">ROUND(I69*1.2,2)</f>
        <v>42103.06</v>
      </c>
      <c r="K69" s="49">
        <f t="shared" si="44"/>
        <v>35085.879999999997</v>
      </c>
      <c r="L69" s="47">
        <f t="shared" si="44"/>
        <v>42103.06</v>
      </c>
      <c r="M69" s="1" t="s">
        <v>84</v>
      </c>
    </row>
    <row r="70" spans="1:13" ht="18.75" customHeight="1" x14ac:dyDescent="0.25">
      <c r="A70" s="42" t="s">
        <v>103</v>
      </c>
      <c r="B70" s="63" t="s">
        <v>86</v>
      </c>
      <c r="C70" s="44" t="s">
        <v>83</v>
      </c>
      <c r="D70" s="64">
        <f>14.55+4.92</f>
        <v>19.47</v>
      </c>
      <c r="E70" s="46"/>
      <c r="F70" s="47"/>
      <c r="G70" s="47"/>
      <c r="H70" s="65">
        <v>80.75</v>
      </c>
      <c r="I70" s="47">
        <f t="shared" si="45"/>
        <v>1572.2</v>
      </c>
      <c r="J70" s="47">
        <f t="shared" si="46"/>
        <v>1886.64</v>
      </c>
      <c r="K70" s="49">
        <f t="shared" si="44"/>
        <v>1572.2</v>
      </c>
      <c r="L70" s="47">
        <f t="shared" si="44"/>
        <v>1886.64</v>
      </c>
      <c r="M70" s="1" t="s">
        <v>84</v>
      </c>
    </row>
    <row r="71" spans="1:13" ht="18.75" customHeight="1" x14ac:dyDescent="0.25">
      <c r="A71" s="11">
        <f>A67+1</f>
        <v>34</v>
      </c>
      <c r="B71" s="29" t="s">
        <v>104</v>
      </c>
      <c r="C71" s="19" t="s">
        <v>92</v>
      </c>
      <c r="D71" s="70">
        <v>16.920000000000002</v>
      </c>
      <c r="E71" s="16">
        <v>144.4</v>
      </c>
      <c r="F71" s="17">
        <f>ROUND(E71*D71,2)</f>
        <v>2443.25</v>
      </c>
      <c r="G71" s="17">
        <f t="shared" ref="G71" si="47">ROUND(F71*1.2,2)</f>
        <v>2931.9</v>
      </c>
      <c r="H71" s="41"/>
      <c r="I71" s="17"/>
      <c r="J71" s="17"/>
      <c r="K71" s="41">
        <f t="shared" si="44"/>
        <v>2443.25</v>
      </c>
      <c r="L71" s="24">
        <f t="shared" si="44"/>
        <v>2931.9</v>
      </c>
      <c r="M71" s="28" t="s">
        <v>93</v>
      </c>
    </row>
    <row r="72" spans="1:13" ht="18.75" customHeight="1" x14ac:dyDescent="0.25">
      <c r="A72" s="42" t="s">
        <v>105</v>
      </c>
      <c r="B72" s="63" t="s">
        <v>95</v>
      </c>
      <c r="C72" s="44" t="s">
        <v>96</v>
      </c>
      <c r="D72" s="64">
        <f>MROUND(16.92*0.3*20/16,2)</f>
        <v>6</v>
      </c>
      <c r="E72" s="46"/>
      <c r="F72" s="47"/>
      <c r="G72" s="47"/>
      <c r="H72" s="65">
        <v>237.5</v>
      </c>
      <c r="I72" s="47">
        <f t="shared" ref="I72" si="48">ROUND(H72*D72,2)</f>
        <v>1425</v>
      </c>
      <c r="J72" s="47">
        <f t="shared" ref="J72" si="49">ROUND(I72*1.2,2)</f>
        <v>1710</v>
      </c>
      <c r="K72" s="49">
        <f t="shared" si="44"/>
        <v>1425</v>
      </c>
      <c r="L72" s="47">
        <f t="shared" si="44"/>
        <v>1710</v>
      </c>
      <c r="M72" s="28"/>
    </row>
    <row r="73" spans="1:13" ht="18.75" customHeight="1" x14ac:dyDescent="0.25">
      <c r="A73" s="50">
        <f>A71+1</f>
        <v>35</v>
      </c>
      <c r="B73" s="18" t="s">
        <v>106</v>
      </c>
      <c r="C73" s="19" t="s">
        <v>92</v>
      </c>
      <c r="D73" s="70">
        <v>16.920000000000002</v>
      </c>
      <c r="E73" s="16">
        <v>299.76</v>
      </c>
      <c r="F73" s="17">
        <f>ROUND(E73*D73,2)</f>
        <v>5071.9399999999996</v>
      </c>
      <c r="G73" s="17">
        <f t="shared" ref="G73" si="50">ROUND(F73*1.2,2)</f>
        <v>6086.33</v>
      </c>
      <c r="H73" s="41"/>
      <c r="I73" s="17"/>
      <c r="J73" s="17"/>
      <c r="K73" s="41">
        <f t="shared" si="44"/>
        <v>5071.9399999999996</v>
      </c>
      <c r="L73" s="24">
        <f t="shared" si="44"/>
        <v>6086.33</v>
      </c>
      <c r="M73" s="28" t="s">
        <v>93</v>
      </c>
    </row>
    <row r="74" spans="1:13" ht="18.75" customHeight="1" x14ac:dyDescent="0.25">
      <c r="A74" s="42" t="s">
        <v>107</v>
      </c>
      <c r="B74" s="63" t="s">
        <v>99</v>
      </c>
      <c r="C74" s="44" t="s">
        <v>83</v>
      </c>
      <c r="D74" s="64">
        <f>MROUND(16.92*0.3*2,2)</f>
        <v>10</v>
      </c>
      <c r="E74" s="46"/>
      <c r="F74" s="47"/>
      <c r="G74" s="47"/>
      <c r="H74" s="65">
        <v>296.39999999999998</v>
      </c>
      <c r="I74" s="47">
        <f t="shared" ref="I74" si="51">ROUND(H74*D74,2)</f>
        <v>2964</v>
      </c>
      <c r="J74" s="47">
        <f t="shared" ref="J74" si="52">ROUND(I74*1.2,2)</f>
        <v>3556.8</v>
      </c>
      <c r="K74" s="49">
        <f t="shared" si="44"/>
        <v>2964</v>
      </c>
      <c r="L74" s="47">
        <f t="shared" si="44"/>
        <v>3556.8</v>
      </c>
    </row>
    <row r="75" spans="1:13" ht="18.75" customHeight="1" x14ac:dyDescent="0.25">
      <c r="A75" s="50">
        <f>A73+1</f>
        <v>36</v>
      </c>
      <c r="B75" s="18" t="s">
        <v>108</v>
      </c>
      <c r="C75" s="23" t="s">
        <v>18</v>
      </c>
      <c r="D75" s="72">
        <f>0.024*2</f>
        <v>4.8000000000000001E-2</v>
      </c>
      <c r="E75" s="66">
        <v>17265.68</v>
      </c>
      <c r="F75" s="17">
        <f>ROUND(E75*D75,2)</f>
        <v>828.75</v>
      </c>
      <c r="G75" s="17">
        <f t="shared" ref="G75" si="53">ROUND(F75*1.2,2)</f>
        <v>994.5</v>
      </c>
      <c r="H75" s="41"/>
      <c r="I75" s="17"/>
      <c r="J75" s="17"/>
      <c r="K75" s="41">
        <f t="shared" si="44"/>
        <v>828.75</v>
      </c>
      <c r="L75" s="24">
        <f t="shared" si="44"/>
        <v>994.5</v>
      </c>
    </row>
    <row r="76" spans="1:13" ht="18.75" customHeight="1" x14ac:dyDescent="0.25">
      <c r="A76" s="42" t="s">
        <v>109</v>
      </c>
      <c r="B76" s="63" t="s">
        <v>110</v>
      </c>
      <c r="C76" s="44" t="s">
        <v>51</v>
      </c>
      <c r="D76" s="61">
        <v>2</v>
      </c>
      <c r="E76" s="46"/>
      <c r="F76" s="47"/>
      <c r="G76" s="47"/>
      <c r="H76" s="65">
        <v>1102.08</v>
      </c>
      <c r="I76" s="47">
        <f t="shared" ref="I76" si="54">ROUND(H76*D76,2)</f>
        <v>2204.16</v>
      </c>
      <c r="J76" s="47">
        <f t="shared" ref="J76" si="55">ROUND(I76*1.2,2)</f>
        <v>2644.99</v>
      </c>
      <c r="K76" s="49">
        <f t="shared" si="44"/>
        <v>2204.16</v>
      </c>
      <c r="L76" s="47">
        <f t="shared" si="44"/>
        <v>2644.99</v>
      </c>
    </row>
    <row r="77" spans="1:13" ht="18.75" customHeight="1" x14ac:dyDescent="0.25">
      <c r="A77" s="50">
        <f>A75+1</f>
        <v>37</v>
      </c>
      <c r="B77" s="18" t="s">
        <v>111</v>
      </c>
      <c r="C77" s="19" t="s">
        <v>51</v>
      </c>
      <c r="D77" s="20">
        <f>0.73*2</f>
        <v>1.46</v>
      </c>
      <c r="E77" s="66">
        <v>17265.68</v>
      </c>
      <c r="F77" s="17">
        <f>ROUND(E77*D77,2)</f>
        <v>25207.89</v>
      </c>
      <c r="G77" s="17">
        <f t="shared" ref="G77" si="56">ROUND(F77*1.2,2)</f>
        <v>30249.47</v>
      </c>
      <c r="H77" s="41"/>
      <c r="I77" s="17"/>
      <c r="J77" s="17"/>
      <c r="K77" s="41">
        <f t="shared" si="44"/>
        <v>25207.89</v>
      </c>
      <c r="L77" s="24">
        <f t="shared" si="44"/>
        <v>30249.47</v>
      </c>
      <c r="M77" s="28" t="s">
        <v>112</v>
      </c>
    </row>
    <row r="78" spans="1:13" ht="18.75" customHeight="1" x14ac:dyDescent="0.25">
      <c r="A78" s="42" t="s">
        <v>113</v>
      </c>
      <c r="B78" s="63" t="s">
        <v>114</v>
      </c>
      <c r="C78" s="44" t="s">
        <v>51</v>
      </c>
      <c r="D78" s="61">
        <v>2</v>
      </c>
      <c r="E78" s="46"/>
      <c r="F78" s="47"/>
      <c r="G78" s="47"/>
      <c r="H78" s="65">
        <v>14605</v>
      </c>
      <c r="I78" s="47">
        <f t="shared" ref="I78" si="57">ROUND(H78*D78,2)</f>
        <v>29210</v>
      </c>
      <c r="J78" s="47">
        <f t="shared" ref="J78" si="58">ROUND(I78*1.2,2)</f>
        <v>35052</v>
      </c>
      <c r="K78" s="57">
        <f t="shared" si="44"/>
        <v>29210</v>
      </c>
      <c r="L78" s="56">
        <f t="shared" si="44"/>
        <v>35052</v>
      </c>
      <c r="M78" s="1" t="s">
        <v>45</v>
      </c>
    </row>
    <row r="79" spans="1:13" ht="28.5" customHeight="1" x14ac:dyDescent="0.25">
      <c r="A79" s="50">
        <f>A77+1</f>
        <v>38</v>
      </c>
      <c r="B79" s="29" t="s">
        <v>115</v>
      </c>
      <c r="C79" s="19" t="s">
        <v>51</v>
      </c>
      <c r="D79" s="32">
        <v>2</v>
      </c>
      <c r="E79" s="16">
        <f>ROUND(4508.53*1.33,2)</f>
        <v>5996.34</v>
      </c>
      <c r="F79" s="17">
        <f>ROUND(E79*D79,2)</f>
        <v>11992.68</v>
      </c>
      <c r="G79" s="17">
        <f t="shared" ref="G79" si="59">ROUND(F79*1.2,2)</f>
        <v>14391.22</v>
      </c>
      <c r="H79" s="41"/>
      <c r="I79" s="17"/>
      <c r="J79" s="17"/>
      <c r="K79" s="41">
        <f t="shared" si="44"/>
        <v>11992.68</v>
      </c>
      <c r="L79" s="24">
        <f t="shared" si="44"/>
        <v>14391.22</v>
      </c>
      <c r="M79" s="28" t="s">
        <v>112</v>
      </c>
    </row>
    <row r="80" spans="1:13" ht="18.75" customHeight="1" x14ac:dyDescent="0.25">
      <c r="A80" s="42" t="s">
        <v>116</v>
      </c>
      <c r="B80" s="63" t="s">
        <v>117</v>
      </c>
      <c r="C80" s="44" t="s">
        <v>51</v>
      </c>
      <c r="D80" s="61">
        <v>2</v>
      </c>
      <c r="E80" s="46"/>
      <c r="F80" s="47"/>
      <c r="G80" s="47"/>
      <c r="H80" s="65">
        <v>15189.58</v>
      </c>
      <c r="I80" s="47">
        <f t="shared" ref="I80" si="60">ROUND(H80*D80,2)</f>
        <v>30379.16</v>
      </c>
      <c r="J80" s="47">
        <f t="shared" ref="J80" si="61">ROUND(I80*1.2,2)</f>
        <v>36454.99</v>
      </c>
      <c r="K80" s="57">
        <f t="shared" si="44"/>
        <v>30379.16</v>
      </c>
      <c r="L80" s="56">
        <f t="shared" si="44"/>
        <v>36454.99</v>
      </c>
    </row>
    <row r="81" spans="1:13" ht="18.75" customHeight="1" x14ac:dyDescent="0.25">
      <c r="A81" s="42"/>
      <c r="B81" s="71" t="s">
        <v>118</v>
      </c>
      <c r="C81" s="19"/>
      <c r="D81" s="73"/>
      <c r="E81" s="16"/>
      <c r="F81" s="17"/>
      <c r="G81" s="17"/>
      <c r="H81" s="25"/>
      <c r="I81" s="17"/>
      <c r="J81" s="17"/>
      <c r="K81" s="14"/>
      <c r="L81" s="17"/>
    </row>
    <row r="82" spans="1:13" ht="28.5" customHeight="1" x14ac:dyDescent="0.25">
      <c r="A82" s="50">
        <f>A79+1</f>
        <v>39</v>
      </c>
      <c r="B82" s="29" t="s">
        <v>119</v>
      </c>
      <c r="C82" s="19" t="s">
        <v>51</v>
      </c>
      <c r="D82" s="73">
        <v>1</v>
      </c>
      <c r="E82" s="16">
        <v>11232.26</v>
      </c>
      <c r="F82" s="17">
        <f t="shared" ref="F82:F106" si="62">ROUND(E82*D82,2)</f>
        <v>11232.26</v>
      </c>
      <c r="G82" s="17">
        <f t="shared" ref="G82:G106" si="63">ROUND(F82*1.2,2)</f>
        <v>13478.71</v>
      </c>
      <c r="H82" s="41"/>
      <c r="I82" s="17"/>
      <c r="J82" s="17"/>
      <c r="K82" s="41">
        <f t="shared" ref="K82:L106" si="64">F82+I82</f>
        <v>11232.26</v>
      </c>
      <c r="L82" s="24">
        <f t="shared" si="64"/>
        <v>13478.71</v>
      </c>
      <c r="M82" s="28" t="s">
        <v>112</v>
      </c>
    </row>
    <row r="83" spans="1:13" ht="18.75" customHeight="1" x14ac:dyDescent="0.25">
      <c r="A83" s="42" t="s">
        <v>120</v>
      </c>
      <c r="B83" s="63" t="s">
        <v>121</v>
      </c>
      <c r="C83" s="44" t="s">
        <v>51</v>
      </c>
      <c r="D83" s="74">
        <v>1</v>
      </c>
      <c r="E83" s="46"/>
      <c r="F83" s="47"/>
      <c r="G83" s="47"/>
      <c r="H83" s="57">
        <v>111653.5</v>
      </c>
      <c r="I83" s="47">
        <f>ROUND(H83*D83,2)</f>
        <v>111653.5</v>
      </c>
      <c r="J83" s="47">
        <f>ROUND(I83*1.2,2)</f>
        <v>133984.20000000001</v>
      </c>
      <c r="K83" s="49">
        <f t="shared" si="64"/>
        <v>111653.5</v>
      </c>
      <c r="L83" s="47">
        <f t="shared" si="64"/>
        <v>133984.20000000001</v>
      </c>
      <c r="M83" s="1" t="s">
        <v>45</v>
      </c>
    </row>
    <row r="84" spans="1:13" ht="18.75" customHeight="1" x14ac:dyDescent="0.25">
      <c r="A84" s="42" t="s">
        <v>122</v>
      </c>
      <c r="B84" s="63" t="s">
        <v>123</v>
      </c>
      <c r="C84" s="44" t="s">
        <v>51</v>
      </c>
      <c r="D84" s="74">
        <v>1</v>
      </c>
      <c r="E84" s="46"/>
      <c r="F84" s="47"/>
      <c r="G84" s="47"/>
      <c r="H84" s="57">
        <v>509.85</v>
      </c>
      <c r="I84" s="47">
        <f>ROUND(H84*D84,2)</f>
        <v>509.85</v>
      </c>
      <c r="J84" s="47">
        <f>ROUND(I84*1.2,2)</f>
        <v>611.82000000000005</v>
      </c>
      <c r="K84" s="49">
        <f t="shared" si="64"/>
        <v>509.85</v>
      </c>
      <c r="L84" s="47">
        <f t="shared" si="64"/>
        <v>611.82000000000005</v>
      </c>
      <c r="M84" s="1" t="s">
        <v>45</v>
      </c>
    </row>
    <row r="85" spans="1:13" ht="18.75" customHeight="1" x14ac:dyDescent="0.25">
      <c r="A85" s="50">
        <f>A82+1</f>
        <v>40</v>
      </c>
      <c r="B85" s="29" t="s">
        <v>124</v>
      </c>
      <c r="C85" s="19" t="s">
        <v>51</v>
      </c>
      <c r="D85" s="73">
        <v>4</v>
      </c>
      <c r="E85" s="16">
        <v>14312.75</v>
      </c>
      <c r="F85" s="17">
        <f t="shared" si="62"/>
        <v>57251</v>
      </c>
      <c r="G85" s="17">
        <f t="shared" si="63"/>
        <v>68701.2</v>
      </c>
      <c r="H85" s="41"/>
      <c r="I85" s="17"/>
      <c r="J85" s="17"/>
      <c r="K85" s="41">
        <f t="shared" si="64"/>
        <v>57251</v>
      </c>
      <c r="L85" s="24">
        <f t="shared" si="64"/>
        <v>68701.2</v>
      </c>
    </row>
    <row r="86" spans="1:13" ht="18.75" customHeight="1" x14ac:dyDescent="0.25">
      <c r="A86" s="42" t="s">
        <v>125</v>
      </c>
      <c r="B86" s="63" t="s">
        <v>126</v>
      </c>
      <c r="C86" s="44" t="s">
        <v>51</v>
      </c>
      <c r="D86" s="74">
        <v>4</v>
      </c>
      <c r="E86" s="46"/>
      <c r="F86" s="47"/>
      <c r="G86" s="47"/>
      <c r="H86" s="75">
        <v>109202.5</v>
      </c>
      <c r="I86" s="47">
        <f>ROUND(H86*D86,2)</f>
        <v>436810</v>
      </c>
      <c r="J86" s="47">
        <f>ROUND(I86*1.2,2)</f>
        <v>524172</v>
      </c>
      <c r="K86" s="49">
        <f t="shared" si="64"/>
        <v>436810</v>
      </c>
      <c r="L86" s="47">
        <f t="shared" si="64"/>
        <v>524172</v>
      </c>
    </row>
    <row r="87" spans="1:13" ht="18.75" customHeight="1" x14ac:dyDescent="0.25">
      <c r="A87" s="42" t="s">
        <v>127</v>
      </c>
      <c r="B87" s="63" t="s">
        <v>123</v>
      </c>
      <c r="C87" s="44" t="s">
        <v>51</v>
      </c>
      <c r="D87" s="74">
        <v>4</v>
      </c>
      <c r="E87" s="46"/>
      <c r="F87" s="47"/>
      <c r="G87" s="47"/>
      <c r="H87" s="57">
        <v>509.85</v>
      </c>
      <c r="I87" s="47">
        <f>ROUND(H87*D87,2)</f>
        <v>2039.4</v>
      </c>
      <c r="J87" s="47">
        <f>ROUND(I87*1.2,2)</f>
        <v>2447.2800000000002</v>
      </c>
      <c r="K87" s="49">
        <f t="shared" si="64"/>
        <v>2039.4</v>
      </c>
      <c r="L87" s="47">
        <f t="shared" si="64"/>
        <v>2447.2800000000002</v>
      </c>
      <c r="M87" s="1" t="s">
        <v>45</v>
      </c>
    </row>
    <row r="88" spans="1:13" ht="18.75" customHeight="1" x14ac:dyDescent="0.25">
      <c r="A88" s="50">
        <f>A85+1</f>
        <v>41</v>
      </c>
      <c r="B88" s="29" t="s">
        <v>128</v>
      </c>
      <c r="C88" s="19" t="s">
        <v>51</v>
      </c>
      <c r="D88" s="73">
        <v>2</v>
      </c>
      <c r="E88" s="16">
        <f>ROUND(1468.66*1.33,2)</f>
        <v>1953.32</v>
      </c>
      <c r="F88" s="17">
        <f t="shared" si="62"/>
        <v>3906.64</v>
      </c>
      <c r="G88" s="17">
        <f t="shared" si="63"/>
        <v>4687.97</v>
      </c>
      <c r="H88" s="41"/>
      <c r="I88" s="17"/>
      <c r="J88" s="17"/>
      <c r="K88" s="41">
        <f t="shared" si="64"/>
        <v>3906.64</v>
      </c>
      <c r="L88" s="24">
        <f t="shared" si="64"/>
        <v>4687.97</v>
      </c>
    </row>
    <row r="89" spans="1:13" ht="18.75" customHeight="1" x14ac:dyDescent="0.25">
      <c r="A89" s="42" t="s">
        <v>129</v>
      </c>
      <c r="B89" s="63" t="s">
        <v>130</v>
      </c>
      <c r="C89" s="44" t="s">
        <v>51</v>
      </c>
      <c r="D89" s="74">
        <v>2</v>
      </c>
      <c r="E89" s="46"/>
      <c r="F89" s="47"/>
      <c r="G89" s="47"/>
      <c r="H89" s="57">
        <v>21868.98</v>
      </c>
      <c r="I89" s="47">
        <f>ROUND(H89*D89,2)</f>
        <v>43737.96</v>
      </c>
      <c r="J89" s="47">
        <f>ROUND(I89*1.2,2)</f>
        <v>52485.55</v>
      </c>
      <c r="K89" s="49">
        <f t="shared" si="64"/>
        <v>43737.96</v>
      </c>
      <c r="L89" s="47">
        <f t="shared" si="64"/>
        <v>52485.55</v>
      </c>
      <c r="M89" s="1" t="s">
        <v>45</v>
      </c>
    </row>
    <row r="90" spans="1:13" ht="30.75" customHeight="1" x14ac:dyDescent="0.25">
      <c r="A90" s="50">
        <f>A88+1</f>
        <v>42</v>
      </c>
      <c r="B90" s="29" t="s">
        <v>131</v>
      </c>
      <c r="C90" s="19" t="s">
        <v>51</v>
      </c>
      <c r="D90" s="73">
        <v>2</v>
      </c>
      <c r="E90" s="16">
        <f>ROUND(7253.94*1.33,2)</f>
        <v>9647.74</v>
      </c>
      <c r="F90" s="17">
        <f t="shared" si="62"/>
        <v>19295.48</v>
      </c>
      <c r="G90" s="17">
        <f t="shared" si="63"/>
        <v>23154.58</v>
      </c>
      <c r="H90" s="41"/>
      <c r="I90" s="17"/>
      <c r="J90" s="17"/>
      <c r="K90" s="41">
        <f t="shared" si="64"/>
        <v>19295.48</v>
      </c>
      <c r="L90" s="24">
        <f t="shared" si="64"/>
        <v>23154.58</v>
      </c>
      <c r="M90" s="28"/>
    </row>
    <row r="91" spans="1:13" ht="18.75" customHeight="1" x14ac:dyDescent="0.25">
      <c r="A91" s="42" t="s">
        <v>132</v>
      </c>
      <c r="B91" s="63" t="s">
        <v>133</v>
      </c>
      <c r="C91" s="44" t="s">
        <v>51</v>
      </c>
      <c r="D91" s="74">
        <v>2</v>
      </c>
      <c r="E91" s="46"/>
      <c r="F91" s="47"/>
      <c r="G91" s="47"/>
      <c r="H91" s="75">
        <v>12662.42</v>
      </c>
      <c r="I91" s="47">
        <f>ROUND(H91*D91,2)</f>
        <v>25324.84</v>
      </c>
      <c r="J91" s="47">
        <f>ROUND(I91*1.2,2)</f>
        <v>30389.81</v>
      </c>
      <c r="K91" s="49">
        <f t="shared" si="64"/>
        <v>25324.84</v>
      </c>
      <c r="L91" s="47">
        <f t="shared" si="64"/>
        <v>30389.81</v>
      </c>
      <c r="M91" s="1" t="s">
        <v>45</v>
      </c>
    </row>
    <row r="92" spans="1:13" ht="33" customHeight="1" x14ac:dyDescent="0.25">
      <c r="A92" s="50">
        <f>A90+1</f>
        <v>43</v>
      </c>
      <c r="B92" s="29" t="s">
        <v>134</v>
      </c>
      <c r="C92" s="19" t="s">
        <v>51</v>
      </c>
      <c r="D92" s="73">
        <v>1</v>
      </c>
      <c r="E92" s="16">
        <v>7035.89</v>
      </c>
      <c r="F92" s="17">
        <f t="shared" si="62"/>
        <v>7035.89</v>
      </c>
      <c r="G92" s="17">
        <f t="shared" si="63"/>
        <v>8443.07</v>
      </c>
      <c r="H92" s="41"/>
      <c r="I92" s="17"/>
      <c r="J92" s="17"/>
      <c r="K92" s="41">
        <f t="shared" si="64"/>
        <v>7035.89</v>
      </c>
      <c r="L92" s="24">
        <f t="shared" si="64"/>
        <v>8443.07</v>
      </c>
      <c r="M92" s="28"/>
    </row>
    <row r="93" spans="1:13" ht="18.75" customHeight="1" x14ac:dyDescent="0.25">
      <c r="A93" s="42" t="s">
        <v>135</v>
      </c>
      <c r="B93" s="63" t="s">
        <v>136</v>
      </c>
      <c r="C93" s="44" t="s">
        <v>51</v>
      </c>
      <c r="D93" s="74">
        <v>1</v>
      </c>
      <c r="E93" s="46"/>
      <c r="F93" s="47"/>
      <c r="G93" s="47"/>
      <c r="H93" s="57">
        <v>33542.050000000003</v>
      </c>
      <c r="I93" s="47">
        <f>ROUND(H93*D93,2)</f>
        <v>33542.050000000003</v>
      </c>
      <c r="J93" s="47">
        <f>ROUND(I93*1.2,2)</f>
        <v>40250.46</v>
      </c>
      <c r="K93" s="49">
        <f t="shared" si="64"/>
        <v>33542.050000000003</v>
      </c>
      <c r="L93" s="47">
        <f t="shared" si="64"/>
        <v>40250.46</v>
      </c>
      <c r="M93" s="1" t="s">
        <v>45</v>
      </c>
    </row>
    <row r="94" spans="1:13" ht="18.75" customHeight="1" x14ac:dyDescent="0.25">
      <c r="A94" s="42" t="s">
        <v>137</v>
      </c>
      <c r="B94" s="63" t="s">
        <v>123</v>
      </c>
      <c r="C94" s="44" t="s">
        <v>51</v>
      </c>
      <c r="D94" s="74">
        <v>2</v>
      </c>
      <c r="E94" s="46"/>
      <c r="F94" s="47"/>
      <c r="G94" s="47"/>
      <c r="H94" s="57">
        <v>509.85</v>
      </c>
      <c r="I94" s="47">
        <f>ROUND(H94*D94,2)</f>
        <v>1019.7</v>
      </c>
      <c r="J94" s="47">
        <f>ROUND(I94*1.2,2)</f>
        <v>1223.6400000000001</v>
      </c>
      <c r="K94" s="49">
        <f t="shared" si="64"/>
        <v>1019.7</v>
      </c>
      <c r="L94" s="47">
        <f t="shared" si="64"/>
        <v>1223.6400000000001</v>
      </c>
      <c r="M94" s="1" t="s">
        <v>45</v>
      </c>
    </row>
    <row r="95" spans="1:13" ht="18.75" customHeight="1" x14ac:dyDescent="0.25">
      <c r="A95" s="50">
        <f>A92+1</f>
        <v>44</v>
      </c>
      <c r="B95" s="29" t="s">
        <v>138</v>
      </c>
      <c r="C95" s="19" t="s">
        <v>51</v>
      </c>
      <c r="D95" s="73">
        <v>3</v>
      </c>
      <c r="E95" s="16">
        <v>1389.85</v>
      </c>
      <c r="F95" s="17">
        <f t="shared" si="62"/>
        <v>4169.55</v>
      </c>
      <c r="G95" s="17">
        <f t="shared" si="63"/>
        <v>5003.46</v>
      </c>
      <c r="H95" s="41"/>
      <c r="I95" s="17"/>
      <c r="J95" s="17"/>
      <c r="K95" s="41">
        <f t="shared" si="64"/>
        <v>4169.55</v>
      </c>
      <c r="L95" s="24">
        <f t="shared" si="64"/>
        <v>5003.46</v>
      </c>
    </row>
    <row r="96" spans="1:13" ht="18.75" customHeight="1" x14ac:dyDescent="0.25">
      <c r="A96" s="42" t="s">
        <v>139</v>
      </c>
      <c r="B96" s="63" t="s">
        <v>140</v>
      </c>
      <c r="C96" s="44" t="s">
        <v>51</v>
      </c>
      <c r="D96" s="74">
        <v>3</v>
      </c>
      <c r="E96" s="46"/>
      <c r="F96" s="47"/>
      <c r="G96" s="47"/>
      <c r="H96" s="48">
        <v>585.20000000000005</v>
      </c>
      <c r="I96" s="47">
        <f>ROUND(H96*D96,2)</f>
        <v>1755.6</v>
      </c>
      <c r="J96" s="47">
        <f>ROUND(I96*1.2,2)</f>
        <v>2106.7199999999998</v>
      </c>
      <c r="K96" s="49">
        <f t="shared" si="64"/>
        <v>1755.6</v>
      </c>
      <c r="L96" s="47">
        <f t="shared" si="64"/>
        <v>2106.7199999999998</v>
      </c>
    </row>
    <row r="97" spans="1:13" ht="18.75" customHeight="1" x14ac:dyDescent="0.25">
      <c r="A97" s="50">
        <f>A95+1</f>
        <v>45</v>
      </c>
      <c r="B97" s="29" t="s">
        <v>141</v>
      </c>
      <c r="C97" s="19" t="s">
        <v>51</v>
      </c>
      <c r="D97" s="73">
        <v>3</v>
      </c>
      <c r="E97" s="16">
        <v>3601.88</v>
      </c>
      <c r="F97" s="17">
        <f t="shared" si="62"/>
        <v>10805.64</v>
      </c>
      <c r="G97" s="17">
        <f t="shared" si="63"/>
        <v>12966.77</v>
      </c>
      <c r="H97" s="41"/>
      <c r="I97" s="17"/>
      <c r="J97" s="17"/>
      <c r="K97" s="41">
        <f t="shared" si="64"/>
        <v>10805.64</v>
      </c>
      <c r="L97" s="24">
        <f t="shared" si="64"/>
        <v>12966.77</v>
      </c>
    </row>
    <row r="98" spans="1:13" ht="18.75" customHeight="1" x14ac:dyDescent="0.25">
      <c r="A98" s="42" t="s">
        <v>142</v>
      </c>
      <c r="B98" s="63" t="s">
        <v>143</v>
      </c>
      <c r="C98" s="44" t="s">
        <v>51</v>
      </c>
      <c r="D98" s="74">
        <v>3</v>
      </c>
      <c r="E98" s="46"/>
      <c r="F98" s="47"/>
      <c r="G98" s="47"/>
      <c r="H98" s="65">
        <v>6897</v>
      </c>
      <c r="I98" s="47">
        <f>ROUND(H98*D98,2)</f>
        <v>20691</v>
      </c>
      <c r="J98" s="47">
        <f>ROUND(I98*1.2,2)</f>
        <v>24829.200000000001</v>
      </c>
      <c r="K98" s="49">
        <f t="shared" si="64"/>
        <v>20691</v>
      </c>
      <c r="L98" s="47">
        <f t="shared" si="64"/>
        <v>24829.200000000001</v>
      </c>
    </row>
    <row r="99" spans="1:13" ht="18.75" customHeight="1" x14ac:dyDescent="0.25">
      <c r="A99" s="42" t="s">
        <v>144</v>
      </c>
      <c r="B99" s="63" t="s">
        <v>145</v>
      </c>
      <c r="C99" s="44" t="s">
        <v>51</v>
      </c>
      <c r="D99" s="74">
        <v>3</v>
      </c>
      <c r="E99" s="46"/>
      <c r="F99" s="47"/>
      <c r="G99" s="47"/>
      <c r="H99" s="57">
        <v>81.72</v>
      </c>
      <c r="I99" s="47">
        <f>ROUND(H99*D99,2)</f>
        <v>245.16</v>
      </c>
      <c r="J99" s="47">
        <f>ROUND(I99*1.2,2)</f>
        <v>294.19</v>
      </c>
      <c r="K99" s="49">
        <f>F99+I99</f>
        <v>245.16</v>
      </c>
      <c r="L99" s="47">
        <f>G99+J99</f>
        <v>294.19</v>
      </c>
      <c r="M99" s="1" t="s">
        <v>45</v>
      </c>
    </row>
    <row r="100" spans="1:13" ht="18.75" customHeight="1" x14ac:dyDescent="0.25">
      <c r="A100" s="50">
        <f>A97+1</f>
        <v>46</v>
      </c>
      <c r="B100" s="29" t="s">
        <v>146</v>
      </c>
      <c r="C100" s="19" t="s">
        <v>51</v>
      </c>
      <c r="D100" s="73">
        <v>1</v>
      </c>
      <c r="E100" s="16">
        <v>4704.3999999999996</v>
      </c>
      <c r="F100" s="17">
        <f t="shared" si="62"/>
        <v>4704.3999999999996</v>
      </c>
      <c r="G100" s="17">
        <f t="shared" si="63"/>
        <v>5645.28</v>
      </c>
      <c r="H100" s="41"/>
      <c r="I100" s="17"/>
      <c r="J100" s="17"/>
      <c r="K100" s="41">
        <f t="shared" si="64"/>
        <v>4704.3999999999996</v>
      </c>
      <c r="L100" s="24">
        <f t="shared" si="64"/>
        <v>5645.28</v>
      </c>
      <c r="M100" s="1" t="s">
        <v>147</v>
      </c>
    </row>
    <row r="101" spans="1:13" ht="18.75" customHeight="1" x14ac:dyDescent="0.25">
      <c r="A101" s="42" t="s">
        <v>148</v>
      </c>
      <c r="B101" s="63" t="s">
        <v>149</v>
      </c>
      <c r="C101" s="44" t="s">
        <v>51</v>
      </c>
      <c r="D101" s="74">
        <v>1</v>
      </c>
      <c r="E101" s="46"/>
      <c r="F101" s="47"/>
      <c r="G101" s="47"/>
      <c r="H101" s="57">
        <v>2203.4</v>
      </c>
      <c r="I101" s="47">
        <f>ROUND(H101*D101,2)</f>
        <v>2203.4</v>
      </c>
      <c r="J101" s="47">
        <f>ROUND(I101*1.2,2)</f>
        <v>2644.08</v>
      </c>
      <c r="K101" s="49">
        <f t="shared" si="64"/>
        <v>2203.4</v>
      </c>
      <c r="L101" s="47">
        <f t="shared" si="64"/>
        <v>2644.08</v>
      </c>
      <c r="M101" s="1" t="s">
        <v>45</v>
      </c>
    </row>
    <row r="102" spans="1:13" ht="18.75" customHeight="1" x14ac:dyDescent="0.25">
      <c r="A102" s="50">
        <f>A100+1</f>
        <v>47</v>
      </c>
      <c r="B102" s="29" t="s">
        <v>150</v>
      </c>
      <c r="C102" s="19" t="s">
        <v>51</v>
      </c>
      <c r="D102" s="73">
        <v>1</v>
      </c>
      <c r="E102" s="16">
        <v>4704.3999999999996</v>
      </c>
      <c r="F102" s="17">
        <f t="shared" si="62"/>
        <v>4704.3999999999996</v>
      </c>
      <c r="G102" s="17">
        <f t="shared" si="63"/>
        <v>5645.28</v>
      </c>
      <c r="H102" s="41"/>
      <c r="I102" s="17"/>
      <c r="J102" s="17"/>
      <c r="K102" s="41">
        <f t="shared" si="64"/>
        <v>4704.3999999999996</v>
      </c>
      <c r="L102" s="24">
        <f t="shared" si="64"/>
        <v>5645.28</v>
      </c>
      <c r="M102" s="1" t="s">
        <v>147</v>
      </c>
    </row>
    <row r="103" spans="1:13" ht="18.75" customHeight="1" x14ac:dyDescent="0.25">
      <c r="A103" s="42" t="s">
        <v>151</v>
      </c>
      <c r="B103" s="63" t="s">
        <v>152</v>
      </c>
      <c r="C103" s="44" t="s">
        <v>51</v>
      </c>
      <c r="D103" s="74">
        <v>1</v>
      </c>
      <c r="E103" s="46"/>
      <c r="F103" s="47"/>
      <c r="G103" s="47"/>
      <c r="H103" s="57">
        <v>3317.75</v>
      </c>
      <c r="I103" s="47">
        <f>ROUND(H103*D103,2)</f>
        <v>3317.75</v>
      </c>
      <c r="J103" s="47">
        <f>ROUND(I103*1.2,2)</f>
        <v>3981.3</v>
      </c>
      <c r="K103" s="49">
        <f t="shared" si="64"/>
        <v>3317.75</v>
      </c>
      <c r="L103" s="47">
        <f t="shared" si="64"/>
        <v>3981.3</v>
      </c>
      <c r="M103" s="1" t="s">
        <v>45</v>
      </c>
    </row>
    <row r="104" spans="1:13" ht="18.75" customHeight="1" x14ac:dyDescent="0.25">
      <c r="A104" s="50">
        <f>A102+1</f>
        <v>48</v>
      </c>
      <c r="B104" s="29" t="s">
        <v>153</v>
      </c>
      <c r="C104" s="19" t="s">
        <v>51</v>
      </c>
      <c r="D104" s="73">
        <v>2</v>
      </c>
      <c r="E104" s="16">
        <f>ROUND(1468.66*1.33,2)</f>
        <v>1953.32</v>
      </c>
      <c r="F104" s="17">
        <f t="shared" si="62"/>
        <v>3906.64</v>
      </c>
      <c r="G104" s="17">
        <f t="shared" si="63"/>
        <v>4687.97</v>
      </c>
      <c r="H104" s="41"/>
      <c r="I104" s="17"/>
      <c r="J104" s="17"/>
      <c r="K104" s="41">
        <f t="shared" si="64"/>
        <v>3906.64</v>
      </c>
      <c r="L104" s="24">
        <f t="shared" si="64"/>
        <v>4687.97</v>
      </c>
    </row>
    <row r="105" spans="1:13" ht="18.75" customHeight="1" x14ac:dyDescent="0.25">
      <c r="A105" s="42" t="s">
        <v>154</v>
      </c>
      <c r="B105" s="63" t="s">
        <v>155</v>
      </c>
      <c r="C105" s="44" t="s">
        <v>51</v>
      </c>
      <c r="D105" s="74">
        <v>2</v>
      </c>
      <c r="E105" s="46"/>
      <c r="F105" s="47"/>
      <c r="G105" s="47"/>
      <c r="H105" s="57">
        <v>2049.3000000000002</v>
      </c>
      <c r="I105" s="47">
        <f>ROUND(H105*D105,2)</f>
        <v>4098.6000000000004</v>
      </c>
      <c r="J105" s="47">
        <f>ROUND(I105*1.2,2)</f>
        <v>4918.32</v>
      </c>
      <c r="K105" s="49">
        <f t="shared" si="64"/>
        <v>4098.6000000000004</v>
      </c>
      <c r="L105" s="47">
        <f t="shared" si="64"/>
        <v>4918.32</v>
      </c>
      <c r="M105" s="1" t="s">
        <v>45</v>
      </c>
    </row>
    <row r="106" spans="1:13" ht="18.75" customHeight="1" x14ac:dyDescent="0.25">
      <c r="A106" s="50">
        <f>A104+1</f>
        <v>49</v>
      </c>
      <c r="B106" s="29" t="s">
        <v>156</v>
      </c>
      <c r="C106" s="19" t="s">
        <v>16</v>
      </c>
      <c r="D106" s="76">
        <v>2.2000000000000002</v>
      </c>
      <c r="E106" s="16">
        <v>1419.5</v>
      </c>
      <c r="F106" s="17">
        <f t="shared" si="62"/>
        <v>3122.9</v>
      </c>
      <c r="G106" s="17">
        <f t="shared" si="63"/>
        <v>3747.48</v>
      </c>
      <c r="H106" s="41"/>
      <c r="I106" s="17"/>
      <c r="J106" s="17"/>
      <c r="K106" s="41">
        <f t="shared" si="64"/>
        <v>3122.9</v>
      </c>
      <c r="L106" s="24">
        <f t="shared" si="64"/>
        <v>3747.48</v>
      </c>
    </row>
    <row r="107" spans="1:13" ht="18.75" customHeight="1" x14ac:dyDescent="0.25">
      <c r="A107" s="42" t="s">
        <v>157</v>
      </c>
      <c r="B107" s="43" t="s">
        <v>158</v>
      </c>
      <c r="C107" s="44" t="s">
        <v>16</v>
      </c>
      <c r="D107" s="45">
        <v>2.2000000000000002</v>
      </c>
      <c r="E107" s="46"/>
      <c r="F107" s="47"/>
      <c r="G107" s="47"/>
      <c r="H107" s="48">
        <v>3124.14</v>
      </c>
      <c r="I107" s="47">
        <f>ROUND(H107*D107,2)</f>
        <v>6873.11</v>
      </c>
      <c r="J107" s="47">
        <f>ROUND(I107*1.2,2)</f>
        <v>8247.73</v>
      </c>
      <c r="K107" s="49">
        <f t="shared" ref="K107:L113" si="65">F107+I107</f>
        <v>6873.11</v>
      </c>
      <c r="L107" s="47">
        <f t="shared" si="65"/>
        <v>8247.73</v>
      </c>
    </row>
    <row r="108" spans="1:13" ht="18.75" customHeight="1" x14ac:dyDescent="0.25">
      <c r="A108" s="50">
        <f>A106+1</f>
        <v>50</v>
      </c>
      <c r="B108" s="29" t="s">
        <v>159</v>
      </c>
      <c r="C108" s="19" t="s">
        <v>51</v>
      </c>
      <c r="D108" s="73">
        <v>4</v>
      </c>
      <c r="E108" s="16">
        <v>6039.48</v>
      </c>
      <c r="F108" s="17">
        <f t="shared" ref="F108:F112" si="66">ROUND(E108*D108,2)</f>
        <v>24157.919999999998</v>
      </c>
      <c r="G108" s="17">
        <f t="shared" ref="G108:G113" si="67">ROUND(F108*1.2,2)</f>
        <v>28989.5</v>
      </c>
      <c r="H108" s="41"/>
      <c r="I108" s="17"/>
      <c r="J108" s="17"/>
      <c r="K108" s="41">
        <f t="shared" si="65"/>
        <v>24157.919999999998</v>
      </c>
      <c r="L108" s="24">
        <f t="shared" si="65"/>
        <v>28989.5</v>
      </c>
    </row>
    <row r="109" spans="1:13" ht="18.75" customHeight="1" x14ac:dyDescent="0.25">
      <c r="A109" s="42" t="s">
        <v>160</v>
      </c>
      <c r="B109" s="63" t="s">
        <v>161</v>
      </c>
      <c r="C109" s="44" t="s">
        <v>51</v>
      </c>
      <c r="D109" s="74">
        <v>4</v>
      </c>
      <c r="E109" s="46"/>
      <c r="F109" s="47"/>
      <c r="G109" s="47"/>
      <c r="H109" s="65">
        <v>2638.15</v>
      </c>
      <c r="I109" s="47">
        <f>ROUND(H109*D109,2)</f>
        <v>10552.6</v>
      </c>
      <c r="J109" s="47">
        <f>ROUND(I109*1.2,2)</f>
        <v>12663.12</v>
      </c>
      <c r="K109" s="49">
        <f t="shared" si="65"/>
        <v>10552.6</v>
      </c>
      <c r="L109" s="47">
        <f t="shared" si="65"/>
        <v>12663.12</v>
      </c>
    </row>
    <row r="110" spans="1:13" ht="18.75" customHeight="1" x14ac:dyDescent="0.25">
      <c r="A110" s="50">
        <f>A108+1</f>
        <v>51</v>
      </c>
      <c r="B110" s="29" t="s">
        <v>162</v>
      </c>
      <c r="C110" s="19" t="s">
        <v>51</v>
      </c>
      <c r="D110" s="73">
        <v>3</v>
      </c>
      <c r="E110" s="16">
        <f>ROUND(1468.66*1.33,2)</f>
        <v>1953.32</v>
      </c>
      <c r="F110" s="17">
        <f t="shared" si="66"/>
        <v>5859.96</v>
      </c>
      <c r="G110" s="17">
        <f t="shared" si="67"/>
        <v>7031.95</v>
      </c>
      <c r="H110" s="41"/>
      <c r="I110" s="17"/>
      <c r="J110" s="17"/>
      <c r="K110" s="41">
        <f t="shared" si="65"/>
        <v>5859.96</v>
      </c>
      <c r="L110" s="24">
        <f t="shared" si="65"/>
        <v>7031.95</v>
      </c>
    </row>
    <row r="111" spans="1:13" ht="18.75" customHeight="1" x14ac:dyDescent="0.25">
      <c r="A111" s="42" t="s">
        <v>163</v>
      </c>
      <c r="B111" s="63" t="s">
        <v>164</v>
      </c>
      <c r="C111" s="44" t="s">
        <v>51</v>
      </c>
      <c r="D111" s="74">
        <v>3</v>
      </c>
      <c r="E111" s="46"/>
      <c r="F111" s="47"/>
      <c r="G111" s="47"/>
      <c r="H111" s="57">
        <v>4227.33</v>
      </c>
      <c r="I111" s="47">
        <f>ROUND(H111*D111,2)</f>
        <v>12681.99</v>
      </c>
      <c r="J111" s="47">
        <f>ROUND(I111*1.2,2)</f>
        <v>15218.39</v>
      </c>
      <c r="K111" s="49">
        <f t="shared" si="65"/>
        <v>12681.99</v>
      </c>
      <c r="L111" s="47">
        <f t="shared" si="65"/>
        <v>15218.39</v>
      </c>
      <c r="M111" s="1" t="s">
        <v>45</v>
      </c>
    </row>
    <row r="112" spans="1:13" ht="18.75" customHeight="1" x14ac:dyDescent="0.25">
      <c r="A112" s="50">
        <f>A110+1</f>
        <v>52</v>
      </c>
      <c r="B112" s="29" t="s">
        <v>165</v>
      </c>
      <c r="C112" s="19" t="s">
        <v>51</v>
      </c>
      <c r="D112" s="73">
        <v>4</v>
      </c>
      <c r="E112" s="16">
        <v>6546.68</v>
      </c>
      <c r="F112" s="17">
        <f t="shared" si="66"/>
        <v>26186.720000000001</v>
      </c>
      <c r="G112" s="17">
        <f t="shared" si="67"/>
        <v>31424.06</v>
      </c>
      <c r="H112" s="41"/>
      <c r="I112" s="17"/>
      <c r="J112" s="17"/>
      <c r="K112" s="41">
        <f t="shared" si="65"/>
        <v>26186.720000000001</v>
      </c>
      <c r="L112" s="24">
        <f t="shared" si="65"/>
        <v>31424.06</v>
      </c>
    </row>
    <row r="113" spans="1:13" ht="18.75" customHeight="1" x14ac:dyDescent="0.25">
      <c r="A113" s="42" t="s">
        <v>166</v>
      </c>
      <c r="B113" s="63" t="s">
        <v>167</v>
      </c>
      <c r="C113" s="44" t="s">
        <v>51</v>
      </c>
      <c r="D113" s="74">
        <v>4</v>
      </c>
      <c r="E113" s="46"/>
      <c r="F113" s="47">
        <f>ROUND(E113*D113,2)</f>
        <v>0</v>
      </c>
      <c r="G113" s="47">
        <f t="shared" si="67"/>
        <v>0</v>
      </c>
      <c r="H113" s="65">
        <v>2793</v>
      </c>
      <c r="I113" s="47">
        <f>ROUND(H113*D113,2)</f>
        <v>11172</v>
      </c>
      <c r="J113" s="47">
        <f>ROUND(I113*1.2,2)</f>
        <v>13406.4</v>
      </c>
      <c r="K113" s="49">
        <f t="shared" si="65"/>
        <v>11172</v>
      </c>
      <c r="L113" s="47">
        <f t="shared" si="65"/>
        <v>13406.4</v>
      </c>
    </row>
    <row r="114" spans="1:13" ht="18.75" customHeight="1" x14ac:dyDescent="0.25">
      <c r="A114" s="42" t="s">
        <v>168</v>
      </c>
      <c r="B114" s="63" t="s">
        <v>123</v>
      </c>
      <c r="C114" s="44" t="s">
        <v>51</v>
      </c>
      <c r="D114" s="74">
        <v>4</v>
      </c>
      <c r="E114" s="46"/>
      <c r="F114" s="47"/>
      <c r="G114" s="47"/>
      <c r="H114" s="57">
        <v>509.85</v>
      </c>
      <c r="I114" s="47">
        <f>ROUND(H114*D114,2)</f>
        <v>2039.4</v>
      </c>
      <c r="J114" s="47">
        <f>ROUND(I114*1.2,2)</f>
        <v>2447.2800000000002</v>
      </c>
      <c r="K114" s="49">
        <f>F114+I114</f>
        <v>2039.4</v>
      </c>
      <c r="L114" s="47">
        <f>G114+J114</f>
        <v>2447.2800000000002</v>
      </c>
      <c r="M114" s="1" t="s">
        <v>45</v>
      </c>
    </row>
    <row r="115" spans="1:13" ht="18.75" customHeight="1" x14ac:dyDescent="0.25">
      <c r="A115" s="50">
        <f>A112+1</f>
        <v>53</v>
      </c>
      <c r="B115" s="29" t="s">
        <v>169</v>
      </c>
      <c r="C115" s="19" t="s">
        <v>51</v>
      </c>
      <c r="D115" s="73">
        <v>1</v>
      </c>
      <c r="E115" s="16">
        <f>ROUND(2556*1.33,2)</f>
        <v>3399.48</v>
      </c>
      <c r="F115" s="17">
        <f>ROUND(E115*D115,2)</f>
        <v>3399.48</v>
      </c>
      <c r="G115" s="17">
        <f t="shared" ref="G115:G116" si="68">ROUND(F115*1.2,2)</f>
        <v>4079.38</v>
      </c>
      <c r="H115" s="41"/>
      <c r="I115" s="17"/>
      <c r="J115" s="17"/>
      <c r="K115" s="41">
        <f t="shared" ref="K115:L116" si="69">F115+I115</f>
        <v>3399.48</v>
      </c>
      <c r="L115" s="24">
        <f t="shared" si="69"/>
        <v>4079.38</v>
      </c>
    </row>
    <row r="116" spans="1:13" ht="18.75" customHeight="1" x14ac:dyDescent="0.25">
      <c r="A116" s="42" t="s">
        <v>170</v>
      </c>
      <c r="B116" s="63" t="s">
        <v>171</v>
      </c>
      <c r="C116" s="44" t="s">
        <v>51</v>
      </c>
      <c r="D116" s="74">
        <v>1</v>
      </c>
      <c r="E116" s="46"/>
      <c r="F116" s="47">
        <f>ROUND(E116*D116,2)</f>
        <v>0</v>
      </c>
      <c r="G116" s="47">
        <f t="shared" si="68"/>
        <v>0</v>
      </c>
      <c r="H116" s="65">
        <v>5282.33</v>
      </c>
      <c r="I116" s="47">
        <f>ROUND(H116*D116,2)</f>
        <v>5282.33</v>
      </c>
      <c r="J116" s="47">
        <f>ROUND(I116*1.2,2)</f>
        <v>6338.8</v>
      </c>
      <c r="K116" s="49">
        <f t="shared" si="69"/>
        <v>5282.33</v>
      </c>
      <c r="L116" s="47">
        <f t="shared" si="69"/>
        <v>6338.8</v>
      </c>
    </row>
    <row r="117" spans="1:13" s="80" customFormat="1" ht="23.25" customHeight="1" x14ac:dyDescent="0.3">
      <c r="A117" s="84" t="s">
        <v>172</v>
      </c>
      <c r="B117" s="85"/>
      <c r="C117" s="85"/>
      <c r="D117" s="85"/>
      <c r="E117" s="86"/>
      <c r="F117" s="77">
        <f>SUM(F7:F116)</f>
        <v>1538300.419999999</v>
      </c>
      <c r="G117" s="77">
        <f>ROUND(F117*1.2,2)</f>
        <v>1845960.5</v>
      </c>
      <c r="H117" s="78"/>
      <c r="I117" s="77">
        <f>SUM(I7:I116)</f>
        <v>1585811.48</v>
      </c>
      <c r="J117" s="77">
        <f>ROUND(I117*1.2,2)</f>
        <v>1902973.78</v>
      </c>
      <c r="K117" s="77">
        <f>SUM(K7:K116)</f>
        <v>3124111.9000000004</v>
      </c>
      <c r="L117" s="77">
        <f>ROUND(K117*1.2,2)</f>
        <v>3748934.28</v>
      </c>
      <c r="M117" s="79"/>
    </row>
  </sheetData>
  <mergeCells count="10">
    <mergeCell ref="B6:D6"/>
    <mergeCell ref="A117:E1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НВК3 В1-30-В1-31</vt:lpstr>
      <vt:lpstr>'НВК3 В1-30-В1-31'!Область_печати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2024-02-27T12:18:01Z</dcterms:created>
  <dcterms:modified xsi:type="dcterms:W3CDTF">2024-03-01T10:33:20Z</dcterms:modified>
</cp:coreProperties>
</file>