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Сметный\Объекты\Мытищи\ИД\ВОР\Для ВДЦ\КП к договору\"/>
    </mc:Choice>
  </mc:AlternateContent>
  <xr:revisionPtr revIDLastSave="0" documentId="13_ncr:1_{DB425ED9-C1C1-4B00-9A44-45A9C59B1046}" xr6:coauthVersionLast="43" xr6:coauthVersionMax="43" xr10:uidLastSave="{00000000-0000-0000-0000-000000000000}"/>
  <bookViews>
    <workbookView xWindow="28680" yWindow="1530" windowWidth="29040" windowHeight="15840" xr2:uid="{415C116F-98EB-4901-A17E-3C03D027CEB0}"/>
  </bookViews>
  <sheets>
    <sheet name="НВК3 В1-4-до Уг.1" sheetId="1" r:id="rId1"/>
  </sheets>
  <definedNames>
    <definedName name="_xlnm.Print_Area" localSheetId="0">'НВК3 В1-4-до Уг.1'!$A$1:$L$41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1" i="1" l="1"/>
  <c r="J41" i="1"/>
  <c r="G41" i="1"/>
  <c r="D40" i="1" l="1"/>
  <c r="I40" i="1" s="1"/>
  <c r="F39" i="1"/>
  <c r="K39" i="1" s="1"/>
  <c r="D38" i="1"/>
  <c r="I38" i="1" s="1"/>
  <c r="F37" i="1"/>
  <c r="K37" i="1" s="1"/>
  <c r="I36" i="1"/>
  <c r="K36" i="1" s="1"/>
  <c r="F35" i="1"/>
  <c r="K35" i="1" s="1"/>
  <c r="F34" i="1"/>
  <c r="K34" i="1" s="1"/>
  <c r="K33" i="1"/>
  <c r="I33" i="1"/>
  <c r="J33" i="1" s="1"/>
  <c r="L33" i="1" s="1"/>
  <c r="I32" i="1"/>
  <c r="K32" i="1" s="1"/>
  <c r="D32" i="1"/>
  <c r="F31" i="1"/>
  <c r="D30" i="1"/>
  <c r="I30" i="1" s="1"/>
  <c r="F29" i="1"/>
  <c r="K29" i="1" s="1"/>
  <c r="F28" i="1"/>
  <c r="G27" i="1"/>
  <c r="L27" i="1" s="1"/>
  <c r="F27" i="1"/>
  <c r="K27" i="1" s="1"/>
  <c r="K25" i="1"/>
  <c r="F25" i="1"/>
  <c r="G25" i="1" s="1"/>
  <c r="L25" i="1" s="1"/>
  <c r="F24" i="1"/>
  <c r="K24" i="1" s="1"/>
  <c r="F23" i="1"/>
  <c r="K23" i="1" s="1"/>
  <c r="F22" i="1"/>
  <c r="K22" i="1" s="1"/>
  <c r="I21" i="1"/>
  <c r="K21" i="1" s="1"/>
  <c r="D21" i="1"/>
  <c r="G20" i="1"/>
  <c r="L20" i="1" s="1"/>
  <c r="F20" i="1"/>
  <c r="K20" i="1" s="1"/>
  <c r="F19" i="1"/>
  <c r="G19" i="1" s="1"/>
  <c r="L19" i="1" s="1"/>
  <c r="F18" i="1"/>
  <c r="K18" i="1" s="1"/>
  <c r="F16" i="1"/>
  <c r="K16" i="1" s="1"/>
  <c r="D15" i="1"/>
  <c r="F15" i="1" s="1"/>
  <c r="F13" i="1"/>
  <c r="K13" i="1" s="1"/>
  <c r="F11" i="1"/>
  <c r="K11" i="1" s="1"/>
  <c r="F10" i="1"/>
  <c r="L9" i="1"/>
  <c r="G9" i="1"/>
  <c r="F9" i="1"/>
  <c r="K9" i="1" s="1"/>
  <c r="A9" i="1"/>
  <c r="A10" i="1" s="1"/>
  <c r="A11" i="1" s="1"/>
  <c r="A13" i="1" s="1"/>
  <c r="A15" i="1" s="1"/>
  <c r="A16" i="1" s="1"/>
  <c r="A18" i="1" s="1"/>
  <c r="A19" i="1" s="1"/>
  <c r="A20" i="1" s="1"/>
  <c r="A22" i="1" s="1"/>
  <c r="A23" i="1" s="1"/>
  <c r="A24" i="1" s="1"/>
  <c r="A25" i="1" s="1"/>
  <c r="A27" i="1" s="1"/>
  <c r="A28" i="1" s="1"/>
  <c r="A29" i="1" s="1"/>
  <c r="A31" i="1" s="1"/>
  <c r="A34" i="1" s="1"/>
  <c r="A35" i="1" s="1"/>
  <c r="A37" i="1" s="1"/>
  <c r="A39" i="1" s="1"/>
  <c r="F8" i="1"/>
  <c r="G8" i="1" s="1"/>
  <c r="G37" i="1" l="1"/>
  <c r="L37" i="1" s="1"/>
  <c r="G24" i="1"/>
  <c r="L24" i="1" s="1"/>
  <c r="G18" i="1"/>
  <c r="L18" i="1" s="1"/>
  <c r="G13" i="1"/>
  <c r="L13" i="1" s="1"/>
  <c r="K19" i="1"/>
  <c r="K8" i="1"/>
  <c r="G22" i="1"/>
  <c r="L22" i="1" s="1"/>
  <c r="K28" i="1"/>
  <c r="G28" i="1"/>
  <c r="L28" i="1" s="1"/>
  <c r="L8" i="1"/>
  <c r="J38" i="1"/>
  <c r="L38" i="1" s="1"/>
  <c r="K38" i="1"/>
  <c r="K30" i="1"/>
  <c r="J30" i="1"/>
  <c r="L30" i="1" s="1"/>
  <c r="K10" i="1"/>
  <c r="G10" i="1"/>
  <c r="L10" i="1" s="1"/>
  <c r="K15" i="1"/>
  <c r="G15" i="1"/>
  <c r="L15" i="1" s="1"/>
  <c r="K31" i="1"/>
  <c r="G31" i="1"/>
  <c r="L31" i="1" s="1"/>
  <c r="K40" i="1"/>
  <c r="J40" i="1"/>
  <c r="L40" i="1" s="1"/>
  <c r="F41" i="1"/>
  <c r="G16" i="1"/>
  <c r="L16" i="1" s="1"/>
  <c r="G23" i="1"/>
  <c r="L23" i="1" s="1"/>
  <c r="J32" i="1"/>
  <c r="L32" i="1" s="1"/>
  <c r="J36" i="1"/>
  <c r="L36" i="1" s="1"/>
  <c r="I41" i="1"/>
  <c r="G11" i="1"/>
  <c r="L11" i="1" s="1"/>
  <c r="J21" i="1"/>
  <c r="G29" i="1"/>
  <c r="L29" i="1" s="1"/>
  <c r="G35" i="1"/>
  <c r="L35" i="1" s="1"/>
  <c r="G34" i="1"/>
  <c r="L34" i="1" s="1"/>
  <c r="G39" i="1"/>
  <c r="L39" i="1" s="1"/>
  <c r="K41" i="1" l="1"/>
  <c r="L21" i="1"/>
</calcChain>
</file>

<file path=xl/sharedStrings.xml><?xml version="1.0" encoding="utf-8"?>
<sst xmlns="http://schemas.openxmlformats.org/spreadsheetml/2006/main" count="97" uniqueCount="67">
  <si>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</si>
  <si>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</si>
  <si>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</si>
  <si>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</si>
  <si>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</si>
  <si>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</si>
  <si>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</si>
  <si>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</si>
  <si>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</si>
  <si>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</si>
  <si>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</si>
  <si>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</si>
  <si>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</si>
  <si>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131-23-НВК3. Переустройство хозпитьевого водопровода (В1) на участке В1-4 до Уг.1</t>
  </si>
  <si>
    <t>Разборка дорожных покрытий</t>
  </si>
  <si>
    <t>Демонтаж дорожного бордюра БР 100.30.15</t>
  </si>
  <si>
    <t>шт.</t>
  </si>
  <si>
    <t>стоимость из ГП</t>
  </si>
  <si>
    <t xml:space="preserve">Резка асфальтового покрытия фрезой </t>
  </si>
  <si>
    <t>м</t>
  </si>
  <si>
    <t xml:space="preserve">Разборка покрытий асфальтобетонных мех. способом </t>
  </si>
  <si>
    <t>м3</t>
  </si>
  <si>
    <t xml:space="preserve">Разборка оснований щебеночных мех. способом </t>
  </si>
  <si>
    <t>Демонтажные работы</t>
  </si>
  <si>
    <t>Демонтаж трубы чугунной Ду 326*11,9мм</t>
  </si>
  <si>
    <t>стоимость из НВК5</t>
  </si>
  <si>
    <t>Прочие работы</t>
  </si>
  <si>
    <t>Погрузка демонтированных элементов (труба, бордюр)</t>
  </si>
  <si>
    <t>т</t>
  </si>
  <si>
    <t>Погрузка строительного мусора в автосамосвалы</t>
  </si>
  <si>
    <t>стоимость из 217 пути</t>
  </si>
  <si>
    <t>Земляные работы</t>
  </si>
  <si>
    <t xml:space="preserve">Разработка сухого грунта механизированным способом </t>
  </si>
  <si>
    <t>Доработка грунта в траншее вручную</t>
  </si>
  <si>
    <t>Обратная засыпка песком вручную</t>
  </si>
  <si>
    <t>10.1</t>
  </si>
  <si>
    <t>Песок природный  средний</t>
  </si>
  <si>
    <t xml:space="preserve">Обратная засыпка грунта бульдозером </t>
  </si>
  <si>
    <t>Уплотнение грунта пневматическими трамбовками</t>
  </si>
  <si>
    <t>Планировка площадей: механизированным способом</t>
  </si>
  <si>
    <t>м2</t>
  </si>
  <si>
    <t>Погрузка лишнего грунта в автосамосвалы</t>
  </si>
  <si>
    <t>Прокладка трубопровода</t>
  </si>
  <si>
    <t>Сварка труб Ф530х8 (изготовление футляра)</t>
  </si>
  <si>
    <t>стык</t>
  </si>
  <si>
    <t>Стоимость из 217 трансбордер, ТС1, п.166</t>
  </si>
  <si>
    <t>Изоляция сварного стыка термоусаживающими лентами</t>
  </si>
  <si>
    <t>сметная стоимость</t>
  </si>
  <si>
    <t xml:space="preserve">Прокладка труб стальных с полиэтиленовым защитным покрытием ВУС 530х 8мм (футляр) </t>
  </si>
  <si>
    <t>17.1</t>
  </si>
  <si>
    <t>Труба стальная с полиэтиленовым защитным покрытием ВУС 530х8мм</t>
  </si>
  <si>
    <t>Протаскивание трубы ПЭ100 SDR17 315х18,7 с установкой колец опорно-направляющего ОНК-315/530</t>
  </si>
  <si>
    <t>18.1</t>
  </si>
  <si>
    <t>Труба ПЭ100 SDR17 PN 10 315х18,7</t>
  </si>
  <si>
    <t>18.2</t>
  </si>
  <si>
    <t>Опорно-направляющее кольцо ОНК-315 для трубы Дн=315 мм</t>
  </si>
  <si>
    <t>Заделка концов футляра 530х8мм</t>
  </si>
  <si>
    <t>футляр</t>
  </si>
  <si>
    <t>Установка муфты защитной полиэтиленовой L=150,0 мм D=365 мм для прохода труб сквозь бетонную стену колодца (для труб D=315 мм)</t>
  </si>
  <si>
    <t>20.1</t>
  </si>
  <si>
    <t>Муфта защитная полиэтиленовая D=365 мм L=150,0 мм  (для труб ø315 мм)</t>
  </si>
  <si>
    <t>Заполнение межтрубного пространства в футляре (кожухе) цементно-песчаным раствором М100</t>
  </si>
  <si>
    <t>21.1</t>
  </si>
  <si>
    <t>Цементно-песчаный раствор М100</t>
  </si>
  <si>
    <t>Прокладка труб полиэтиленовых напорных ПЭ100 SDR17 ø315х18,7 «питьевая»</t>
  </si>
  <si>
    <t>22.1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</si>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</sst>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86">
    <xf numFmtId="0" fontId="0" fillId="0" borderId="0" xfId="0"/>
    <xf numFmtId="0" fontId="3" fillId="0" borderId="0" xfId="0" applyFont="1"/>
    <xf numFmtId="4" fontId="2" fillId="0" borderId="3" xfId="0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164" fontId="2" fillId="2" borderId="3" xfId="1" applyNumberFormat="1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6" fillId="0" borderId="3" xfId="0" applyFont="1" applyBorder="1"/>
    <xf numFmtId="43" fontId="6" fillId="3" borderId="3" xfId="1" applyFont="1" applyFill="1" applyBorder="1" applyAlignment="1">
      <alignment horizontal="center" vertical="center" wrapText="1"/>
    </xf>
    <xf numFmtId="43" fontId="6" fillId="0" borderId="3" xfId="1" applyFont="1" applyBorder="1" applyAlignment="1">
      <alignment vertical="center"/>
    </xf>
    <xf numFmtId="43" fontId="7" fillId="3" borderId="3" xfId="1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vertical="center"/>
    </xf>
    <xf numFmtId="0" fontId="8" fillId="3" borderId="3" xfId="3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1" fontId="8" fillId="3" borderId="3" xfId="0" applyNumberFormat="1" applyFont="1" applyFill="1" applyBorder="1" applyAlignment="1">
      <alignment vertical="center" wrapText="1"/>
    </xf>
    <xf numFmtId="43" fontId="8" fillId="0" borderId="3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8" fillId="3" borderId="3" xfId="0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vertical="center" wrapText="1"/>
    </xf>
    <xf numFmtId="0" fontId="3" fillId="3" borderId="0" xfId="0" applyFont="1" applyFill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43" fontId="8" fillId="3" borderId="3" xfId="1" applyFont="1" applyFill="1" applyBorder="1" applyAlignment="1">
      <alignment vertical="center"/>
    </xf>
    <xf numFmtId="43" fontId="6" fillId="3" borderId="3" xfId="1" applyNumberFormat="1" applyFont="1" applyFill="1" applyBorder="1" applyAlignment="1">
      <alignment vertical="center"/>
    </xf>
    <xf numFmtId="0" fontId="8" fillId="3" borderId="11" xfId="3" applyFont="1" applyFill="1" applyBorder="1" applyAlignment="1">
      <alignment horizontal="left" vertical="center" wrapText="1"/>
    </xf>
    <xf numFmtId="0" fontId="9" fillId="3" borderId="11" xfId="3" applyFont="1" applyFill="1" applyBorder="1" applyAlignment="1">
      <alignment horizontal="left" vertical="center" wrapText="1"/>
    </xf>
    <xf numFmtId="43" fontId="10" fillId="3" borderId="3" xfId="1" applyFont="1" applyFill="1" applyBorder="1" applyAlignment="1">
      <alignment horizontal="center" vertical="center" wrapText="1"/>
    </xf>
    <xf numFmtId="49" fontId="11" fillId="3" borderId="3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3" fontId="6" fillId="3" borderId="3" xfId="0" applyNumberFormat="1" applyFont="1" applyFill="1" applyBorder="1" applyAlignment="1">
      <alignment horizontal="center" vertical="center"/>
    </xf>
    <xf numFmtId="3" fontId="8" fillId="3" borderId="3" xfId="0" applyNumberFormat="1" applyFont="1" applyFill="1" applyBorder="1" applyAlignment="1">
      <alignment horizontal="center" vertical="center"/>
    </xf>
    <xf numFmtId="165" fontId="6" fillId="3" borderId="3" xfId="0" applyNumberFormat="1" applyFont="1" applyFill="1" applyBorder="1" applyAlignment="1">
      <alignment vertical="center"/>
    </xf>
    <xf numFmtId="43" fontId="11" fillId="3" borderId="3" xfId="1" applyNumberFormat="1" applyFont="1" applyFill="1" applyBorder="1" applyAlignment="1">
      <alignment horizontal="center"/>
    </xf>
    <xf numFmtId="43" fontId="11" fillId="3" borderId="3" xfId="1" applyFont="1" applyFill="1" applyBorder="1" applyAlignment="1">
      <alignment vertical="center"/>
    </xf>
    <xf numFmtId="43" fontId="11" fillId="3" borderId="3" xfId="1" applyFont="1" applyFill="1" applyBorder="1" applyAlignment="1">
      <alignment horizontal="center" vertical="center" wrapText="1"/>
    </xf>
    <xf numFmtId="0" fontId="8" fillId="0" borderId="3" xfId="3" applyFont="1" applyBorder="1" applyAlignment="1">
      <alignment horizontal="left" vertical="center" wrapText="1"/>
    </xf>
    <xf numFmtId="2" fontId="8" fillId="0" borderId="3" xfId="0" applyNumberFormat="1" applyFont="1" applyBorder="1" applyAlignment="1">
      <alignment vertical="center" wrapText="1"/>
    </xf>
    <xf numFmtId="43" fontId="8" fillId="3" borderId="3" xfId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0" fontId="8" fillId="4" borderId="3" xfId="3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vertical="center" wrapText="1"/>
    </xf>
    <xf numFmtId="43" fontId="7" fillId="4" borderId="3" xfId="1" applyFont="1" applyFill="1" applyBorder="1" applyAlignment="1">
      <alignment horizontal="center" vertical="center" wrapText="1"/>
    </xf>
    <xf numFmtId="43" fontId="6" fillId="4" borderId="3" xfId="1" applyFont="1" applyFill="1" applyBorder="1" applyAlignment="1">
      <alignment vertical="center"/>
    </xf>
    <xf numFmtId="43" fontId="6" fillId="4" borderId="3" xfId="1" applyNumberFormat="1" applyFont="1" applyFill="1" applyBorder="1" applyAlignment="1">
      <alignment vertical="center"/>
    </xf>
    <xf numFmtId="43" fontId="6" fillId="4" borderId="3" xfId="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0" fillId="3" borderId="0" xfId="0" applyFill="1"/>
    <xf numFmtId="43" fontId="6" fillId="3" borderId="3" xfId="1" applyNumberFormat="1" applyFont="1" applyFill="1" applyBorder="1" applyAlignment="1">
      <alignment horizontal="center"/>
    </xf>
    <xf numFmtId="0" fontId="8" fillId="0" borderId="3" xfId="3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8" fillId="4" borderId="3" xfId="1" applyFont="1" applyFill="1" applyBorder="1" applyAlignment="1">
      <alignment vertical="center"/>
    </xf>
    <xf numFmtId="43" fontId="8" fillId="4" borderId="3" xfId="1" applyNumberFormat="1" applyFont="1" applyFill="1" applyBorder="1" applyAlignment="1">
      <alignment vertical="center"/>
    </xf>
    <xf numFmtId="43" fontId="8" fillId="4" borderId="3" xfId="1" applyFont="1" applyFill="1" applyBorder="1" applyAlignment="1">
      <alignment horizontal="center" vertical="center" wrapText="1"/>
    </xf>
    <xf numFmtId="1" fontId="8" fillId="4" borderId="3" xfId="0" applyNumberFormat="1" applyFont="1" applyFill="1" applyBorder="1" applyAlignment="1">
      <alignment vertical="center" wrapText="1"/>
    </xf>
    <xf numFmtId="1" fontId="8" fillId="0" borderId="3" xfId="0" applyNumberFormat="1" applyFont="1" applyFill="1" applyBorder="1" applyAlignment="1">
      <alignment vertical="center" wrapText="1"/>
    </xf>
    <xf numFmtId="43" fontId="13" fillId="0" borderId="3" xfId="1" applyFont="1" applyBorder="1"/>
    <xf numFmtId="164" fontId="14" fillId="0" borderId="0" xfId="1" applyNumberFormat="1" applyFont="1"/>
    <xf numFmtId="0" fontId="15" fillId="0" borderId="0" xfId="0" applyFont="1"/>
    <xf numFmtId="0" fontId="14" fillId="0" borderId="0" xfId="0" applyFont="1"/>
    <xf numFmtId="164" fontId="0" fillId="0" borderId="0" xfId="1" applyNumberFormat="1" applyFont="1"/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2" fillId="0" borderId="11" xfId="3" applyFont="1" applyBorder="1" applyAlignment="1">
      <alignment horizontal="right" wrapText="1"/>
    </xf>
    <xf numFmtId="0" fontId="12" fillId="0" borderId="12" xfId="3" applyFont="1" applyBorder="1" applyAlignment="1">
      <alignment horizontal="right" wrapText="1"/>
    </xf>
    <xf numFmtId="0" fontId="12" fillId="0" borderId="13" xfId="3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4">
    <cellStyle name="ЛокСмМТСН" xfId="2" xr:uid="{3D7D6A2B-D43D-44F7-9C05-D6D39189F9A5}"/>
    <cellStyle name="Обычный" xfId="0" builtinId="0"/>
    <cellStyle name="Обычный 2" xfId="3" xr:uid="{A1E957FF-89CF-43B1-8F11-6D67CE8D7DE5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4EC5A-B280-4CD2-A903-AEDD50AFADE0}">
  <dimension ref="A1:M41"/>
  <sheetViews>
    <sheetView tabSelected="1" view="pageBreakPreview" topLeftCell="A28" zoomScale="80" zoomScaleNormal="100" zoomScaleSheetLayoutView="80" workbookViewId="0">
      <selection activeCell="L41" sqref="L41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68" customWidth="1"/>
    <col min="8" max="8" width="16.140625" style="68" customWidth="1"/>
    <col min="9" max="12" width="16.140625" customWidth="1"/>
    <col min="13" max="13" width="55.42578125" style="1" customWidth="1"/>
  </cols>
  <sheetData>
    <row r="1" spans="1:13" ht="14.45" customHeight="1" x14ac:dyDescent="0.25">
      <c r="A1" s="74" t="s">
        <v>0</v>
      </c>
      <c r="B1" s="77" t="s">
        <v>1</v>
      </c>
      <c r="C1" s="80" t="s">
        <v>2</v>
      </c>
      <c r="D1" s="80" t="s">
        <v>3</v>
      </c>
      <c r="E1" s="81" t="s">
        <v>4</v>
      </c>
      <c r="F1" s="82"/>
      <c r="G1" s="82"/>
      <c r="H1" s="82"/>
      <c r="I1" s="82"/>
      <c r="J1" s="82"/>
      <c r="K1" s="82"/>
      <c r="L1" s="82"/>
    </row>
    <row r="2" spans="1:13" ht="14.45" customHeight="1" x14ac:dyDescent="0.25">
      <c r="A2" s="75"/>
      <c r="B2" s="78"/>
      <c r="C2" s="80"/>
      <c r="D2" s="80"/>
      <c r="E2" s="83"/>
      <c r="F2" s="84"/>
      <c r="G2" s="84"/>
      <c r="H2" s="84"/>
      <c r="I2" s="84"/>
      <c r="J2" s="84"/>
      <c r="K2" s="84"/>
      <c r="L2" s="84"/>
    </row>
    <row r="3" spans="1:13" ht="27.75" customHeight="1" x14ac:dyDescent="0.25">
      <c r="A3" s="75"/>
      <c r="B3" s="78"/>
      <c r="C3" s="80"/>
      <c r="D3" s="80"/>
      <c r="E3" s="80" t="s">
        <v>5</v>
      </c>
      <c r="F3" s="80"/>
      <c r="G3" s="80"/>
      <c r="H3" s="80" t="s">
        <v>6</v>
      </c>
      <c r="I3" s="80"/>
      <c r="J3" s="80"/>
      <c r="K3" s="85" t="s">
        <v>7</v>
      </c>
      <c r="L3" s="85"/>
    </row>
    <row r="4" spans="1:13" ht="56.1" customHeight="1" x14ac:dyDescent="0.25">
      <c r="A4" s="76"/>
      <c r="B4" s="79"/>
      <c r="C4" s="80"/>
      <c r="D4" s="80"/>
      <c r="E4" s="2" t="s">
        <v>8</v>
      </c>
      <c r="F4" s="2" t="s">
        <v>9</v>
      </c>
      <c r="G4" s="3" t="s">
        <v>10</v>
      </c>
      <c r="H4" s="2" t="s">
        <v>8</v>
      </c>
      <c r="I4" s="2" t="s">
        <v>9</v>
      </c>
      <c r="J4" s="3" t="s">
        <v>10</v>
      </c>
      <c r="K4" s="4" t="s">
        <v>11</v>
      </c>
      <c r="L4" s="4" t="s">
        <v>12</v>
      </c>
    </row>
    <row r="5" spans="1:13" x14ac:dyDescent="0.25">
      <c r="A5" s="5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/>
    </row>
    <row r="6" spans="1:13" ht="20.25" customHeight="1" x14ac:dyDescent="0.25">
      <c r="A6" s="7"/>
      <c r="B6" s="69" t="s">
        <v>13</v>
      </c>
      <c r="C6" s="70"/>
      <c r="D6" s="70"/>
      <c r="E6" s="8"/>
      <c r="F6" s="9"/>
      <c r="G6" s="10"/>
      <c r="H6" s="10"/>
      <c r="I6" s="10"/>
      <c r="J6" s="10"/>
      <c r="K6" s="10"/>
      <c r="L6" s="10"/>
    </row>
    <row r="7" spans="1:13" ht="18" customHeight="1" x14ac:dyDescent="0.25">
      <c r="A7" s="11"/>
      <c r="B7" s="12" t="s">
        <v>14</v>
      </c>
      <c r="C7" s="13"/>
      <c r="D7" s="13"/>
      <c r="E7" s="14"/>
      <c r="F7" s="15"/>
      <c r="G7" s="15"/>
      <c r="H7" s="16"/>
      <c r="I7" s="17"/>
      <c r="J7" s="17"/>
      <c r="K7" s="14"/>
      <c r="L7" s="15"/>
    </row>
    <row r="8" spans="1:13" ht="22.5" customHeight="1" x14ac:dyDescent="0.25">
      <c r="A8" s="11">
        <v>1</v>
      </c>
      <c r="B8" s="18" t="s">
        <v>15</v>
      </c>
      <c r="C8" s="19" t="s">
        <v>16</v>
      </c>
      <c r="D8" s="20">
        <v>42</v>
      </c>
      <c r="E8" s="21">
        <v>1055.02</v>
      </c>
      <c r="F8" s="15">
        <f t="shared" ref="F8:F11" si="0">ROUND(E8*D8,2)</f>
        <v>44310.84</v>
      </c>
      <c r="G8" s="15">
        <f t="shared" ref="G8:G11" si="1">ROUND(F8*1.2,2)</f>
        <v>53173.01</v>
      </c>
      <c r="H8" s="16"/>
      <c r="I8" s="17"/>
      <c r="J8" s="17"/>
      <c r="K8" s="14">
        <f t="shared" ref="K8:L11" si="2">F8+I8</f>
        <v>44310.84</v>
      </c>
      <c r="L8" s="15">
        <f t="shared" si="2"/>
        <v>53173.01</v>
      </c>
      <c r="M8" s="22" t="s">
        <v>17</v>
      </c>
    </row>
    <row r="9" spans="1:13" ht="22.5" customHeight="1" x14ac:dyDescent="0.25">
      <c r="A9" s="11">
        <f>A8+1</f>
        <v>2</v>
      </c>
      <c r="B9" s="18" t="s">
        <v>18</v>
      </c>
      <c r="C9" s="23" t="s">
        <v>19</v>
      </c>
      <c r="D9" s="24">
        <v>91.68</v>
      </c>
      <c r="E9" s="21">
        <v>1900</v>
      </c>
      <c r="F9" s="15">
        <f t="shared" si="0"/>
        <v>174192</v>
      </c>
      <c r="G9" s="15">
        <f t="shared" si="1"/>
        <v>209030.39999999999</v>
      </c>
      <c r="H9" s="16"/>
      <c r="I9" s="17"/>
      <c r="J9" s="17"/>
      <c r="K9" s="14">
        <f t="shared" si="2"/>
        <v>174192</v>
      </c>
      <c r="L9" s="15">
        <f t="shared" si="2"/>
        <v>209030.39999999999</v>
      </c>
      <c r="M9" s="25"/>
    </row>
    <row r="10" spans="1:13" ht="22.5" customHeight="1" x14ac:dyDescent="0.25">
      <c r="A10" s="11">
        <f>A9+1</f>
        <v>3</v>
      </c>
      <c r="B10" s="18" t="s">
        <v>20</v>
      </c>
      <c r="C10" s="26" t="s">
        <v>21</v>
      </c>
      <c r="D10" s="24">
        <v>32.159999999999997</v>
      </c>
      <c r="E10" s="27">
        <v>4380.38</v>
      </c>
      <c r="F10" s="15">
        <f t="shared" si="0"/>
        <v>140873.01999999999</v>
      </c>
      <c r="G10" s="15">
        <f t="shared" si="1"/>
        <v>169047.62</v>
      </c>
      <c r="H10" s="16"/>
      <c r="I10" s="17"/>
      <c r="J10" s="17"/>
      <c r="K10" s="14">
        <f t="shared" si="2"/>
        <v>140873.01999999999</v>
      </c>
      <c r="L10" s="15">
        <f t="shared" si="2"/>
        <v>169047.62</v>
      </c>
      <c r="M10" s="1" t="s">
        <v>17</v>
      </c>
    </row>
    <row r="11" spans="1:13" ht="22.5" customHeight="1" x14ac:dyDescent="0.25">
      <c r="A11" s="11">
        <f t="shared" ref="A11" si="3">A10+1</f>
        <v>4</v>
      </c>
      <c r="B11" s="18" t="s">
        <v>22</v>
      </c>
      <c r="C11" s="26" t="s">
        <v>21</v>
      </c>
      <c r="D11" s="24">
        <v>47.78</v>
      </c>
      <c r="E11" s="16">
        <v>304</v>
      </c>
      <c r="F11" s="15">
        <f t="shared" si="0"/>
        <v>14525.12</v>
      </c>
      <c r="G11" s="15">
        <f t="shared" si="1"/>
        <v>17430.14</v>
      </c>
      <c r="H11" s="28"/>
      <c r="I11" s="17"/>
      <c r="J11" s="17"/>
      <c r="K11" s="14">
        <f t="shared" si="2"/>
        <v>14525.12</v>
      </c>
      <c r="L11" s="17">
        <f t="shared" si="2"/>
        <v>17430.14</v>
      </c>
      <c r="M11" s="1" t="s">
        <v>17</v>
      </c>
    </row>
    <row r="12" spans="1:13" ht="20.25" customHeight="1" x14ac:dyDescent="0.25">
      <c r="A12" s="11"/>
      <c r="B12" s="12" t="s">
        <v>23</v>
      </c>
      <c r="C12" s="26"/>
      <c r="D12" s="24"/>
      <c r="E12" s="16"/>
      <c r="F12" s="15"/>
      <c r="G12" s="15"/>
      <c r="H12" s="28"/>
      <c r="I12" s="17"/>
      <c r="J12" s="17"/>
      <c r="K12" s="14"/>
      <c r="L12" s="17"/>
    </row>
    <row r="13" spans="1:13" ht="25.5" customHeight="1" x14ac:dyDescent="0.25">
      <c r="A13" s="11">
        <f>A11+1</f>
        <v>5</v>
      </c>
      <c r="B13" s="29" t="s">
        <v>24</v>
      </c>
      <c r="C13" s="26" t="s">
        <v>19</v>
      </c>
      <c r="D13" s="24">
        <v>41.62</v>
      </c>
      <c r="E13" s="16">
        <v>828.5</v>
      </c>
      <c r="F13" s="15">
        <f t="shared" ref="F13" si="4">ROUND(E13*D13,2)</f>
        <v>34482.17</v>
      </c>
      <c r="G13" s="15">
        <f t="shared" ref="G13" si="5">ROUND(F13*1.2,2)</f>
        <v>41378.6</v>
      </c>
      <c r="H13" s="28"/>
      <c r="I13" s="17"/>
      <c r="J13" s="17"/>
      <c r="K13" s="14">
        <f t="shared" ref="K13:L13" si="6">F13+I13</f>
        <v>34482.17</v>
      </c>
      <c r="L13" s="17">
        <f t="shared" si="6"/>
        <v>41378.6</v>
      </c>
      <c r="M13" s="1" t="s">
        <v>25</v>
      </c>
    </row>
    <row r="14" spans="1:13" ht="20.25" customHeight="1" x14ac:dyDescent="0.25">
      <c r="A14" s="11"/>
      <c r="B14" s="30" t="s">
        <v>26</v>
      </c>
      <c r="C14" s="23"/>
      <c r="D14" s="24"/>
      <c r="E14" s="31"/>
      <c r="F14" s="17"/>
      <c r="G14" s="17"/>
      <c r="H14" s="28"/>
      <c r="I14" s="17"/>
      <c r="J14" s="17"/>
      <c r="K14" s="14"/>
      <c r="L14" s="17"/>
      <c r="M14" s="22"/>
    </row>
    <row r="15" spans="1:13" ht="24" customHeight="1" x14ac:dyDescent="0.25">
      <c r="A15" s="11">
        <f>A13+1</f>
        <v>6</v>
      </c>
      <c r="B15" s="29" t="s">
        <v>27</v>
      </c>
      <c r="C15" s="26" t="s">
        <v>28</v>
      </c>
      <c r="D15" s="24">
        <f>4.15+3.55</f>
        <v>7.7</v>
      </c>
      <c r="E15" s="27">
        <v>205.89</v>
      </c>
      <c r="F15" s="15">
        <f t="shared" ref="F15:F16" si="7">ROUND(E15*D15,2)</f>
        <v>1585.35</v>
      </c>
      <c r="G15" s="15">
        <f t="shared" ref="G15:G16" si="8">ROUND(F15*1.2,2)</f>
        <v>1902.42</v>
      </c>
      <c r="H15" s="16"/>
      <c r="I15" s="17"/>
      <c r="J15" s="17"/>
      <c r="K15" s="14">
        <f t="shared" ref="K15:L16" si="9">F15+I15</f>
        <v>1585.35</v>
      </c>
      <c r="L15" s="17">
        <f t="shared" si="9"/>
        <v>1902.42</v>
      </c>
      <c r="M15" s="22" t="s">
        <v>25</v>
      </c>
    </row>
    <row r="16" spans="1:13" ht="24" customHeight="1" x14ac:dyDescent="0.25">
      <c r="A16" s="11">
        <f>A15+1</f>
        <v>7</v>
      </c>
      <c r="B16" s="29" t="s">
        <v>29</v>
      </c>
      <c r="C16" s="26" t="s">
        <v>21</v>
      </c>
      <c r="D16" s="24">
        <v>79.94</v>
      </c>
      <c r="E16" s="27">
        <v>544.86</v>
      </c>
      <c r="F16" s="15">
        <f t="shared" si="7"/>
        <v>43556.11</v>
      </c>
      <c r="G16" s="15">
        <f t="shared" si="8"/>
        <v>52267.33</v>
      </c>
      <c r="H16" s="16"/>
      <c r="I16" s="17"/>
      <c r="J16" s="17"/>
      <c r="K16" s="14">
        <f t="shared" si="9"/>
        <v>43556.11</v>
      </c>
      <c r="L16" s="17">
        <f t="shared" si="9"/>
        <v>52267.33</v>
      </c>
      <c r="M16" s="22" t="s">
        <v>30</v>
      </c>
    </row>
    <row r="17" spans="1:13" ht="20.25" customHeight="1" x14ac:dyDescent="0.25">
      <c r="A17" s="32"/>
      <c r="B17" s="33" t="s">
        <v>31</v>
      </c>
      <c r="C17" s="23"/>
      <c r="D17" s="20"/>
      <c r="E17" s="34"/>
      <c r="F17" s="35"/>
      <c r="G17" s="36"/>
      <c r="H17" s="37"/>
      <c r="I17" s="38"/>
      <c r="J17" s="38"/>
      <c r="K17" s="39"/>
      <c r="L17" s="38"/>
    </row>
    <row r="18" spans="1:13" ht="24" customHeight="1" x14ac:dyDescent="0.25">
      <c r="A18" s="11">
        <f>A16+1</f>
        <v>8</v>
      </c>
      <c r="B18" s="40" t="s">
        <v>32</v>
      </c>
      <c r="C18" s="26" t="s">
        <v>21</v>
      </c>
      <c r="D18" s="41">
        <v>252.09</v>
      </c>
      <c r="E18" s="16">
        <v>308.75</v>
      </c>
      <c r="F18" s="15">
        <f t="shared" ref="F18:F24" si="10">ROUND(E18*D18,2)</f>
        <v>77832.789999999994</v>
      </c>
      <c r="G18" s="15">
        <f t="shared" ref="G18:G25" si="11">ROUND(F18*1.2,2)</f>
        <v>93399.35</v>
      </c>
      <c r="H18" s="37"/>
      <c r="I18" s="38"/>
      <c r="J18" s="38"/>
      <c r="K18" s="42">
        <f t="shared" ref="K18:L25" si="12">F18+I18</f>
        <v>77832.789999999994</v>
      </c>
      <c r="L18" s="27">
        <f t="shared" si="12"/>
        <v>93399.35</v>
      </c>
    </row>
    <row r="19" spans="1:13" ht="24" customHeight="1" x14ac:dyDescent="0.25">
      <c r="A19" s="11">
        <f>A18+1</f>
        <v>9</v>
      </c>
      <c r="B19" s="40" t="s">
        <v>33</v>
      </c>
      <c r="C19" s="26" t="s">
        <v>21</v>
      </c>
      <c r="D19" s="41">
        <v>7.79</v>
      </c>
      <c r="E19" s="16">
        <v>1688.15</v>
      </c>
      <c r="F19" s="15">
        <f t="shared" si="10"/>
        <v>13150.69</v>
      </c>
      <c r="G19" s="15">
        <f t="shared" si="11"/>
        <v>15780.83</v>
      </c>
      <c r="H19" s="37"/>
      <c r="I19" s="38"/>
      <c r="J19" s="38"/>
      <c r="K19" s="42">
        <f t="shared" si="12"/>
        <v>13150.69</v>
      </c>
      <c r="L19" s="27">
        <f t="shared" si="12"/>
        <v>15780.83</v>
      </c>
    </row>
    <row r="20" spans="1:13" ht="24" customHeight="1" x14ac:dyDescent="0.25">
      <c r="A20" s="11">
        <f>A19+1</f>
        <v>10</v>
      </c>
      <c r="B20" s="40" t="s">
        <v>34</v>
      </c>
      <c r="C20" s="26" t="s">
        <v>21</v>
      </c>
      <c r="D20" s="41">
        <v>40.56</v>
      </c>
      <c r="E20" s="16">
        <v>1310.05</v>
      </c>
      <c r="F20" s="15">
        <f t="shared" si="10"/>
        <v>53135.63</v>
      </c>
      <c r="G20" s="15">
        <f t="shared" si="11"/>
        <v>63762.76</v>
      </c>
      <c r="H20" s="28"/>
      <c r="I20" s="17"/>
      <c r="J20" s="17"/>
      <c r="K20" s="14">
        <f t="shared" si="12"/>
        <v>53135.63</v>
      </c>
      <c r="L20" s="17">
        <f t="shared" si="12"/>
        <v>63762.76</v>
      </c>
    </row>
    <row r="21" spans="1:13" ht="20.25" customHeight="1" x14ac:dyDescent="0.25">
      <c r="A21" s="43" t="s">
        <v>35</v>
      </c>
      <c r="B21" s="44" t="s">
        <v>36</v>
      </c>
      <c r="C21" s="45" t="s">
        <v>21</v>
      </c>
      <c r="D21" s="46">
        <f>40.56*1.1</f>
        <v>44.616000000000007</v>
      </c>
      <c r="E21" s="47"/>
      <c r="F21" s="48"/>
      <c r="G21" s="48"/>
      <c r="H21" s="49">
        <v>1191.3</v>
      </c>
      <c r="I21" s="48">
        <f>ROUND(H21*D21,2)</f>
        <v>53151.040000000001</v>
      </c>
      <c r="J21" s="48">
        <f>ROUND(I21*1.2,2)</f>
        <v>63781.25</v>
      </c>
      <c r="K21" s="50">
        <f t="shared" si="12"/>
        <v>53151.040000000001</v>
      </c>
      <c r="L21" s="48">
        <f t="shared" si="12"/>
        <v>63781.25</v>
      </c>
    </row>
    <row r="22" spans="1:13" s="53" customFormat="1" ht="22.5" customHeight="1" x14ac:dyDescent="0.25">
      <c r="A22" s="51">
        <f>A20+1</f>
        <v>11</v>
      </c>
      <c r="B22" s="40" t="s">
        <v>37</v>
      </c>
      <c r="C22" s="26" t="s">
        <v>21</v>
      </c>
      <c r="D22" s="41">
        <v>238.74</v>
      </c>
      <c r="E22" s="16">
        <v>118.75</v>
      </c>
      <c r="F22" s="15">
        <f t="shared" si="10"/>
        <v>28350.38</v>
      </c>
      <c r="G22" s="15">
        <f t="shared" si="11"/>
        <v>34020.46</v>
      </c>
      <c r="H22" s="37"/>
      <c r="I22" s="38"/>
      <c r="J22" s="38"/>
      <c r="K22" s="42">
        <f t="shared" si="12"/>
        <v>28350.38</v>
      </c>
      <c r="L22" s="27">
        <f t="shared" si="12"/>
        <v>34020.46</v>
      </c>
      <c r="M22" s="52"/>
    </row>
    <row r="23" spans="1:13" ht="22.5" customHeight="1" x14ac:dyDescent="0.25">
      <c r="A23" s="11">
        <f>A22+1</f>
        <v>12</v>
      </c>
      <c r="B23" s="40" t="s">
        <v>38</v>
      </c>
      <c r="C23" s="26" t="s">
        <v>21</v>
      </c>
      <c r="D23" s="41">
        <v>238.74</v>
      </c>
      <c r="E23" s="16">
        <v>188.1</v>
      </c>
      <c r="F23" s="15">
        <f t="shared" si="10"/>
        <v>44906.99</v>
      </c>
      <c r="G23" s="15">
        <f t="shared" si="11"/>
        <v>53888.39</v>
      </c>
      <c r="H23" s="42"/>
      <c r="I23" s="17"/>
      <c r="J23" s="17"/>
      <c r="K23" s="42">
        <f t="shared" si="12"/>
        <v>44906.99</v>
      </c>
      <c r="L23" s="27">
        <f t="shared" si="12"/>
        <v>53888.39</v>
      </c>
    </row>
    <row r="24" spans="1:13" ht="22.5" customHeight="1" x14ac:dyDescent="0.25">
      <c r="A24" s="11">
        <f t="shared" ref="A24:A25" si="13">A23+1</f>
        <v>13</v>
      </c>
      <c r="B24" s="18" t="s">
        <v>39</v>
      </c>
      <c r="C24" s="23" t="s">
        <v>40</v>
      </c>
      <c r="D24" s="24">
        <v>166.48</v>
      </c>
      <c r="E24" s="16">
        <v>118.75</v>
      </c>
      <c r="F24" s="27">
        <f t="shared" si="10"/>
        <v>19769.5</v>
      </c>
      <c r="G24" s="27">
        <f t="shared" si="11"/>
        <v>23723.4</v>
      </c>
      <c r="H24" s="16"/>
      <c r="I24" s="27"/>
      <c r="J24" s="27"/>
      <c r="K24" s="42">
        <f t="shared" si="12"/>
        <v>19769.5</v>
      </c>
      <c r="L24" s="27">
        <f t="shared" si="12"/>
        <v>23723.4</v>
      </c>
    </row>
    <row r="25" spans="1:13" ht="22.5" customHeight="1" x14ac:dyDescent="0.25">
      <c r="A25" s="11">
        <f t="shared" si="13"/>
        <v>14</v>
      </c>
      <c r="B25" s="18" t="s">
        <v>41</v>
      </c>
      <c r="C25" s="23" t="s">
        <v>28</v>
      </c>
      <c r="D25" s="24">
        <v>40.17</v>
      </c>
      <c r="E25" s="16">
        <v>308.75</v>
      </c>
      <c r="F25" s="17">
        <f>ROUND(E25*D25,2)</f>
        <v>12402.49</v>
      </c>
      <c r="G25" s="17">
        <f t="shared" si="11"/>
        <v>14882.99</v>
      </c>
      <c r="H25" s="42"/>
      <c r="I25" s="17"/>
      <c r="J25" s="17"/>
      <c r="K25" s="42">
        <f t="shared" si="12"/>
        <v>12402.49</v>
      </c>
      <c r="L25" s="27">
        <f t="shared" si="12"/>
        <v>14882.99</v>
      </c>
    </row>
    <row r="26" spans="1:13" ht="18" customHeight="1" x14ac:dyDescent="0.25">
      <c r="A26" s="43"/>
      <c r="B26" s="33" t="s">
        <v>42</v>
      </c>
      <c r="C26" s="23"/>
      <c r="D26" s="20"/>
      <c r="E26" s="34"/>
      <c r="F26" s="35"/>
      <c r="G26" s="36"/>
      <c r="H26" s="54"/>
      <c r="I26" s="17"/>
      <c r="J26" s="17"/>
      <c r="K26" s="14"/>
      <c r="L26" s="17"/>
    </row>
    <row r="27" spans="1:13" ht="21.75" customHeight="1" x14ac:dyDescent="0.25">
      <c r="A27" s="11">
        <f>A25+1</f>
        <v>15</v>
      </c>
      <c r="B27" s="55" t="s">
        <v>43</v>
      </c>
      <c r="C27" s="23" t="s">
        <v>44</v>
      </c>
      <c r="D27" s="20">
        <v>3</v>
      </c>
      <c r="E27" s="16">
        <v>9339.7999999999993</v>
      </c>
      <c r="F27" s="27">
        <f t="shared" ref="F27:F29" si="14">ROUND(E27*D27,2)</f>
        <v>28019.4</v>
      </c>
      <c r="G27" s="27">
        <f t="shared" ref="G27:G29" si="15">ROUND(F27*1.2,2)</f>
        <v>33623.279999999999</v>
      </c>
      <c r="H27" s="16"/>
      <c r="I27" s="27"/>
      <c r="J27" s="27"/>
      <c r="K27" s="42">
        <f t="shared" ref="K27:L40" si="16">F27+I27</f>
        <v>28019.4</v>
      </c>
      <c r="L27" s="27">
        <f t="shared" si="16"/>
        <v>33623.279999999999</v>
      </c>
      <c r="M27" s="22" t="s">
        <v>45</v>
      </c>
    </row>
    <row r="28" spans="1:13" ht="21.75" customHeight="1" x14ac:dyDescent="0.25">
      <c r="A28" s="11">
        <f>A27+1</f>
        <v>16</v>
      </c>
      <c r="B28" s="55" t="s">
        <v>46</v>
      </c>
      <c r="C28" s="23" t="s">
        <v>44</v>
      </c>
      <c r="D28" s="20">
        <v>3</v>
      </c>
      <c r="E28" s="16">
        <v>3728.23</v>
      </c>
      <c r="F28" s="27">
        <f t="shared" si="14"/>
        <v>11184.69</v>
      </c>
      <c r="G28" s="27">
        <f t="shared" si="15"/>
        <v>13421.63</v>
      </c>
      <c r="H28" s="16"/>
      <c r="I28" s="27"/>
      <c r="J28" s="27"/>
      <c r="K28" s="42">
        <f t="shared" si="16"/>
        <v>11184.69</v>
      </c>
      <c r="L28" s="27">
        <f t="shared" si="16"/>
        <v>13421.63</v>
      </c>
      <c r="M28" s="22" t="s">
        <v>47</v>
      </c>
    </row>
    <row r="29" spans="1:13" ht="37.5" customHeight="1" x14ac:dyDescent="0.25">
      <c r="A29" s="11">
        <f>A28+1</f>
        <v>17</v>
      </c>
      <c r="B29" s="55" t="s">
        <v>48</v>
      </c>
      <c r="C29" s="56" t="s">
        <v>19</v>
      </c>
      <c r="D29" s="57">
        <v>38.14</v>
      </c>
      <c r="E29" s="58">
        <v>5050.3900000000003</v>
      </c>
      <c r="F29" s="17">
        <f t="shared" si="14"/>
        <v>192621.87</v>
      </c>
      <c r="G29" s="17">
        <f t="shared" si="15"/>
        <v>231146.23999999999</v>
      </c>
      <c r="H29" s="54"/>
      <c r="I29" s="17"/>
      <c r="J29" s="17"/>
      <c r="K29" s="42">
        <f t="shared" si="16"/>
        <v>192621.87</v>
      </c>
      <c r="L29" s="27">
        <f t="shared" si="16"/>
        <v>231146.23999999999</v>
      </c>
    </row>
    <row r="30" spans="1:13" ht="30.75" customHeight="1" x14ac:dyDescent="0.25">
      <c r="A30" s="43" t="s">
        <v>49</v>
      </c>
      <c r="B30" s="44" t="s">
        <v>50</v>
      </c>
      <c r="C30" s="45" t="s">
        <v>19</v>
      </c>
      <c r="D30" s="46">
        <f>1.02*38.14</f>
        <v>38.902799999999999</v>
      </c>
      <c r="E30" s="47"/>
      <c r="F30" s="59"/>
      <c r="G30" s="59"/>
      <c r="H30" s="60">
        <v>13793</v>
      </c>
      <c r="I30" s="59">
        <f>ROUND(H30*D30,2)</f>
        <v>536586.31999999995</v>
      </c>
      <c r="J30" s="59">
        <f>ROUND(I30*1.2,2)</f>
        <v>643903.57999999996</v>
      </c>
      <c r="K30" s="61">
        <f t="shared" si="16"/>
        <v>536586.31999999995</v>
      </c>
      <c r="L30" s="59">
        <f t="shared" si="16"/>
        <v>643903.57999999996</v>
      </c>
    </row>
    <row r="31" spans="1:13" ht="36.75" customHeight="1" x14ac:dyDescent="0.25">
      <c r="A31" s="11">
        <f>A29+1</f>
        <v>18</v>
      </c>
      <c r="B31" s="55" t="s">
        <v>51</v>
      </c>
      <c r="C31" s="56" t="s">
        <v>19</v>
      </c>
      <c r="D31" s="57">
        <v>38.14</v>
      </c>
      <c r="E31" s="58">
        <v>2091.66</v>
      </c>
      <c r="F31" s="17">
        <f t="shared" ref="F31" si="17">ROUND(E31*D31,2)</f>
        <v>79775.91</v>
      </c>
      <c r="G31" s="17">
        <f t="shared" ref="G31" si="18">ROUND(F31*1.2,2)</f>
        <v>95731.09</v>
      </c>
      <c r="H31" s="54"/>
      <c r="I31" s="17"/>
      <c r="J31" s="17"/>
      <c r="K31" s="42">
        <f t="shared" si="16"/>
        <v>79775.91</v>
      </c>
      <c r="L31" s="27">
        <f t="shared" si="16"/>
        <v>95731.09</v>
      </c>
      <c r="M31" s="22" t="s">
        <v>47</v>
      </c>
    </row>
    <row r="32" spans="1:13" ht="21" customHeight="1" x14ac:dyDescent="0.25">
      <c r="A32" s="43" t="s">
        <v>52</v>
      </c>
      <c r="B32" s="44" t="s">
        <v>53</v>
      </c>
      <c r="C32" s="45" t="s">
        <v>19</v>
      </c>
      <c r="D32" s="46">
        <f>1.02*38.14</f>
        <v>38.902799999999999</v>
      </c>
      <c r="E32" s="47"/>
      <c r="F32" s="48"/>
      <c r="G32" s="48"/>
      <c r="H32" s="49">
        <v>3124.17</v>
      </c>
      <c r="I32" s="48">
        <f>ROUND(H32*D32,2)</f>
        <v>121538.96</v>
      </c>
      <c r="J32" s="48">
        <f>ROUND(I32*1.2,2)</f>
        <v>145846.75</v>
      </c>
      <c r="K32" s="50">
        <f t="shared" si="16"/>
        <v>121538.96</v>
      </c>
      <c r="L32" s="48">
        <f t="shared" si="16"/>
        <v>145846.75</v>
      </c>
    </row>
    <row r="33" spans="1:13" ht="24.75" customHeight="1" x14ac:dyDescent="0.25">
      <c r="A33" s="43" t="s">
        <v>54</v>
      </c>
      <c r="B33" s="44" t="s">
        <v>55</v>
      </c>
      <c r="C33" s="45" t="s">
        <v>16</v>
      </c>
      <c r="D33" s="62">
        <v>9</v>
      </c>
      <c r="E33" s="47"/>
      <c r="F33" s="48"/>
      <c r="G33" s="48"/>
      <c r="H33" s="49">
        <v>1641.6</v>
      </c>
      <c r="I33" s="48">
        <f>ROUND(H33*D33,2)</f>
        <v>14774.4</v>
      </c>
      <c r="J33" s="48">
        <f>ROUND(I33*1.2,2)</f>
        <v>17729.28</v>
      </c>
      <c r="K33" s="50">
        <f t="shared" si="16"/>
        <v>14774.4</v>
      </c>
      <c r="L33" s="48">
        <f t="shared" si="16"/>
        <v>17729.28</v>
      </c>
    </row>
    <row r="34" spans="1:13" ht="15.75" x14ac:dyDescent="0.25">
      <c r="A34" s="11">
        <f>A31+1</f>
        <v>19</v>
      </c>
      <c r="B34" s="55" t="s">
        <v>56</v>
      </c>
      <c r="C34" s="56" t="s">
        <v>57</v>
      </c>
      <c r="D34" s="63">
        <v>1</v>
      </c>
      <c r="E34" s="58">
        <v>6060.29</v>
      </c>
      <c r="F34" s="17">
        <f t="shared" ref="F34:F39" si="19">ROUND(E34*D34,2)</f>
        <v>6060.29</v>
      </c>
      <c r="G34" s="17">
        <f t="shared" ref="G34:G39" si="20">ROUND(F34*1.2,2)</f>
        <v>7272.35</v>
      </c>
      <c r="H34" s="54"/>
      <c r="I34" s="17"/>
      <c r="J34" s="17"/>
      <c r="K34" s="42">
        <f t="shared" si="16"/>
        <v>6060.29</v>
      </c>
      <c r="L34" s="27">
        <f t="shared" si="16"/>
        <v>7272.35</v>
      </c>
    </row>
    <row r="35" spans="1:13" ht="45" x14ac:dyDescent="0.25">
      <c r="A35" s="11">
        <f>A34+1</f>
        <v>20</v>
      </c>
      <c r="B35" s="18" t="s">
        <v>58</v>
      </c>
      <c r="C35" s="23" t="s">
        <v>16</v>
      </c>
      <c r="D35" s="20">
        <v>2</v>
      </c>
      <c r="E35" s="16">
        <v>4670.4399999999996</v>
      </c>
      <c r="F35" s="17">
        <f t="shared" si="19"/>
        <v>9340.8799999999992</v>
      </c>
      <c r="G35" s="17">
        <f t="shared" si="20"/>
        <v>11209.06</v>
      </c>
      <c r="H35" s="54"/>
      <c r="I35" s="17"/>
      <c r="J35" s="17"/>
      <c r="K35" s="42">
        <f t="shared" si="16"/>
        <v>9340.8799999999992</v>
      </c>
      <c r="L35" s="27">
        <f t="shared" si="16"/>
        <v>11209.06</v>
      </c>
    </row>
    <row r="36" spans="1:13" ht="30" x14ac:dyDescent="0.25">
      <c r="A36" s="43" t="s">
        <v>59</v>
      </c>
      <c r="B36" s="44" t="s">
        <v>60</v>
      </c>
      <c r="C36" s="45" t="s">
        <v>16</v>
      </c>
      <c r="D36" s="62">
        <v>2</v>
      </c>
      <c r="E36" s="47"/>
      <c r="F36" s="48"/>
      <c r="G36" s="48"/>
      <c r="H36" s="49">
        <v>3239.5</v>
      </c>
      <c r="I36" s="48">
        <f>ROUND(H36*D36,2)</f>
        <v>6479</v>
      </c>
      <c r="J36" s="48">
        <f>ROUND(I36*1.2,2)</f>
        <v>7774.8</v>
      </c>
      <c r="K36" s="50">
        <f t="shared" si="16"/>
        <v>6479</v>
      </c>
      <c r="L36" s="48">
        <f t="shared" si="16"/>
        <v>7774.8</v>
      </c>
    </row>
    <row r="37" spans="1:13" ht="30" x14ac:dyDescent="0.25">
      <c r="A37" s="11">
        <f>A35+1</f>
        <v>21</v>
      </c>
      <c r="B37" s="18" t="s">
        <v>61</v>
      </c>
      <c r="C37" s="23" t="s">
        <v>21</v>
      </c>
      <c r="D37" s="24">
        <v>4.9400000000000004</v>
      </c>
      <c r="E37" s="16">
        <v>8327.42</v>
      </c>
      <c r="F37" s="17">
        <f t="shared" si="19"/>
        <v>41137.449999999997</v>
      </c>
      <c r="G37" s="17">
        <f t="shared" si="20"/>
        <v>49364.94</v>
      </c>
      <c r="H37" s="54"/>
      <c r="I37" s="17"/>
      <c r="J37" s="17"/>
      <c r="K37" s="42">
        <f t="shared" si="16"/>
        <v>41137.449999999997</v>
      </c>
      <c r="L37" s="27">
        <f t="shared" si="16"/>
        <v>49364.94</v>
      </c>
    </row>
    <row r="38" spans="1:13" ht="15.75" x14ac:dyDescent="0.25">
      <c r="A38" s="43" t="s">
        <v>62</v>
      </c>
      <c r="B38" s="44" t="s">
        <v>63</v>
      </c>
      <c r="C38" s="45" t="s">
        <v>21</v>
      </c>
      <c r="D38" s="46">
        <f>1.02*4.94</f>
        <v>5.0388000000000002</v>
      </c>
      <c r="E38" s="47"/>
      <c r="F38" s="48"/>
      <c r="G38" s="48"/>
      <c r="H38" s="49">
        <v>3657.5</v>
      </c>
      <c r="I38" s="48">
        <f t="shared" ref="I38" si="21">ROUND(H38*D38,2)</f>
        <v>18429.41</v>
      </c>
      <c r="J38" s="48">
        <f t="shared" ref="J38" si="22">ROUND(I38*1.2,2)</f>
        <v>22115.29</v>
      </c>
      <c r="K38" s="50">
        <f t="shared" si="16"/>
        <v>18429.41</v>
      </c>
      <c r="L38" s="48">
        <f t="shared" si="16"/>
        <v>22115.29</v>
      </c>
    </row>
    <row r="39" spans="1:13" ht="35.25" customHeight="1" x14ac:dyDescent="0.25">
      <c r="A39" s="11">
        <f>A37+1</f>
        <v>22</v>
      </c>
      <c r="B39" s="55" t="s">
        <v>64</v>
      </c>
      <c r="C39" s="56" t="s">
        <v>19</v>
      </c>
      <c r="D39" s="57">
        <v>38.18</v>
      </c>
      <c r="E39" s="58">
        <v>1419.5</v>
      </c>
      <c r="F39" s="17">
        <f t="shared" si="19"/>
        <v>54196.51</v>
      </c>
      <c r="G39" s="17">
        <f t="shared" si="20"/>
        <v>65035.81</v>
      </c>
      <c r="H39" s="54"/>
      <c r="I39" s="17"/>
      <c r="J39" s="17"/>
      <c r="K39" s="42">
        <f t="shared" si="16"/>
        <v>54196.51</v>
      </c>
      <c r="L39" s="27">
        <f t="shared" si="16"/>
        <v>65035.81</v>
      </c>
    </row>
    <row r="40" spans="1:13" ht="21" customHeight="1" x14ac:dyDescent="0.25">
      <c r="A40" s="43" t="s">
        <v>65</v>
      </c>
      <c r="B40" s="44" t="s">
        <v>53</v>
      </c>
      <c r="C40" s="45" t="s">
        <v>19</v>
      </c>
      <c r="D40" s="46">
        <f>1.02*38.18</f>
        <v>38.943600000000004</v>
      </c>
      <c r="E40" s="47"/>
      <c r="F40" s="48"/>
      <c r="G40" s="48"/>
      <c r="H40" s="49">
        <v>3124.17</v>
      </c>
      <c r="I40" s="48">
        <f>ROUND(H40*D40,2)</f>
        <v>121666.43</v>
      </c>
      <c r="J40" s="48">
        <f>ROUND(I40*1.2,2)</f>
        <v>145999.72</v>
      </c>
      <c r="K40" s="50">
        <f t="shared" si="16"/>
        <v>121666.43</v>
      </c>
      <c r="L40" s="48">
        <f t="shared" si="16"/>
        <v>145999.72</v>
      </c>
    </row>
    <row r="41" spans="1:13" s="67" customFormat="1" ht="24" customHeight="1" x14ac:dyDescent="0.3">
      <c r="A41" s="71" t="s">
        <v>66</v>
      </c>
      <c r="B41" s="72"/>
      <c r="C41" s="72"/>
      <c r="D41" s="72"/>
      <c r="E41" s="73"/>
      <c r="F41" s="64">
        <f>SUM(F7:F40)</f>
        <v>1125410.0799999998</v>
      </c>
      <c r="G41" s="64">
        <f>ROUND(F41*1.2,2)</f>
        <v>1350492.1</v>
      </c>
      <c r="H41" s="65"/>
      <c r="I41" s="64">
        <f>SUM(I7:I40)</f>
        <v>872625.56</v>
      </c>
      <c r="J41" s="64">
        <f>ROUND(I41*1.2,2)</f>
        <v>1047150.67</v>
      </c>
      <c r="K41" s="64">
        <f>SUM(K7:K40)</f>
        <v>1998035.6399999994</v>
      </c>
      <c r="L41" s="64">
        <f>ROUND(K41*1.2,2)</f>
        <v>2397642.77</v>
      </c>
      <c r="M41" s="66"/>
    </row>
  </sheetData>
  <mergeCells count="10">
    <mergeCell ref="B6:D6"/>
    <mergeCell ref="A41:E41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НВК3 В1-4-до Уг.1</vt:lpstr>
      <vt:lpstr>'НВК3 В1-4-до Уг.1'!Область_печати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2024-02-27T12:25:09Z</dcterms:created>
  <dcterms:modified xsi:type="dcterms:W3CDTF">2024-02-27T16:10:01Z</dcterms:modified>
</cp:coreProperties>
</file>