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Сметный\Объекты\Мытищи\ИД\ВОР\Для ВДЦ\КП к договору\"/>
    </mc:Choice>
  </mc:AlternateContent>
  <xr:revisionPtr revIDLastSave="0" documentId="13_ncr:1_{C0BD6505-17B7-44EB-9580-19438246BF61}" xr6:coauthVersionLast="43" xr6:coauthVersionMax="43" xr10:uidLastSave="{00000000-0000-0000-0000-000000000000}"/>
  <bookViews>
    <workbookView xWindow="28680" yWindow="1530" windowWidth="29040" windowHeight="15840" xr2:uid="{3A169CC6-8863-40BD-86C7-19B29CF1E787}"/>
  </bookViews>
  <sheets>
    <sheet name="НВК4 11а-11б" sheetId="1" r:id="rId1"/>
  </sheets>
  <definedNames>
    <definedName name="_xlnm.Print_Area" localSheetId="0">'НВК4 11а-11б'!$A$1:$L$66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7" i="1" l="1"/>
  <c r="E9" i="1"/>
  <c r="J66" i="1" l="1"/>
  <c r="D65" i="1" l="1"/>
  <c r="I65" i="1" s="1"/>
  <c r="D64" i="1"/>
  <c r="I64" i="1" s="1"/>
  <c r="I63" i="1"/>
  <c r="J63" i="1" s="1"/>
  <c r="L63" i="1" s="1"/>
  <c r="I62" i="1"/>
  <c r="K62" i="1" s="1"/>
  <c r="I61" i="1"/>
  <c r="K61" i="1" s="1"/>
  <c r="I60" i="1"/>
  <c r="K60" i="1" s="1"/>
  <c r="I59" i="1"/>
  <c r="K59" i="1" s="1"/>
  <c r="D58" i="1"/>
  <c r="F58" i="1" s="1"/>
  <c r="D56" i="1"/>
  <c r="I56" i="1" s="1"/>
  <c r="D55" i="1"/>
  <c r="I55" i="1" s="1"/>
  <c r="I54" i="1"/>
  <c r="K54" i="1" s="1"/>
  <c r="I53" i="1"/>
  <c r="I52" i="1"/>
  <c r="K52" i="1" s="1"/>
  <c r="I51" i="1"/>
  <c r="K51" i="1" s="1"/>
  <c r="K50" i="1"/>
  <c r="I50" i="1"/>
  <c r="J50" i="1" s="1"/>
  <c r="L50" i="1" s="1"/>
  <c r="F49" i="1"/>
  <c r="K49" i="1" s="1"/>
  <c r="D49" i="1"/>
  <c r="I47" i="1"/>
  <c r="K47" i="1" s="1"/>
  <c r="D47" i="1"/>
  <c r="F46" i="1"/>
  <c r="K46" i="1" s="1"/>
  <c r="D45" i="1"/>
  <c r="I45" i="1" s="1"/>
  <c r="F44" i="1"/>
  <c r="K44" i="1" s="1"/>
  <c r="F43" i="1"/>
  <c r="G43" i="1" s="1"/>
  <c r="L43" i="1" s="1"/>
  <c r="I42" i="1"/>
  <c r="J42" i="1" s="1"/>
  <c r="L42" i="1" s="1"/>
  <c r="D41" i="1"/>
  <c r="I41" i="1" s="1"/>
  <c r="F40" i="1"/>
  <c r="D39" i="1"/>
  <c r="I39" i="1" s="1"/>
  <c r="F38" i="1"/>
  <c r="K38" i="1" s="1"/>
  <c r="F37" i="1"/>
  <c r="F36" i="1"/>
  <c r="G36" i="1" s="1"/>
  <c r="L36" i="1" s="1"/>
  <c r="D34" i="1"/>
  <c r="F34" i="1" s="1"/>
  <c r="F33" i="1"/>
  <c r="K33" i="1" s="1"/>
  <c r="F32" i="1"/>
  <c r="K32" i="1" s="1"/>
  <c r="F31" i="1"/>
  <c r="K31" i="1" s="1"/>
  <c r="F30" i="1"/>
  <c r="K30" i="1" s="1"/>
  <c r="I29" i="1"/>
  <c r="K29" i="1" s="1"/>
  <c r="D29" i="1"/>
  <c r="F28" i="1"/>
  <c r="G28" i="1" s="1"/>
  <c r="L28" i="1" s="1"/>
  <c r="D27" i="1"/>
  <c r="I27" i="1" s="1"/>
  <c r="F26" i="1"/>
  <c r="K26" i="1" s="1"/>
  <c r="F25" i="1"/>
  <c r="K25" i="1" s="1"/>
  <c r="D23" i="1"/>
  <c r="F23" i="1" s="1"/>
  <c r="F22" i="1"/>
  <c r="K22" i="1" s="1"/>
  <c r="F21" i="1"/>
  <c r="K21" i="1" s="1"/>
  <c r="F20" i="1"/>
  <c r="G20" i="1" s="1"/>
  <c r="L20" i="1" s="1"/>
  <c r="D19" i="1"/>
  <c r="I19" i="1" s="1"/>
  <c r="F18" i="1"/>
  <c r="K18" i="1" s="1"/>
  <c r="D17" i="1"/>
  <c r="I17" i="1" s="1"/>
  <c r="F16" i="1"/>
  <c r="K16" i="1" s="1"/>
  <c r="F15" i="1"/>
  <c r="K15" i="1" s="1"/>
  <c r="F12" i="1"/>
  <c r="G12" i="1" s="1"/>
  <c r="L12" i="1" s="1"/>
  <c r="F10" i="1"/>
  <c r="K10" i="1" s="1"/>
  <c r="F9" i="1"/>
  <c r="K9" i="1" s="1"/>
  <c r="A9" i="1"/>
  <c r="A10" i="1" s="1"/>
  <c r="A12" i="1" s="1"/>
  <c r="A15" i="1" s="1"/>
  <c r="A16" i="1" s="1"/>
  <c r="A18" i="1" s="1"/>
  <c r="A20" i="1" s="1"/>
  <c r="A21" i="1" s="1"/>
  <c r="A22" i="1" s="1"/>
  <c r="A23" i="1" s="1"/>
  <c r="A25" i="1" s="1"/>
  <c r="A26" i="1" s="1"/>
  <c r="A28" i="1" s="1"/>
  <c r="A30" i="1" s="1"/>
  <c r="A31" i="1" s="1"/>
  <c r="A32" i="1" s="1"/>
  <c r="A33" i="1" s="1"/>
  <c r="A34" i="1" s="1"/>
  <c r="A36" i="1" s="1"/>
  <c r="A37" i="1" s="1"/>
  <c r="A38" i="1" s="1"/>
  <c r="A40" i="1" s="1"/>
  <c r="A43" i="1" s="1"/>
  <c r="A44" i="1" s="1"/>
  <c r="A46" i="1" s="1"/>
  <c r="A49" i="1" s="1"/>
  <c r="A58" i="1" s="1"/>
  <c r="F8" i="1"/>
  <c r="K8" i="1" s="1"/>
  <c r="G22" i="1" l="1"/>
  <c r="L22" i="1" s="1"/>
  <c r="G33" i="1"/>
  <c r="L33" i="1" s="1"/>
  <c r="K12" i="1"/>
  <c r="G10" i="1"/>
  <c r="L10" i="1" s="1"/>
  <c r="G16" i="1"/>
  <c r="L16" i="1" s="1"/>
  <c r="K20" i="1"/>
  <c r="K42" i="1"/>
  <c r="J59" i="1"/>
  <c r="L59" i="1" s="1"/>
  <c r="K63" i="1"/>
  <c r="G30" i="1"/>
  <c r="L30" i="1" s="1"/>
  <c r="K43" i="1"/>
  <c r="K36" i="1"/>
  <c r="K28" i="1"/>
  <c r="K58" i="1"/>
  <c r="G58" i="1"/>
  <c r="L58" i="1" s="1"/>
  <c r="K39" i="1"/>
  <c r="J39" i="1"/>
  <c r="L39" i="1" s="1"/>
  <c r="K17" i="1"/>
  <c r="I66" i="1"/>
  <c r="J17" i="1"/>
  <c r="K27" i="1"/>
  <c r="J27" i="1"/>
  <c r="L27" i="1" s="1"/>
  <c r="G34" i="1"/>
  <c r="L34" i="1" s="1"/>
  <c r="K34" i="1"/>
  <c r="K40" i="1"/>
  <c r="G40" i="1"/>
  <c r="L40" i="1" s="1"/>
  <c r="K53" i="1"/>
  <c r="J53" i="1"/>
  <c r="L53" i="1" s="1"/>
  <c r="K41" i="1"/>
  <c r="J41" i="1"/>
  <c r="L41" i="1" s="1"/>
  <c r="J19" i="1"/>
  <c r="L19" i="1" s="1"/>
  <c r="K19" i="1"/>
  <c r="K45" i="1"/>
  <c r="J45" i="1"/>
  <c r="L45" i="1" s="1"/>
  <c r="K55" i="1"/>
  <c r="J55" i="1"/>
  <c r="L55" i="1" s="1"/>
  <c r="K64" i="1"/>
  <c r="J64" i="1"/>
  <c r="L64" i="1" s="1"/>
  <c r="K23" i="1"/>
  <c r="G23" i="1"/>
  <c r="L23" i="1" s="1"/>
  <c r="G37" i="1"/>
  <c r="L37" i="1" s="1"/>
  <c r="K37" i="1"/>
  <c r="K56" i="1"/>
  <c r="J56" i="1"/>
  <c r="L56" i="1" s="1"/>
  <c r="K65" i="1"/>
  <c r="J65" i="1"/>
  <c r="L65" i="1" s="1"/>
  <c r="F66" i="1"/>
  <c r="G66" i="1" s="1"/>
  <c r="G18" i="1"/>
  <c r="L18" i="1" s="1"/>
  <c r="G26" i="1"/>
  <c r="L26" i="1" s="1"/>
  <c r="G32" i="1"/>
  <c r="L32" i="1" s="1"/>
  <c r="J47" i="1"/>
  <c r="L47" i="1" s="1"/>
  <c r="G49" i="1"/>
  <c r="L49" i="1" s="1"/>
  <c r="J52" i="1"/>
  <c r="L52" i="1" s="1"/>
  <c r="J62" i="1"/>
  <c r="L62" i="1" s="1"/>
  <c r="G8" i="1"/>
  <c r="G9" i="1"/>
  <c r="L9" i="1" s="1"/>
  <c r="G25" i="1"/>
  <c r="L25" i="1" s="1"/>
  <c r="G31" i="1"/>
  <c r="L31" i="1" s="1"/>
  <c r="G46" i="1"/>
  <c r="L46" i="1" s="1"/>
  <c r="J61" i="1"/>
  <c r="L61" i="1" s="1"/>
  <c r="J51" i="1"/>
  <c r="L51" i="1" s="1"/>
  <c r="G21" i="1"/>
  <c r="L21" i="1" s="1"/>
  <c r="J29" i="1"/>
  <c r="L29" i="1" s="1"/>
  <c r="G38" i="1"/>
  <c r="L38" i="1" s="1"/>
  <c r="G44" i="1"/>
  <c r="L44" i="1" s="1"/>
  <c r="J54" i="1"/>
  <c r="L54" i="1" s="1"/>
  <c r="J60" i="1"/>
  <c r="L60" i="1" s="1"/>
  <c r="G15" i="1"/>
  <c r="L15" i="1" s="1"/>
  <c r="K66" i="1" l="1"/>
  <c r="L66" i="1" s="1"/>
  <c r="L8" i="1"/>
  <c r="L17" i="1"/>
</calcChain>
</file>

<file path=xl/sharedStrings.xml><?xml version="1.0" encoding="utf-8"?>
<sst xmlns="http://schemas.openxmlformats.org/spreadsheetml/2006/main" count="157" uniqueCount="99">
  <si>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</si>
  <si>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</si>
  <si>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</si>
  <si>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</si>
  <si>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</si>
  <si>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</si>
  <si>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</si>
  <si>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</si>
  <si>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</si>
  <si>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</si>
  <si>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</si>
  <si>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</si>
  <si>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</si>
  <si>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>131-23-НВК4. Переустройство канализации т.1(11а) до т.4 (11б)</t>
  </si>
  <si>
    <t>Разборка дорожных покрытий</t>
  </si>
  <si>
    <t xml:space="preserve">Резка асфальтового покрытия фрезой </t>
  </si>
  <si>
    <t>м</t>
  </si>
  <si>
    <t xml:space="preserve">Разборка покрытий асфальтобетонных мех. способом </t>
  </si>
  <si>
    <t>м3</t>
  </si>
  <si>
    <t>стоимость из ГП</t>
  </si>
  <si>
    <t xml:space="preserve">Разборка оснований щебеночных мех. способом </t>
  </si>
  <si>
    <t>Прочие работы</t>
  </si>
  <si>
    <t>Погрузка строительного мусора в автосамосвалы</t>
  </si>
  <si>
    <t>стоимость из 217 пути</t>
  </si>
  <si>
    <t>Земляные работы</t>
  </si>
  <si>
    <t xml:space="preserve">Земляные работы для устройства котлована колодцев </t>
  </si>
  <si>
    <t xml:space="preserve">Разработка грунта в котловане под колодцы механизированным способом </t>
  </si>
  <si>
    <t xml:space="preserve">Устройство щебеночного основания под колодец </t>
  </si>
  <si>
    <t>6.1</t>
  </si>
  <si>
    <t>Щебень</t>
  </si>
  <si>
    <t>Обратная засыпка песком вручную</t>
  </si>
  <si>
    <t>7.1</t>
  </si>
  <si>
    <t>Песок природный  средний</t>
  </si>
  <si>
    <t xml:space="preserve">Обратная засыпка грунта бульдозером </t>
  </si>
  <si>
    <t>Уплотнение грунта пневматическими трамбовками</t>
  </si>
  <si>
    <t>Погрузка  грунта в автосамосвалы</t>
  </si>
  <si>
    <t>т</t>
  </si>
  <si>
    <t>Перемещение до 1км недостающего грунта для обратной засыпки</t>
  </si>
  <si>
    <t xml:space="preserve">Земляные работы для устройства траншеи </t>
  </si>
  <si>
    <t xml:space="preserve">Разработка влажного грунта механизированным способом </t>
  </si>
  <si>
    <t>Устройство песчаного основания h=0,1м под трубы вручную</t>
  </si>
  <si>
    <t>13.1</t>
  </si>
  <si>
    <t>14.1</t>
  </si>
  <si>
    <t>Планировка площадей: механизированным способом</t>
  </si>
  <si>
    <t>м2</t>
  </si>
  <si>
    <t>Прокладка трубопровода</t>
  </si>
  <si>
    <t>Сварка труб Ф530х10 (изготовление футляра)</t>
  </si>
  <si>
    <t>стык</t>
  </si>
  <si>
    <t>Стоимость из 217 трансбордер, ТС1, п.166</t>
  </si>
  <si>
    <t>Изоляция сварного стыка термоусаживающими лентами</t>
  </si>
  <si>
    <t xml:space="preserve">Прокладка труб стальных с полиэтиленовым защитным покрытием ВУС 530х 10мм (футляр) </t>
  </si>
  <si>
    <t>22.1</t>
  </si>
  <si>
    <t>Труба стальная с полиэтиленовым защитным покрытием ВУС 530х10мм</t>
  </si>
  <si>
    <t>Протаскивание трубы двухслойной гофрированной полиэтиленовой «Корсис» PRO DN/OD 315P SN16 с установкой колец опорно-направляющего ОНК-315/530</t>
  </si>
  <si>
    <t>23.1</t>
  </si>
  <si>
    <t>Труба КОРСИС PRODN/OD 315P SN 16</t>
  </si>
  <si>
    <t>23.2</t>
  </si>
  <si>
    <t>Опорно-направляющее кольцо ОНК-315 для трубы Дн=315 мм</t>
  </si>
  <si>
    <t>шт.</t>
  </si>
  <si>
    <t>Заделка концов футляра 530х10мм</t>
  </si>
  <si>
    <t>футляр</t>
  </si>
  <si>
    <t>Прокладка трубы двухслойной гофрированной полиэтиленовой «Корсис» PRO DN/OD 315P SN16 в траншее</t>
  </si>
  <si>
    <t>25.1</t>
  </si>
  <si>
    <t>Заполнение межтрубного пространства цементно-песчаным раствором марки М100</t>
  </si>
  <si>
    <t>26.1</t>
  </si>
  <si>
    <t>Цементно-песчаный раствор М100</t>
  </si>
  <si>
    <t xml:space="preserve">Устройство колодца 11а </t>
  </si>
  <si>
    <t>Устройство круглых сборных железобетонных канализационных колодцев  в мокрых грунтах</t>
  </si>
  <si>
    <t>27.1</t>
  </si>
  <si>
    <t>Плита днища ПН15-1</t>
  </si>
  <si>
    <t>27.2</t>
  </si>
  <si>
    <t>Кольцо стеновое КС15-9</t>
  </si>
  <si>
    <t>27.3</t>
  </si>
  <si>
    <t xml:space="preserve">Плита перекрытия колодца ПП15-2 </t>
  </si>
  <si>
    <t>27.4</t>
  </si>
  <si>
    <t>Доборное кольцо КС7-1,5</t>
  </si>
  <si>
    <t>Стоимость из счета</t>
  </si>
  <si>
    <t>27.5</t>
  </si>
  <si>
    <t>Люк чугунный тяжелого типа Т (К)</t>
  </si>
  <si>
    <t>27.6</t>
  </si>
  <si>
    <t xml:space="preserve">Праймер Технониколь </t>
  </si>
  <si>
    <t>л</t>
  </si>
  <si>
    <t>27.7</t>
  </si>
  <si>
    <t xml:space="preserve">Мастика битумная Технониколь </t>
  </si>
  <si>
    <t>кг</t>
  </si>
  <si>
    <t xml:space="preserve">Устройство колодца 11б </t>
  </si>
  <si>
    <t>28.1</t>
  </si>
  <si>
    <t xml:space="preserve">Плита днища колодца ПН10-1 </t>
  </si>
  <si>
    <t>28.2</t>
  </si>
  <si>
    <t xml:space="preserve">Кольцо колодезное стеновое КС10-9 </t>
  </si>
  <si>
    <t>28.3</t>
  </si>
  <si>
    <t xml:space="preserve">Плита перекрытия колодца ПП10-2 </t>
  </si>
  <si>
    <t>28.4</t>
  </si>
  <si>
    <t>28.5</t>
  </si>
  <si>
    <t>28.6</t>
  </si>
  <si>
    <t>Праймер Технониколь</t>
  </si>
  <si>
    <t>28.7</t>
  </si>
  <si>
    <t xml:space="preserve">Битумная мастика Технониколь 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</si>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</sst>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  <numFmt numFmtId="166" formatCode="0.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</cellStyleXfs>
  <cellXfs count="92">
    <xf numFmtId="0" fontId="0" fillId="0" borderId="0" xfId="0"/>
    <xf numFmtId="0" fontId="3" fillId="0" borderId="0" xfId="0" applyFont="1"/>
    <xf numFmtId="4" fontId="2" fillId="0" borderId="3" xfId="0" applyNumberFormat="1" applyFont="1" applyBorder="1" applyAlignment="1">
      <alignment horizontal="center" vertical="center" wrapText="1"/>
    </xf>
    <xf numFmtId="164" fontId="4" fillId="0" borderId="3" xfId="1" applyNumberFormat="1" applyFont="1" applyBorder="1" applyAlignment="1">
      <alignment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5" fontId="2" fillId="2" borderId="3" xfId="0" applyNumberFormat="1" applyFont="1" applyFill="1" applyBorder="1" applyAlignment="1">
      <alignment horizontal="left" vertical="center" wrapText="1"/>
    </xf>
    <xf numFmtId="164" fontId="2" fillId="2" borderId="3" xfId="1" applyNumberFormat="1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6" fillId="0" borderId="3" xfId="0" applyFont="1" applyBorder="1"/>
    <xf numFmtId="43" fontId="6" fillId="3" borderId="3" xfId="1" applyFont="1" applyFill="1" applyBorder="1" applyAlignment="1">
      <alignment horizontal="center" vertical="center" wrapText="1"/>
    </xf>
    <xf numFmtId="43" fontId="6" fillId="0" borderId="3" xfId="1" applyFont="1" applyBorder="1" applyAlignment="1">
      <alignment vertical="center"/>
    </xf>
    <xf numFmtId="43" fontId="7" fillId="3" borderId="3" xfId="1" applyFont="1" applyFill="1" applyBorder="1" applyAlignment="1">
      <alignment horizontal="center" vertical="center" wrapText="1"/>
    </xf>
    <xf numFmtId="43" fontId="6" fillId="3" borderId="3" xfId="1" applyFont="1" applyFill="1" applyBorder="1" applyAlignment="1">
      <alignment vertical="center"/>
    </xf>
    <xf numFmtId="0" fontId="8" fillId="3" borderId="3" xfId="3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center" vertical="center" wrapText="1"/>
    </xf>
    <xf numFmtId="2" fontId="8" fillId="3" borderId="3" xfId="0" applyNumberFormat="1" applyFont="1" applyFill="1" applyBorder="1" applyAlignment="1">
      <alignment vertical="center" wrapText="1"/>
    </xf>
    <xf numFmtId="43" fontId="8" fillId="0" borderId="3" xfId="1" applyFont="1" applyBorder="1" applyAlignment="1">
      <alignment vertical="center"/>
    </xf>
    <xf numFmtId="0" fontId="3" fillId="3" borderId="0" xfId="0" applyFont="1" applyFill="1" applyAlignment="1">
      <alignment vertical="center"/>
    </xf>
    <xf numFmtId="0" fontId="8" fillId="0" borderId="3" xfId="0" applyFont="1" applyBorder="1" applyAlignment="1">
      <alignment horizontal="center" vertical="center" wrapText="1"/>
    </xf>
    <xf numFmtId="43" fontId="8" fillId="3" borderId="3" xfId="1" applyFont="1" applyFill="1" applyBorder="1" applyAlignment="1">
      <alignment vertical="center"/>
    </xf>
    <xf numFmtId="43" fontId="6" fillId="3" borderId="3" xfId="1" applyNumberFormat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wrapText="1"/>
    </xf>
    <xf numFmtId="43" fontId="10" fillId="3" borderId="3" xfId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8" fillId="3" borderId="11" xfId="3" applyFont="1" applyFill="1" applyBorder="1" applyAlignment="1">
      <alignment horizontal="left" vertical="center" wrapText="1"/>
    </xf>
    <xf numFmtId="49" fontId="11" fillId="3" borderId="3" xfId="0" applyNumberFormat="1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left" vertical="center" wrapText="1"/>
    </xf>
    <xf numFmtId="1" fontId="8" fillId="3" borderId="3" xfId="0" applyNumberFormat="1" applyFont="1" applyFill="1" applyBorder="1" applyAlignment="1">
      <alignment vertical="center" wrapText="1"/>
    </xf>
    <xf numFmtId="3" fontId="6" fillId="3" borderId="3" xfId="0" applyNumberFormat="1" applyFont="1" applyFill="1" applyBorder="1" applyAlignment="1">
      <alignment horizontal="center" vertical="center"/>
    </xf>
    <xf numFmtId="3" fontId="8" fillId="3" borderId="3" xfId="0" applyNumberFormat="1" applyFont="1" applyFill="1" applyBorder="1" applyAlignment="1">
      <alignment horizontal="center" vertical="center"/>
    </xf>
    <xf numFmtId="165" fontId="6" fillId="3" borderId="3" xfId="0" applyNumberFormat="1" applyFont="1" applyFill="1" applyBorder="1" applyAlignment="1">
      <alignment vertical="center"/>
    </xf>
    <xf numFmtId="43" fontId="11" fillId="3" borderId="3" xfId="1" applyNumberFormat="1" applyFont="1" applyFill="1" applyBorder="1" applyAlignment="1">
      <alignment horizontal="center"/>
    </xf>
    <xf numFmtId="43" fontId="11" fillId="3" borderId="3" xfId="1" applyFont="1" applyFill="1" applyBorder="1" applyAlignment="1">
      <alignment vertical="center"/>
    </xf>
    <xf numFmtId="43" fontId="11" fillId="3" borderId="3" xfId="1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left" vertical="center" wrapText="1"/>
    </xf>
    <xf numFmtId="0" fontId="8" fillId="0" borderId="3" xfId="3" applyFont="1" applyBorder="1" applyAlignment="1">
      <alignment horizontal="left" vertical="center" wrapText="1"/>
    </xf>
    <xf numFmtId="2" fontId="8" fillId="0" borderId="3" xfId="0" applyNumberFormat="1" applyFont="1" applyBorder="1" applyAlignment="1">
      <alignment vertical="center" wrapText="1"/>
    </xf>
    <xf numFmtId="43" fontId="8" fillId="3" borderId="3" xfId="1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 wrapText="1"/>
    </xf>
    <xf numFmtId="0" fontId="8" fillId="4" borderId="3" xfId="3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center" vertical="center" wrapText="1"/>
    </xf>
    <xf numFmtId="2" fontId="8" fillId="4" borderId="3" xfId="0" applyNumberFormat="1" applyFont="1" applyFill="1" applyBorder="1" applyAlignment="1">
      <alignment vertical="center" wrapText="1"/>
    </xf>
    <xf numFmtId="43" fontId="7" fillId="4" borderId="3" xfId="1" applyFont="1" applyFill="1" applyBorder="1" applyAlignment="1">
      <alignment horizontal="center" vertical="center" wrapText="1"/>
    </xf>
    <xf numFmtId="43" fontId="6" fillId="4" borderId="3" xfId="1" applyFont="1" applyFill="1" applyBorder="1" applyAlignment="1">
      <alignment vertical="center"/>
    </xf>
    <xf numFmtId="43" fontId="6" fillId="4" borderId="3" xfId="1" applyNumberFormat="1" applyFont="1" applyFill="1" applyBorder="1" applyAlignment="1">
      <alignment vertical="center"/>
    </xf>
    <xf numFmtId="43" fontId="6" fillId="4" borderId="3" xfId="1" applyFont="1" applyFill="1" applyBorder="1" applyAlignment="1">
      <alignment horizontal="center" vertical="center" wrapText="1"/>
    </xf>
    <xf numFmtId="0" fontId="8" fillId="3" borderId="3" xfId="0" applyNumberFormat="1" applyFont="1" applyFill="1" applyBorder="1" applyAlignment="1">
      <alignment horizontal="center" vertical="center" wrapText="1"/>
    </xf>
    <xf numFmtId="0" fontId="3" fillId="3" borderId="0" xfId="0" applyFont="1" applyFill="1"/>
    <xf numFmtId="0" fontId="0" fillId="3" borderId="0" xfId="0" applyFill="1"/>
    <xf numFmtId="166" fontId="8" fillId="0" borderId="3" xfId="0" applyNumberFormat="1" applyFont="1" applyBorder="1" applyAlignment="1">
      <alignment vertical="center" wrapText="1"/>
    </xf>
    <xf numFmtId="43" fontId="6" fillId="3" borderId="3" xfId="1" applyNumberFormat="1" applyFont="1" applyFill="1" applyBorder="1" applyAlignment="1">
      <alignment horizontal="center"/>
    </xf>
    <xf numFmtId="0" fontId="8" fillId="0" borderId="3" xfId="3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2" fontId="8" fillId="0" borderId="3" xfId="0" applyNumberFormat="1" applyFont="1" applyFill="1" applyBorder="1" applyAlignment="1">
      <alignment vertical="center" wrapText="1"/>
    </xf>
    <xf numFmtId="43" fontId="7" fillId="0" borderId="3" xfId="1" applyFont="1" applyFill="1" applyBorder="1" applyAlignment="1">
      <alignment horizontal="center" vertical="center" wrapText="1"/>
    </xf>
    <xf numFmtId="43" fontId="8" fillId="4" borderId="3" xfId="1" applyFont="1" applyFill="1" applyBorder="1" applyAlignment="1">
      <alignment vertical="center"/>
    </xf>
    <xf numFmtId="43" fontId="8" fillId="4" borderId="3" xfId="1" applyNumberFormat="1" applyFont="1" applyFill="1" applyBorder="1" applyAlignment="1">
      <alignment vertical="center"/>
    </xf>
    <xf numFmtId="43" fontId="8" fillId="4" borderId="3" xfId="1" applyFont="1" applyFill="1" applyBorder="1" applyAlignment="1">
      <alignment horizontal="center" vertical="center" wrapText="1"/>
    </xf>
    <xf numFmtId="1" fontId="8" fillId="4" borderId="3" xfId="0" applyNumberFormat="1" applyFont="1" applyFill="1" applyBorder="1" applyAlignment="1">
      <alignment vertical="center" wrapText="1"/>
    </xf>
    <xf numFmtId="1" fontId="8" fillId="0" borderId="3" xfId="0" applyNumberFormat="1" applyFont="1" applyFill="1" applyBorder="1" applyAlignment="1">
      <alignment vertical="center" wrapText="1"/>
    </xf>
    <xf numFmtId="0" fontId="2" fillId="0" borderId="3" xfId="3" applyFont="1" applyFill="1" applyBorder="1" applyAlignment="1">
      <alignment horizontal="left" vertical="center" wrapText="1"/>
    </xf>
    <xf numFmtId="43" fontId="6" fillId="4" borderId="3" xfId="1" applyNumberFormat="1" applyFont="1" applyFill="1" applyBorder="1" applyAlignment="1">
      <alignment horizontal="center"/>
    </xf>
    <xf numFmtId="1" fontId="8" fillId="4" borderId="3" xfId="1" applyNumberFormat="1" applyFont="1" applyFill="1" applyBorder="1" applyAlignment="1">
      <alignment vertical="center" wrapText="1"/>
    </xf>
    <xf numFmtId="0" fontId="8" fillId="4" borderId="11" xfId="3" applyFont="1" applyFill="1" applyBorder="1" applyAlignment="1">
      <alignment horizontal="left" vertical="center" wrapText="1"/>
    </xf>
    <xf numFmtId="43" fontId="13" fillId="0" borderId="3" xfId="1" applyFont="1" applyBorder="1" applyAlignment="1">
      <alignment horizontal="center"/>
    </xf>
    <xf numFmtId="164" fontId="14" fillId="0" borderId="0" xfId="1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164" fontId="0" fillId="0" borderId="0" xfId="1" applyNumberFormat="1" applyFont="1"/>
    <xf numFmtId="43" fontId="13" fillId="0" borderId="3" xfId="1" applyFont="1" applyBorder="1"/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12" fillId="0" borderId="11" xfId="3" applyFont="1" applyBorder="1" applyAlignment="1">
      <alignment horizontal="right" wrapText="1"/>
    </xf>
    <xf numFmtId="0" fontId="12" fillId="0" borderId="12" xfId="3" applyFont="1" applyBorder="1" applyAlignment="1">
      <alignment horizontal="right" wrapText="1"/>
    </xf>
    <xf numFmtId="0" fontId="12" fillId="0" borderId="13" xfId="3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4" fontId="2" fillId="0" borderId="7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</cellXfs>
  <cellStyles count="4">
    <cellStyle name="ЛокСмМТСН" xfId="2" xr:uid="{6B01F00A-A4A3-4A6B-B75C-CAFC609D755D}"/>
    <cellStyle name="Обычный" xfId="0" builtinId="0"/>
    <cellStyle name="Обычный 2" xfId="3" xr:uid="{9154BF52-5695-4DE0-A577-1F8A784E2414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940C04-60B0-4B59-A18E-A56E415B2F18}">
  <dimension ref="A1:M66"/>
  <sheetViews>
    <sheetView tabSelected="1" view="pageBreakPreview" topLeftCell="A43" zoomScale="80" zoomScaleNormal="100" zoomScaleSheetLayoutView="80" workbookViewId="0">
      <selection activeCell="H52" sqref="H52"/>
    </sheetView>
  </sheetViews>
  <sheetFormatPr defaultColWidth="8.85546875" defaultRowHeight="15" x14ac:dyDescent="0.25"/>
  <cols>
    <col min="2" max="2" width="65.140625" customWidth="1"/>
    <col min="3" max="3" width="9.28515625" customWidth="1"/>
    <col min="4" max="4" width="11" bestFit="1" customWidth="1"/>
    <col min="5" max="5" width="15.140625" customWidth="1"/>
    <col min="6" max="6" width="16" customWidth="1"/>
    <col min="7" max="7" width="17.140625" style="73" customWidth="1"/>
    <col min="8" max="8" width="16.140625" style="73" customWidth="1"/>
    <col min="9" max="12" width="16.140625" customWidth="1"/>
    <col min="13" max="13" width="55.42578125" style="1" customWidth="1"/>
  </cols>
  <sheetData>
    <row r="1" spans="1:13" ht="14.45" customHeight="1" x14ac:dyDescent="0.25">
      <c r="A1" s="80" t="s">
        <v>0</v>
      </c>
      <c r="B1" s="83" t="s">
        <v>1</v>
      </c>
      <c r="C1" s="86" t="s">
        <v>2</v>
      </c>
      <c r="D1" s="86" t="s">
        <v>3</v>
      </c>
      <c r="E1" s="87" t="s">
        <v>4</v>
      </c>
      <c r="F1" s="88"/>
      <c r="G1" s="88"/>
      <c r="H1" s="88"/>
      <c r="I1" s="88"/>
      <c r="J1" s="88"/>
      <c r="K1" s="88"/>
      <c r="L1" s="88"/>
    </row>
    <row r="2" spans="1:13" ht="14.45" customHeight="1" x14ac:dyDescent="0.25">
      <c r="A2" s="81"/>
      <c r="B2" s="84"/>
      <c r="C2" s="86"/>
      <c r="D2" s="86"/>
      <c r="E2" s="89"/>
      <c r="F2" s="90"/>
      <c r="G2" s="90"/>
      <c r="H2" s="90"/>
      <c r="I2" s="90"/>
      <c r="J2" s="90"/>
      <c r="K2" s="90"/>
      <c r="L2" s="90"/>
    </row>
    <row r="3" spans="1:13" ht="27.75" customHeight="1" x14ac:dyDescent="0.25">
      <c r="A3" s="81"/>
      <c r="B3" s="84"/>
      <c r="C3" s="86"/>
      <c r="D3" s="86"/>
      <c r="E3" s="86" t="s">
        <v>5</v>
      </c>
      <c r="F3" s="86"/>
      <c r="G3" s="86"/>
      <c r="H3" s="86" t="s">
        <v>6</v>
      </c>
      <c r="I3" s="86"/>
      <c r="J3" s="86"/>
      <c r="K3" s="91" t="s">
        <v>7</v>
      </c>
      <c r="L3" s="91"/>
    </row>
    <row r="4" spans="1:13" ht="56.1" customHeight="1" x14ac:dyDescent="0.25">
      <c r="A4" s="82"/>
      <c r="B4" s="85"/>
      <c r="C4" s="86"/>
      <c r="D4" s="86"/>
      <c r="E4" s="2" t="s">
        <v>8</v>
      </c>
      <c r="F4" s="2" t="s">
        <v>9</v>
      </c>
      <c r="G4" s="3" t="s">
        <v>10</v>
      </c>
      <c r="H4" s="2" t="s">
        <v>8</v>
      </c>
      <c r="I4" s="2" t="s">
        <v>9</v>
      </c>
      <c r="J4" s="3" t="s">
        <v>10</v>
      </c>
      <c r="K4" s="4" t="s">
        <v>11</v>
      </c>
      <c r="L4" s="4" t="s">
        <v>12</v>
      </c>
    </row>
    <row r="5" spans="1:13" x14ac:dyDescent="0.25">
      <c r="A5" s="5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/>
    </row>
    <row r="6" spans="1:13" ht="20.25" customHeight="1" x14ac:dyDescent="0.25">
      <c r="A6" s="7"/>
      <c r="B6" s="75" t="s">
        <v>13</v>
      </c>
      <c r="C6" s="76"/>
      <c r="D6" s="76"/>
      <c r="E6" s="8"/>
      <c r="F6" s="9"/>
      <c r="G6" s="10"/>
      <c r="H6" s="10"/>
      <c r="I6" s="10"/>
      <c r="J6" s="10"/>
      <c r="K6" s="10"/>
      <c r="L6" s="10"/>
    </row>
    <row r="7" spans="1:13" ht="24" customHeight="1" x14ac:dyDescent="0.25">
      <c r="A7" s="11"/>
      <c r="B7" s="12" t="s">
        <v>14</v>
      </c>
      <c r="C7" s="13"/>
      <c r="D7" s="13"/>
      <c r="E7" s="14"/>
      <c r="F7" s="15"/>
      <c r="G7" s="15"/>
      <c r="H7" s="16"/>
      <c r="I7" s="17"/>
      <c r="J7" s="17"/>
      <c r="K7" s="14"/>
      <c r="L7" s="15"/>
    </row>
    <row r="8" spans="1:13" ht="18.75" customHeight="1" x14ac:dyDescent="0.25">
      <c r="A8" s="11">
        <v>1</v>
      </c>
      <c r="B8" s="18" t="s">
        <v>15</v>
      </c>
      <c r="C8" s="19" t="s">
        <v>16</v>
      </c>
      <c r="D8" s="20">
        <v>85.94</v>
      </c>
      <c r="E8" s="21">
        <v>1900</v>
      </c>
      <c r="F8" s="15">
        <f t="shared" ref="F8:F10" si="0">ROUND(E8*D8,2)</f>
        <v>163286</v>
      </c>
      <c r="G8" s="15">
        <f t="shared" ref="G8:G10" si="1">ROUND(F8*1.2,2)</f>
        <v>195943.2</v>
      </c>
      <c r="H8" s="16"/>
      <c r="I8" s="17"/>
      <c r="J8" s="17"/>
      <c r="K8" s="14">
        <f t="shared" ref="K8:L10" si="2">F8+I8</f>
        <v>163286</v>
      </c>
      <c r="L8" s="15">
        <f t="shared" si="2"/>
        <v>195943.2</v>
      </c>
      <c r="M8" s="22"/>
    </row>
    <row r="9" spans="1:13" ht="18.75" customHeight="1" x14ac:dyDescent="0.25">
      <c r="A9" s="11">
        <f>A8+1</f>
        <v>2</v>
      </c>
      <c r="B9" s="18" t="s">
        <v>17</v>
      </c>
      <c r="C9" s="23" t="s">
        <v>18</v>
      </c>
      <c r="D9" s="20">
        <v>28.08</v>
      </c>
      <c r="E9" s="24">
        <f>ROUND(65055.24/(297.03*0.05),2)</f>
        <v>4380.38</v>
      </c>
      <c r="F9" s="15">
        <f t="shared" si="0"/>
        <v>123001.07</v>
      </c>
      <c r="G9" s="15">
        <f t="shared" si="1"/>
        <v>147601.28</v>
      </c>
      <c r="H9" s="16"/>
      <c r="I9" s="17"/>
      <c r="J9" s="17"/>
      <c r="K9" s="14">
        <f t="shared" si="2"/>
        <v>123001.07</v>
      </c>
      <c r="L9" s="15">
        <f t="shared" si="2"/>
        <v>147601.28</v>
      </c>
      <c r="M9" s="1" t="s">
        <v>19</v>
      </c>
    </row>
    <row r="10" spans="1:13" ht="18.75" customHeight="1" x14ac:dyDescent="0.25">
      <c r="A10" s="11">
        <f t="shared" ref="A10" si="3">A9+1</f>
        <v>3</v>
      </c>
      <c r="B10" s="18" t="s">
        <v>20</v>
      </c>
      <c r="C10" s="23" t="s">
        <v>18</v>
      </c>
      <c r="D10" s="20">
        <v>41.41</v>
      </c>
      <c r="E10" s="16">
        <v>304</v>
      </c>
      <c r="F10" s="15">
        <f t="shared" si="0"/>
        <v>12588.64</v>
      </c>
      <c r="G10" s="15">
        <f t="shared" si="1"/>
        <v>15106.37</v>
      </c>
      <c r="H10" s="25"/>
      <c r="I10" s="17"/>
      <c r="J10" s="17"/>
      <c r="K10" s="14">
        <f t="shared" si="2"/>
        <v>12588.64</v>
      </c>
      <c r="L10" s="17">
        <f t="shared" si="2"/>
        <v>15106.37</v>
      </c>
      <c r="M10" s="1" t="s">
        <v>19</v>
      </c>
    </row>
    <row r="11" spans="1:13" ht="18.75" customHeight="1" x14ac:dyDescent="0.25">
      <c r="A11" s="11"/>
      <c r="B11" s="26" t="s">
        <v>21</v>
      </c>
      <c r="C11" s="19"/>
      <c r="D11" s="20"/>
      <c r="E11" s="27"/>
      <c r="F11" s="17"/>
      <c r="G11" s="17"/>
      <c r="H11" s="25"/>
      <c r="I11" s="17"/>
      <c r="J11" s="17"/>
      <c r="K11" s="14"/>
      <c r="L11" s="17"/>
      <c r="M11" s="28"/>
    </row>
    <row r="12" spans="1:13" ht="18.75" customHeight="1" x14ac:dyDescent="0.25">
      <c r="A12" s="11">
        <f>A10+1</f>
        <v>4</v>
      </c>
      <c r="B12" s="29" t="s">
        <v>22</v>
      </c>
      <c r="C12" s="23" t="s">
        <v>18</v>
      </c>
      <c r="D12" s="20">
        <v>69.489999999999995</v>
      </c>
      <c r="E12" s="24">
        <v>544.86</v>
      </c>
      <c r="F12" s="15">
        <f t="shared" ref="F12" si="4">ROUND(E12*D12,2)</f>
        <v>37862.32</v>
      </c>
      <c r="G12" s="15">
        <f t="shared" ref="G12" si="5">ROUND(F12*1.2,2)</f>
        <v>45434.78</v>
      </c>
      <c r="H12" s="16"/>
      <c r="I12" s="17"/>
      <c r="J12" s="17"/>
      <c r="K12" s="14">
        <f t="shared" ref="K12:L12" si="6">F12+I12</f>
        <v>37862.32</v>
      </c>
      <c r="L12" s="17">
        <f t="shared" si="6"/>
        <v>45434.78</v>
      </c>
      <c r="M12" s="28" t="s">
        <v>23</v>
      </c>
    </row>
    <row r="13" spans="1:13" ht="18.75" customHeight="1" x14ac:dyDescent="0.25">
      <c r="A13" s="30"/>
      <c r="B13" s="31" t="s">
        <v>24</v>
      </c>
      <c r="C13" s="19"/>
      <c r="D13" s="32"/>
      <c r="E13" s="33"/>
      <c r="F13" s="34"/>
      <c r="G13" s="35"/>
      <c r="H13" s="36"/>
      <c r="I13" s="37"/>
      <c r="J13" s="37"/>
      <c r="K13" s="38"/>
      <c r="L13" s="37"/>
    </row>
    <row r="14" spans="1:13" ht="18.75" customHeight="1" x14ac:dyDescent="0.25">
      <c r="A14" s="30"/>
      <c r="B14" s="39" t="s">
        <v>25</v>
      </c>
      <c r="C14" s="19"/>
      <c r="D14" s="32"/>
      <c r="E14" s="33"/>
      <c r="F14" s="34"/>
      <c r="G14" s="35"/>
      <c r="H14" s="36"/>
      <c r="I14" s="37"/>
      <c r="J14" s="37"/>
      <c r="K14" s="38"/>
      <c r="L14" s="37"/>
    </row>
    <row r="15" spans="1:13" ht="29.25" customHeight="1" x14ac:dyDescent="0.25">
      <c r="A15" s="11">
        <f>A12+1</f>
        <v>5</v>
      </c>
      <c r="B15" s="40" t="s">
        <v>26</v>
      </c>
      <c r="C15" s="23" t="s">
        <v>18</v>
      </c>
      <c r="D15" s="41">
        <v>117.6</v>
      </c>
      <c r="E15" s="16">
        <v>355.3</v>
      </c>
      <c r="F15" s="15">
        <f t="shared" ref="F15:F23" si="7">ROUND(E15*D15,2)</f>
        <v>41783.279999999999</v>
      </c>
      <c r="G15" s="15">
        <f t="shared" ref="G15:G23" si="8">ROUND(F15*1.2,2)</f>
        <v>50139.94</v>
      </c>
      <c r="H15" s="36"/>
      <c r="I15" s="37"/>
      <c r="J15" s="37"/>
      <c r="K15" s="42">
        <f t="shared" ref="K15:L23" si="9">F15+I15</f>
        <v>41783.279999999999</v>
      </c>
      <c r="L15" s="24">
        <f t="shared" si="9"/>
        <v>50139.94</v>
      </c>
    </row>
    <row r="16" spans="1:13" ht="18.75" customHeight="1" x14ac:dyDescent="0.25">
      <c r="A16" s="11">
        <f>A15+1</f>
        <v>6</v>
      </c>
      <c r="B16" s="40" t="s">
        <v>27</v>
      </c>
      <c r="C16" s="23" t="s">
        <v>18</v>
      </c>
      <c r="D16" s="41">
        <v>1.41</v>
      </c>
      <c r="E16" s="16">
        <v>2057.89</v>
      </c>
      <c r="F16" s="15">
        <f t="shared" si="7"/>
        <v>2901.62</v>
      </c>
      <c r="G16" s="15">
        <f t="shared" si="8"/>
        <v>3481.94</v>
      </c>
      <c r="H16" s="36"/>
      <c r="I16" s="37"/>
      <c r="J16" s="37"/>
      <c r="K16" s="42">
        <f t="shared" si="9"/>
        <v>2901.62</v>
      </c>
      <c r="L16" s="24">
        <f t="shared" si="9"/>
        <v>3481.94</v>
      </c>
    </row>
    <row r="17" spans="1:13" ht="18.75" customHeight="1" x14ac:dyDescent="0.25">
      <c r="A17" s="43" t="s">
        <v>28</v>
      </c>
      <c r="B17" s="44" t="s">
        <v>29</v>
      </c>
      <c r="C17" s="45" t="s">
        <v>18</v>
      </c>
      <c r="D17" s="46">
        <f>1.41*1.26</f>
        <v>1.7766</v>
      </c>
      <c r="E17" s="47"/>
      <c r="F17" s="48"/>
      <c r="G17" s="48"/>
      <c r="H17" s="49">
        <v>1299.5999999999999</v>
      </c>
      <c r="I17" s="48">
        <f>ROUND(H17*D17,2)</f>
        <v>2308.87</v>
      </c>
      <c r="J17" s="48">
        <f>ROUND(I17*1.2,2)</f>
        <v>2770.64</v>
      </c>
      <c r="K17" s="50">
        <f t="shared" si="9"/>
        <v>2308.87</v>
      </c>
      <c r="L17" s="48">
        <f t="shared" si="9"/>
        <v>2770.64</v>
      </c>
    </row>
    <row r="18" spans="1:13" ht="18.75" customHeight="1" x14ac:dyDescent="0.25">
      <c r="A18" s="51">
        <f>A16+1</f>
        <v>7</v>
      </c>
      <c r="B18" s="40" t="s">
        <v>30</v>
      </c>
      <c r="C18" s="23" t="s">
        <v>18</v>
      </c>
      <c r="D18" s="41">
        <v>10.61</v>
      </c>
      <c r="E18" s="16">
        <v>1310.05</v>
      </c>
      <c r="F18" s="15">
        <f t="shared" si="7"/>
        <v>13899.63</v>
      </c>
      <c r="G18" s="15">
        <f t="shared" si="8"/>
        <v>16679.560000000001</v>
      </c>
      <c r="H18" s="25"/>
      <c r="I18" s="17"/>
      <c r="J18" s="17"/>
      <c r="K18" s="14">
        <f t="shared" si="9"/>
        <v>13899.63</v>
      </c>
      <c r="L18" s="17">
        <f t="shared" si="9"/>
        <v>16679.560000000001</v>
      </c>
    </row>
    <row r="19" spans="1:13" ht="18.75" customHeight="1" x14ac:dyDescent="0.25">
      <c r="A19" s="43" t="s">
        <v>31</v>
      </c>
      <c r="B19" s="44" t="s">
        <v>32</v>
      </c>
      <c r="C19" s="45" t="s">
        <v>18</v>
      </c>
      <c r="D19" s="46">
        <f>10.61*1.1</f>
        <v>11.671000000000001</v>
      </c>
      <c r="E19" s="47"/>
      <c r="F19" s="48"/>
      <c r="G19" s="48"/>
      <c r="H19" s="49">
        <v>1191.3</v>
      </c>
      <c r="I19" s="48">
        <f>ROUND(H19*D19,2)</f>
        <v>13903.66</v>
      </c>
      <c r="J19" s="48">
        <f>ROUND(I19*1.2,2)</f>
        <v>16684.39</v>
      </c>
      <c r="K19" s="50">
        <f t="shared" si="9"/>
        <v>13903.66</v>
      </c>
      <c r="L19" s="48">
        <f t="shared" si="9"/>
        <v>16684.39</v>
      </c>
    </row>
    <row r="20" spans="1:13" s="53" customFormat="1" ht="18.75" customHeight="1" x14ac:dyDescent="0.25">
      <c r="A20" s="51">
        <f>A18+1</f>
        <v>8</v>
      </c>
      <c r="B20" s="40" t="s">
        <v>33</v>
      </c>
      <c r="C20" s="23" t="s">
        <v>18</v>
      </c>
      <c r="D20" s="41">
        <v>182.68</v>
      </c>
      <c r="E20" s="16">
        <v>118.75</v>
      </c>
      <c r="F20" s="15">
        <f t="shared" si="7"/>
        <v>21693.25</v>
      </c>
      <c r="G20" s="15">
        <f t="shared" si="8"/>
        <v>26031.9</v>
      </c>
      <c r="H20" s="36"/>
      <c r="I20" s="37"/>
      <c r="J20" s="37"/>
      <c r="K20" s="42">
        <f t="shared" si="9"/>
        <v>21693.25</v>
      </c>
      <c r="L20" s="24">
        <f t="shared" si="9"/>
        <v>26031.9</v>
      </c>
      <c r="M20" s="52"/>
    </row>
    <row r="21" spans="1:13" ht="18.75" customHeight="1" x14ac:dyDescent="0.25">
      <c r="A21" s="11">
        <f>A20+1</f>
        <v>9</v>
      </c>
      <c r="B21" s="40" t="s">
        <v>34</v>
      </c>
      <c r="C21" s="23" t="s">
        <v>18</v>
      </c>
      <c r="D21" s="41">
        <v>182.68</v>
      </c>
      <c r="E21" s="16">
        <v>188.1</v>
      </c>
      <c r="F21" s="15">
        <f t="shared" si="7"/>
        <v>34362.11</v>
      </c>
      <c r="G21" s="15">
        <f t="shared" si="8"/>
        <v>41234.53</v>
      </c>
      <c r="H21" s="42"/>
      <c r="I21" s="17"/>
      <c r="J21" s="17"/>
      <c r="K21" s="42">
        <f t="shared" si="9"/>
        <v>34362.11</v>
      </c>
      <c r="L21" s="24">
        <f t="shared" si="9"/>
        <v>41234.53</v>
      </c>
    </row>
    <row r="22" spans="1:13" ht="18.75" customHeight="1" x14ac:dyDescent="0.25">
      <c r="A22" s="11">
        <f t="shared" ref="A22:A23" si="10">A21+1</f>
        <v>10</v>
      </c>
      <c r="B22" s="40" t="s">
        <v>35</v>
      </c>
      <c r="C22" s="23" t="s">
        <v>36</v>
      </c>
      <c r="D22" s="41">
        <v>123.65</v>
      </c>
      <c r="E22" s="16">
        <v>308.75</v>
      </c>
      <c r="F22" s="15">
        <f t="shared" si="7"/>
        <v>38176.94</v>
      </c>
      <c r="G22" s="15">
        <f t="shared" si="8"/>
        <v>45812.33</v>
      </c>
      <c r="H22" s="16"/>
      <c r="I22" s="24"/>
      <c r="J22" s="24"/>
      <c r="K22" s="42">
        <f t="shared" si="9"/>
        <v>38176.94</v>
      </c>
      <c r="L22" s="24">
        <f t="shared" si="9"/>
        <v>45812.33</v>
      </c>
    </row>
    <row r="23" spans="1:13" ht="18.75" customHeight="1" x14ac:dyDescent="0.25">
      <c r="A23" s="11">
        <f t="shared" si="10"/>
        <v>11</v>
      </c>
      <c r="B23" s="40" t="s">
        <v>37</v>
      </c>
      <c r="C23" s="23" t="s">
        <v>36</v>
      </c>
      <c r="D23" s="41">
        <f>1.9*65.08</f>
        <v>123.65199999999999</v>
      </c>
      <c r="E23" s="16">
        <v>350</v>
      </c>
      <c r="F23" s="15">
        <f t="shared" si="7"/>
        <v>43278.2</v>
      </c>
      <c r="G23" s="15">
        <f t="shared" si="8"/>
        <v>51933.84</v>
      </c>
      <c r="H23" s="16"/>
      <c r="I23" s="24"/>
      <c r="J23" s="24"/>
      <c r="K23" s="42">
        <f t="shared" si="9"/>
        <v>43278.2</v>
      </c>
      <c r="L23" s="24">
        <f t="shared" si="9"/>
        <v>51933.84</v>
      </c>
      <c r="M23" s="28"/>
    </row>
    <row r="24" spans="1:13" ht="18.75" customHeight="1" x14ac:dyDescent="0.25">
      <c r="A24" s="11"/>
      <c r="B24" s="39" t="s">
        <v>38</v>
      </c>
      <c r="C24" s="23"/>
      <c r="D24" s="41"/>
      <c r="E24" s="16"/>
      <c r="F24" s="15"/>
      <c r="G24" s="15"/>
      <c r="H24" s="16"/>
      <c r="I24" s="24"/>
      <c r="J24" s="24"/>
      <c r="K24" s="42"/>
      <c r="L24" s="24"/>
    </row>
    <row r="25" spans="1:13" ht="18.75" customHeight="1" x14ac:dyDescent="0.25">
      <c r="A25" s="51">
        <f>A23+1</f>
        <v>12</v>
      </c>
      <c r="B25" s="40" t="s">
        <v>39</v>
      </c>
      <c r="C25" s="23" t="s">
        <v>18</v>
      </c>
      <c r="D25" s="41">
        <v>189.17</v>
      </c>
      <c r="E25" s="16">
        <v>355.3</v>
      </c>
      <c r="F25" s="15">
        <f t="shared" ref="F25:F26" si="11">ROUND(E25*D25,2)</f>
        <v>67212.100000000006</v>
      </c>
      <c r="G25" s="15">
        <f t="shared" ref="G25:G26" si="12">ROUND(F25*1.2,2)</f>
        <v>80654.52</v>
      </c>
      <c r="H25" s="36"/>
      <c r="I25" s="37"/>
      <c r="J25" s="37"/>
      <c r="K25" s="42">
        <f t="shared" ref="K25:L34" si="13">F25+I25</f>
        <v>67212.100000000006</v>
      </c>
      <c r="L25" s="24">
        <f t="shared" si="13"/>
        <v>80654.52</v>
      </c>
    </row>
    <row r="26" spans="1:13" ht="18.75" customHeight="1" x14ac:dyDescent="0.25">
      <c r="A26" s="11">
        <f>A25+1</f>
        <v>13</v>
      </c>
      <c r="B26" s="40" t="s">
        <v>40</v>
      </c>
      <c r="C26" s="23" t="s">
        <v>18</v>
      </c>
      <c r="D26" s="41">
        <v>3.01</v>
      </c>
      <c r="E26" s="16">
        <v>1310.05</v>
      </c>
      <c r="F26" s="15">
        <f t="shared" si="11"/>
        <v>3943.25</v>
      </c>
      <c r="G26" s="15">
        <f t="shared" si="12"/>
        <v>4731.8999999999996</v>
      </c>
      <c r="H26" s="36"/>
      <c r="I26" s="37"/>
      <c r="J26" s="37"/>
      <c r="K26" s="42">
        <f t="shared" si="13"/>
        <v>3943.25</v>
      </c>
      <c r="L26" s="24">
        <f t="shared" si="13"/>
        <v>4731.8999999999996</v>
      </c>
    </row>
    <row r="27" spans="1:13" ht="18.75" customHeight="1" x14ac:dyDescent="0.25">
      <c r="A27" s="43" t="s">
        <v>41</v>
      </c>
      <c r="B27" s="44" t="s">
        <v>32</v>
      </c>
      <c r="C27" s="45" t="s">
        <v>18</v>
      </c>
      <c r="D27" s="46">
        <f>3.01*1.1</f>
        <v>3.3109999999999999</v>
      </c>
      <c r="E27" s="47"/>
      <c r="F27" s="48"/>
      <c r="G27" s="48"/>
      <c r="H27" s="49">
        <v>1191.3</v>
      </c>
      <c r="I27" s="48">
        <f>ROUND(H27*D27,2)</f>
        <v>3944.39</v>
      </c>
      <c r="J27" s="48">
        <f>ROUND(I27*1.2,2)</f>
        <v>4733.2700000000004</v>
      </c>
      <c r="K27" s="50">
        <f t="shared" si="13"/>
        <v>3944.39</v>
      </c>
      <c r="L27" s="48">
        <f t="shared" si="13"/>
        <v>4733.2700000000004</v>
      </c>
    </row>
    <row r="28" spans="1:13" ht="18.75" customHeight="1" x14ac:dyDescent="0.25">
      <c r="A28" s="51">
        <f>A26+1</f>
        <v>14</v>
      </c>
      <c r="B28" s="40" t="s">
        <v>30</v>
      </c>
      <c r="C28" s="23" t="s">
        <v>18</v>
      </c>
      <c r="D28" s="41">
        <v>42.98</v>
      </c>
      <c r="E28" s="16">
        <v>1310.05</v>
      </c>
      <c r="F28" s="15">
        <f t="shared" ref="F28" si="14">ROUND(E28*D28,2)</f>
        <v>56305.95</v>
      </c>
      <c r="G28" s="15">
        <f t="shared" ref="G28" si="15">ROUND(F28*1.2,2)</f>
        <v>67567.14</v>
      </c>
      <c r="H28" s="25"/>
      <c r="I28" s="17"/>
      <c r="J28" s="17"/>
      <c r="K28" s="14">
        <f t="shared" si="13"/>
        <v>56305.95</v>
      </c>
      <c r="L28" s="17">
        <f t="shared" si="13"/>
        <v>67567.14</v>
      </c>
    </row>
    <row r="29" spans="1:13" ht="18.75" customHeight="1" x14ac:dyDescent="0.25">
      <c r="A29" s="43" t="s">
        <v>42</v>
      </c>
      <c r="B29" s="44" t="s">
        <v>32</v>
      </c>
      <c r="C29" s="45" t="s">
        <v>18</v>
      </c>
      <c r="D29" s="46">
        <f>42.98*1.1</f>
        <v>47.277999999999999</v>
      </c>
      <c r="E29" s="47"/>
      <c r="F29" s="48"/>
      <c r="G29" s="48"/>
      <c r="H29" s="49">
        <v>1191.3</v>
      </c>
      <c r="I29" s="48">
        <f>ROUND(H29*D29,2)</f>
        <v>56322.28</v>
      </c>
      <c r="J29" s="48">
        <f>ROUND(I29*1.2,2)</f>
        <v>67586.740000000005</v>
      </c>
      <c r="K29" s="50">
        <f t="shared" si="13"/>
        <v>56322.28</v>
      </c>
      <c r="L29" s="48">
        <f t="shared" si="13"/>
        <v>67586.740000000005</v>
      </c>
    </row>
    <row r="30" spans="1:13" s="53" customFormat="1" ht="18.75" customHeight="1" x14ac:dyDescent="0.25">
      <c r="A30" s="51">
        <f>A28+1</f>
        <v>15</v>
      </c>
      <c r="B30" s="40" t="s">
        <v>33</v>
      </c>
      <c r="C30" s="23" t="s">
        <v>18</v>
      </c>
      <c r="D30" s="41">
        <v>207.42</v>
      </c>
      <c r="E30" s="16">
        <v>118.75</v>
      </c>
      <c r="F30" s="15">
        <f t="shared" ref="F30:F34" si="16">ROUND(E30*D30,2)</f>
        <v>24631.13</v>
      </c>
      <c r="G30" s="15">
        <f t="shared" ref="G30:G34" si="17">ROUND(F30*1.2,2)</f>
        <v>29557.360000000001</v>
      </c>
      <c r="H30" s="36"/>
      <c r="I30" s="37"/>
      <c r="J30" s="37"/>
      <c r="K30" s="42">
        <f t="shared" si="13"/>
        <v>24631.13</v>
      </c>
      <c r="L30" s="24">
        <f t="shared" si="13"/>
        <v>29557.360000000001</v>
      </c>
      <c r="M30" s="52"/>
    </row>
    <row r="31" spans="1:13" ht="18.75" customHeight="1" x14ac:dyDescent="0.25">
      <c r="A31" s="11">
        <f>A30+1</f>
        <v>16</v>
      </c>
      <c r="B31" s="40" t="s">
        <v>34</v>
      </c>
      <c r="C31" s="23" t="s">
        <v>18</v>
      </c>
      <c r="D31" s="41">
        <v>207.42</v>
      </c>
      <c r="E31" s="16">
        <v>188.1</v>
      </c>
      <c r="F31" s="15">
        <f t="shared" si="16"/>
        <v>39015.699999999997</v>
      </c>
      <c r="G31" s="15">
        <f t="shared" si="17"/>
        <v>46818.84</v>
      </c>
      <c r="H31" s="42"/>
      <c r="I31" s="17"/>
      <c r="J31" s="17"/>
      <c r="K31" s="42">
        <f t="shared" si="13"/>
        <v>39015.699999999997</v>
      </c>
      <c r="L31" s="24">
        <f t="shared" si="13"/>
        <v>46818.84</v>
      </c>
    </row>
    <row r="32" spans="1:13" ht="18.75" customHeight="1" x14ac:dyDescent="0.25">
      <c r="A32" s="11">
        <f t="shared" ref="A32:A34" si="18">A31+1</f>
        <v>17</v>
      </c>
      <c r="B32" s="18" t="s">
        <v>43</v>
      </c>
      <c r="C32" s="19" t="s">
        <v>44</v>
      </c>
      <c r="D32" s="20">
        <v>39.1</v>
      </c>
      <c r="E32" s="16">
        <v>118.75</v>
      </c>
      <c r="F32" s="24">
        <f t="shared" si="16"/>
        <v>4643.13</v>
      </c>
      <c r="G32" s="24">
        <f t="shared" si="17"/>
        <v>5571.76</v>
      </c>
      <c r="H32" s="16"/>
      <c r="I32" s="24"/>
      <c r="J32" s="24"/>
      <c r="K32" s="42">
        <f t="shared" si="13"/>
        <v>4643.13</v>
      </c>
      <c r="L32" s="24">
        <f t="shared" si="13"/>
        <v>5571.76</v>
      </c>
    </row>
    <row r="33" spans="1:13" ht="18.75" customHeight="1" x14ac:dyDescent="0.25">
      <c r="A33" s="11">
        <f t="shared" si="18"/>
        <v>18</v>
      </c>
      <c r="B33" s="40" t="s">
        <v>35</v>
      </c>
      <c r="C33" s="23" t="s">
        <v>36</v>
      </c>
      <c r="D33" s="54">
        <v>34.799999999999997</v>
      </c>
      <c r="E33" s="16">
        <v>308.75</v>
      </c>
      <c r="F33" s="15">
        <f t="shared" si="16"/>
        <v>10744.5</v>
      </c>
      <c r="G33" s="15">
        <f t="shared" si="17"/>
        <v>12893.4</v>
      </c>
      <c r="H33" s="16"/>
      <c r="I33" s="24"/>
      <c r="J33" s="24"/>
      <c r="K33" s="42">
        <f t="shared" si="13"/>
        <v>10744.5</v>
      </c>
      <c r="L33" s="24">
        <f t="shared" si="13"/>
        <v>12893.4</v>
      </c>
    </row>
    <row r="34" spans="1:13" ht="18.75" customHeight="1" x14ac:dyDescent="0.25">
      <c r="A34" s="11">
        <f t="shared" si="18"/>
        <v>19</v>
      </c>
      <c r="B34" s="40" t="s">
        <v>37</v>
      </c>
      <c r="C34" s="23" t="s">
        <v>36</v>
      </c>
      <c r="D34" s="54">
        <f>1.9*18.31</f>
        <v>34.788999999999994</v>
      </c>
      <c r="E34" s="16">
        <v>350</v>
      </c>
      <c r="F34" s="15">
        <f t="shared" si="16"/>
        <v>12176.15</v>
      </c>
      <c r="G34" s="15">
        <f t="shared" si="17"/>
        <v>14611.38</v>
      </c>
      <c r="H34" s="16"/>
      <c r="I34" s="24"/>
      <c r="J34" s="24"/>
      <c r="K34" s="42">
        <f t="shared" si="13"/>
        <v>12176.15</v>
      </c>
      <c r="L34" s="24">
        <f t="shared" si="13"/>
        <v>14611.38</v>
      </c>
      <c r="M34" s="28"/>
    </row>
    <row r="35" spans="1:13" ht="18.75" customHeight="1" x14ac:dyDescent="0.25">
      <c r="A35" s="43"/>
      <c r="B35" s="31" t="s">
        <v>45</v>
      </c>
      <c r="C35" s="19"/>
      <c r="D35" s="32"/>
      <c r="E35" s="33"/>
      <c r="F35" s="34"/>
      <c r="G35" s="35"/>
      <c r="H35" s="55"/>
      <c r="I35" s="17"/>
      <c r="J35" s="17"/>
      <c r="K35" s="14"/>
      <c r="L35" s="17"/>
    </row>
    <row r="36" spans="1:13" ht="18.75" customHeight="1" x14ac:dyDescent="0.25">
      <c r="A36" s="51">
        <f>A34+1</f>
        <v>20</v>
      </c>
      <c r="B36" s="56" t="s">
        <v>46</v>
      </c>
      <c r="C36" s="19" t="s">
        <v>47</v>
      </c>
      <c r="D36" s="32">
        <v>1</v>
      </c>
      <c r="E36" s="16">
        <v>9339.7999999999993</v>
      </c>
      <c r="F36" s="24">
        <f t="shared" ref="F36:F38" si="19">ROUND(E36*D36,2)</f>
        <v>9339.7999999999993</v>
      </c>
      <c r="G36" s="24">
        <f t="shared" ref="G36:G38" si="20">ROUND(F36*1.2,2)</f>
        <v>11207.76</v>
      </c>
      <c r="H36" s="16"/>
      <c r="I36" s="24"/>
      <c r="J36" s="24"/>
      <c r="K36" s="42">
        <f t="shared" ref="K36:L47" si="21">F36+I36</f>
        <v>9339.7999999999993</v>
      </c>
      <c r="L36" s="24">
        <f t="shared" si="21"/>
        <v>11207.76</v>
      </c>
      <c r="M36" s="28" t="s">
        <v>48</v>
      </c>
    </row>
    <row r="37" spans="1:13" ht="18.75" customHeight="1" x14ac:dyDescent="0.25">
      <c r="A37" s="11">
        <f>A36+1</f>
        <v>21</v>
      </c>
      <c r="B37" s="56" t="s">
        <v>49</v>
      </c>
      <c r="C37" s="19" t="s">
        <v>47</v>
      </c>
      <c r="D37" s="32">
        <v>1</v>
      </c>
      <c r="E37" s="16">
        <f>ROUND(2803.18*1.33,2)</f>
        <v>3728.23</v>
      </c>
      <c r="F37" s="24">
        <f t="shared" si="19"/>
        <v>3728.23</v>
      </c>
      <c r="G37" s="24">
        <f t="shared" si="20"/>
        <v>4473.88</v>
      </c>
      <c r="H37" s="16"/>
      <c r="I37" s="24"/>
      <c r="J37" s="24"/>
      <c r="K37" s="42">
        <f t="shared" si="21"/>
        <v>3728.23</v>
      </c>
      <c r="L37" s="24">
        <f t="shared" si="21"/>
        <v>4473.88</v>
      </c>
      <c r="M37" s="28"/>
    </row>
    <row r="38" spans="1:13" ht="35.25" customHeight="1" x14ac:dyDescent="0.25">
      <c r="A38" s="11">
        <f>A37+1</f>
        <v>22</v>
      </c>
      <c r="B38" s="56" t="s">
        <v>50</v>
      </c>
      <c r="C38" s="57" t="s">
        <v>16</v>
      </c>
      <c r="D38" s="58">
        <v>17.3</v>
      </c>
      <c r="E38" s="59">
        <v>4603.7</v>
      </c>
      <c r="F38" s="17">
        <f t="shared" si="19"/>
        <v>79644.009999999995</v>
      </c>
      <c r="G38" s="17">
        <f t="shared" si="20"/>
        <v>95572.81</v>
      </c>
      <c r="H38" s="55"/>
      <c r="I38" s="17"/>
      <c r="J38" s="17"/>
      <c r="K38" s="42">
        <f t="shared" si="21"/>
        <v>79644.009999999995</v>
      </c>
      <c r="L38" s="24">
        <f t="shared" si="21"/>
        <v>95572.81</v>
      </c>
    </row>
    <row r="39" spans="1:13" ht="35.25" customHeight="1" x14ac:dyDescent="0.25">
      <c r="A39" s="43" t="s">
        <v>51</v>
      </c>
      <c r="B39" s="44" t="s">
        <v>52</v>
      </c>
      <c r="C39" s="45" t="s">
        <v>16</v>
      </c>
      <c r="D39" s="46">
        <f>1.02*17.3</f>
        <v>17.646000000000001</v>
      </c>
      <c r="E39" s="47"/>
      <c r="F39" s="60"/>
      <c r="G39" s="60"/>
      <c r="H39" s="61">
        <v>10659</v>
      </c>
      <c r="I39" s="60">
        <f>ROUND(H39*D39,2)</f>
        <v>188088.71</v>
      </c>
      <c r="J39" s="60">
        <f>ROUND(I39*1.2,2)</f>
        <v>225706.45</v>
      </c>
      <c r="K39" s="62">
        <f t="shared" si="21"/>
        <v>188088.71</v>
      </c>
      <c r="L39" s="60">
        <f t="shared" si="21"/>
        <v>225706.45</v>
      </c>
    </row>
    <row r="40" spans="1:13" ht="48.75" customHeight="1" x14ac:dyDescent="0.25">
      <c r="A40" s="11">
        <f>A38+1</f>
        <v>23</v>
      </c>
      <c r="B40" s="56" t="s">
        <v>53</v>
      </c>
      <c r="C40" s="57" t="s">
        <v>16</v>
      </c>
      <c r="D40" s="58">
        <v>17.3</v>
      </c>
      <c r="E40" s="59">
        <v>2509.9899999999998</v>
      </c>
      <c r="F40" s="17">
        <f t="shared" ref="F40" si="22">ROUND(E40*D40,2)</f>
        <v>43422.83</v>
      </c>
      <c r="G40" s="17">
        <f t="shared" ref="G40" si="23">ROUND(F40*1.2,2)</f>
        <v>52107.4</v>
      </c>
      <c r="H40" s="55"/>
      <c r="I40" s="17"/>
      <c r="J40" s="17"/>
      <c r="K40" s="42">
        <f t="shared" si="21"/>
        <v>43422.83</v>
      </c>
      <c r="L40" s="24">
        <f t="shared" si="21"/>
        <v>52107.4</v>
      </c>
      <c r="M40" s="28"/>
    </row>
    <row r="41" spans="1:13" ht="18.75" customHeight="1" x14ac:dyDescent="0.25">
      <c r="A41" s="43" t="s">
        <v>54</v>
      </c>
      <c r="B41" s="44" t="s">
        <v>55</v>
      </c>
      <c r="C41" s="45" t="s">
        <v>16</v>
      </c>
      <c r="D41" s="46">
        <f>1.02*17.3</f>
        <v>17.646000000000001</v>
      </c>
      <c r="E41" s="47"/>
      <c r="F41" s="48"/>
      <c r="G41" s="48"/>
      <c r="H41" s="49">
        <v>3866.5</v>
      </c>
      <c r="I41" s="48">
        <f>ROUND(H41*D41,2)</f>
        <v>68228.259999999995</v>
      </c>
      <c r="J41" s="48">
        <f>ROUND(I41*1.2,2)</f>
        <v>81873.91</v>
      </c>
      <c r="K41" s="50">
        <f t="shared" si="21"/>
        <v>68228.259999999995</v>
      </c>
      <c r="L41" s="48">
        <f t="shared" si="21"/>
        <v>81873.91</v>
      </c>
    </row>
    <row r="42" spans="1:13" ht="18.75" customHeight="1" x14ac:dyDescent="0.25">
      <c r="A42" s="43" t="s">
        <v>56</v>
      </c>
      <c r="B42" s="44" t="s">
        <v>57</v>
      </c>
      <c r="C42" s="45" t="s">
        <v>58</v>
      </c>
      <c r="D42" s="63">
        <v>8</v>
      </c>
      <c r="E42" s="47"/>
      <c r="F42" s="48"/>
      <c r="G42" s="48"/>
      <c r="H42" s="49">
        <v>1641.6</v>
      </c>
      <c r="I42" s="48">
        <f>ROUND(H42*D42,2)</f>
        <v>13132.8</v>
      </c>
      <c r="J42" s="48">
        <f>ROUND(I42*1.2,2)</f>
        <v>15759.36</v>
      </c>
      <c r="K42" s="50">
        <f t="shared" si="21"/>
        <v>13132.8</v>
      </c>
      <c r="L42" s="48">
        <f t="shared" si="21"/>
        <v>15759.36</v>
      </c>
    </row>
    <row r="43" spans="1:13" ht="18.75" customHeight="1" x14ac:dyDescent="0.25">
      <c r="A43" s="11">
        <f>A40+1</f>
        <v>24</v>
      </c>
      <c r="B43" s="56" t="s">
        <v>59</v>
      </c>
      <c r="C43" s="57" t="s">
        <v>60</v>
      </c>
      <c r="D43" s="64">
        <v>1</v>
      </c>
      <c r="E43" s="59">
        <v>6060.29</v>
      </c>
      <c r="F43" s="17">
        <f t="shared" ref="F43:F44" si="24">ROUND(E43*D43,2)</f>
        <v>6060.29</v>
      </c>
      <c r="G43" s="17">
        <f t="shared" ref="G43:G44" si="25">ROUND(F43*1.2,2)</f>
        <v>7272.35</v>
      </c>
      <c r="H43" s="55"/>
      <c r="I43" s="17"/>
      <c r="J43" s="17"/>
      <c r="K43" s="42">
        <f t="shared" si="21"/>
        <v>6060.29</v>
      </c>
      <c r="L43" s="24">
        <f t="shared" si="21"/>
        <v>7272.35</v>
      </c>
    </row>
    <row r="44" spans="1:13" ht="36.75" customHeight="1" x14ac:dyDescent="0.25">
      <c r="A44" s="11">
        <f t="shared" ref="A44" si="26">A43+1</f>
        <v>25</v>
      </c>
      <c r="B44" s="56" t="s">
        <v>61</v>
      </c>
      <c r="C44" s="57" t="s">
        <v>16</v>
      </c>
      <c r="D44" s="64">
        <v>40.5</v>
      </c>
      <c r="E44" s="59">
        <v>2073.38</v>
      </c>
      <c r="F44" s="17">
        <f t="shared" si="24"/>
        <v>83971.89</v>
      </c>
      <c r="G44" s="17">
        <f t="shared" si="25"/>
        <v>100766.27</v>
      </c>
      <c r="H44" s="55"/>
      <c r="I44" s="17"/>
      <c r="J44" s="17"/>
      <c r="K44" s="42">
        <f t="shared" si="21"/>
        <v>83971.89</v>
      </c>
      <c r="L44" s="24">
        <f t="shared" si="21"/>
        <v>100766.27</v>
      </c>
    </row>
    <row r="45" spans="1:13" ht="18.75" customHeight="1" x14ac:dyDescent="0.25">
      <c r="A45" s="43" t="s">
        <v>62</v>
      </c>
      <c r="B45" s="44" t="s">
        <v>55</v>
      </c>
      <c r="C45" s="45" t="s">
        <v>16</v>
      </c>
      <c r="D45" s="46">
        <f>1.02*41</f>
        <v>41.82</v>
      </c>
      <c r="E45" s="47"/>
      <c r="F45" s="48"/>
      <c r="G45" s="48"/>
      <c r="H45" s="49">
        <v>3866.5</v>
      </c>
      <c r="I45" s="48">
        <f>ROUND(H45*D45,2)</f>
        <v>161697.03</v>
      </c>
      <c r="J45" s="48">
        <f>ROUND(I45*1.2,2)</f>
        <v>194036.44</v>
      </c>
      <c r="K45" s="50">
        <f t="shared" si="21"/>
        <v>161697.03</v>
      </c>
      <c r="L45" s="48">
        <f t="shared" si="21"/>
        <v>194036.44</v>
      </c>
    </row>
    <row r="46" spans="1:13" ht="30.75" customHeight="1" x14ac:dyDescent="0.25">
      <c r="A46" s="11">
        <f>A44+1</f>
        <v>26</v>
      </c>
      <c r="B46" s="56" t="s">
        <v>63</v>
      </c>
      <c r="C46" s="57" t="s">
        <v>18</v>
      </c>
      <c r="D46" s="58">
        <v>2.1800000000000002</v>
      </c>
      <c r="E46" s="16">
        <v>8327.42</v>
      </c>
      <c r="F46" s="17">
        <f t="shared" ref="F46" si="27">ROUND(E46*D46,2)</f>
        <v>18153.78</v>
      </c>
      <c r="G46" s="17">
        <f t="shared" ref="G46" si="28">ROUND(F46*1.2,2)</f>
        <v>21784.54</v>
      </c>
      <c r="H46" s="55"/>
      <c r="I46" s="17"/>
      <c r="J46" s="17"/>
      <c r="K46" s="42">
        <f t="shared" si="21"/>
        <v>18153.78</v>
      </c>
      <c r="L46" s="24">
        <f t="shared" si="21"/>
        <v>21784.54</v>
      </c>
    </row>
    <row r="47" spans="1:13" ht="18.75" customHeight="1" x14ac:dyDescent="0.25">
      <c r="A47" s="43" t="s">
        <v>64</v>
      </c>
      <c r="B47" s="44" t="s">
        <v>65</v>
      </c>
      <c r="C47" s="45" t="s">
        <v>18</v>
      </c>
      <c r="D47" s="46">
        <f>1.02*2.18</f>
        <v>2.2236000000000002</v>
      </c>
      <c r="E47" s="47"/>
      <c r="F47" s="48"/>
      <c r="G47" s="48"/>
      <c r="H47" s="49">
        <v>3657.5</v>
      </c>
      <c r="I47" s="48">
        <f t="shared" ref="I47" si="29">ROUND(H47*D47,2)</f>
        <v>8132.82</v>
      </c>
      <c r="J47" s="48">
        <f t="shared" ref="J47" si="30">ROUND(I47*1.2,2)</f>
        <v>9759.3799999999992</v>
      </c>
      <c r="K47" s="50">
        <f t="shared" si="21"/>
        <v>8132.82</v>
      </c>
      <c r="L47" s="48">
        <f t="shared" si="21"/>
        <v>9759.3799999999992</v>
      </c>
    </row>
    <row r="48" spans="1:13" ht="18.75" customHeight="1" x14ac:dyDescent="0.25">
      <c r="A48" s="11"/>
      <c r="B48" s="65" t="s">
        <v>66</v>
      </c>
      <c r="C48" s="57"/>
      <c r="D48" s="58"/>
      <c r="E48" s="59"/>
      <c r="F48" s="17"/>
      <c r="G48" s="17"/>
      <c r="H48" s="55"/>
      <c r="I48" s="17"/>
      <c r="J48" s="17"/>
      <c r="K48" s="42"/>
      <c r="L48" s="24"/>
    </row>
    <row r="49" spans="1:13" ht="30.75" customHeight="1" x14ac:dyDescent="0.25">
      <c r="A49" s="51">
        <f>A46+1</f>
        <v>27</v>
      </c>
      <c r="B49" s="56" t="s">
        <v>67</v>
      </c>
      <c r="C49" s="19" t="s">
        <v>18</v>
      </c>
      <c r="D49" s="20">
        <f>1*0.27+2*0.4+1*0.27+3*0.02</f>
        <v>1.4000000000000001</v>
      </c>
      <c r="E49" s="59">
        <v>17265.68</v>
      </c>
      <c r="F49" s="17">
        <f t="shared" ref="F49" si="31">ROUND(E49*D49,2)</f>
        <v>24171.95</v>
      </c>
      <c r="G49" s="17">
        <f t="shared" ref="G49" si="32">ROUND(F49*1.2,2)</f>
        <v>29006.34</v>
      </c>
      <c r="H49" s="55"/>
      <c r="I49" s="17"/>
      <c r="J49" s="17"/>
      <c r="K49" s="42">
        <f t="shared" ref="K49:L56" si="33">F49+I49</f>
        <v>24171.95</v>
      </c>
      <c r="L49" s="24">
        <f t="shared" si="33"/>
        <v>29006.34</v>
      </c>
    </row>
    <row r="50" spans="1:13" ht="18.75" customHeight="1" x14ac:dyDescent="0.25">
      <c r="A50" s="43" t="s">
        <v>68</v>
      </c>
      <c r="B50" s="44" t="s">
        <v>69</v>
      </c>
      <c r="C50" s="45" t="s">
        <v>58</v>
      </c>
      <c r="D50" s="63">
        <v>1</v>
      </c>
      <c r="E50" s="47"/>
      <c r="F50" s="48"/>
      <c r="G50" s="48"/>
      <c r="H50" s="66">
        <v>4336.75</v>
      </c>
      <c r="I50" s="48">
        <f t="shared" ref="I50:I56" si="34">ROUND(H50*D50,2)</f>
        <v>4336.75</v>
      </c>
      <c r="J50" s="48">
        <f t="shared" ref="J50:J56" si="35">ROUND(I50*1.2,2)</f>
        <v>5204.1000000000004</v>
      </c>
      <c r="K50" s="50">
        <f t="shared" si="33"/>
        <v>4336.75</v>
      </c>
      <c r="L50" s="48">
        <f t="shared" si="33"/>
        <v>5204.1000000000004</v>
      </c>
    </row>
    <row r="51" spans="1:13" ht="18.75" customHeight="1" x14ac:dyDescent="0.25">
      <c r="A51" s="43" t="s">
        <v>70</v>
      </c>
      <c r="B51" s="44" t="s">
        <v>71</v>
      </c>
      <c r="C51" s="45" t="s">
        <v>58</v>
      </c>
      <c r="D51" s="63">
        <v>2</v>
      </c>
      <c r="E51" s="47"/>
      <c r="F51" s="48"/>
      <c r="G51" s="48"/>
      <c r="H51" s="66">
        <v>4807</v>
      </c>
      <c r="I51" s="48">
        <f t="shared" si="34"/>
        <v>9614</v>
      </c>
      <c r="J51" s="48">
        <f t="shared" si="35"/>
        <v>11536.8</v>
      </c>
      <c r="K51" s="50">
        <f t="shared" si="33"/>
        <v>9614</v>
      </c>
      <c r="L51" s="48">
        <f t="shared" si="33"/>
        <v>11536.8</v>
      </c>
    </row>
    <row r="52" spans="1:13" ht="18.75" customHeight="1" x14ac:dyDescent="0.25">
      <c r="A52" s="43" t="s">
        <v>72</v>
      </c>
      <c r="B52" s="44" t="s">
        <v>73</v>
      </c>
      <c r="C52" s="45" t="s">
        <v>58</v>
      </c>
      <c r="D52" s="63">
        <v>1</v>
      </c>
      <c r="E52" s="47"/>
      <c r="F52" s="48"/>
      <c r="G52" s="48"/>
      <c r="H52" s="66">
        <v>4075.5</v>
      </c>
      <c r="I52" s="48">
        <f t="shared" si="34"/>
        <v>4075.5</v>
      </c>
      <c r="J52" s="48">
        <f t="shared" si="35"/>
        <v>4890.6000000000004</v>
      </c>
      <c r="K52" s="50">
        <f t="shared" si="33"/>
        <v>4075.5</v>
      </c>
      <c r="L52" s="48">
        <f t="shared" si="33"/>
        <v>4890.6000000000004</v>
      </c>
    </row>
    <row r="53" spans="1:13" ht="18.75" customHeight="1" x14ac:dyDescent="0.25">
      <c r="A53" s="43" t="s">
        <v>74</v>
      </c>
      <c r="B53" s="44" t="s">
        <v>75</v>
      </c>
      <c r="C53" s="45" t="s">
        <v>58</v>
      </c>
      <c r="D53" s="63">
        <v>3</v>
      </c>
      <c r="E53" s="47"/>
      <c r="F53" s="48"/>
      <c r="G53" s="48"/>
      <c r="H53" s="66">
        <v>1102.08</v>
      </c>
      <c r="I53" s="48">
        <f t="shared" si="34"/>
        <v>3306.24</v>
      </c>
      <c r="J53" s="48">
        <f t="shared" si="35"/>
        <v>3967.49</v>
      </c>
      <c r="K53" s="50">
        <f t="shared" si="33"/>
        <v>3306.24</v>
      </c>
      <c r="L53" s="48">
        <f t="shared" si="33"/>
        <v>3967.49</v>
      </c>
      <c r="M53" s="28" t="s">
        <v>76</v>
      </c>
    </row>
    <row r="54" spans="1:13" ht="18.75" customHeight="1" x14ac:dyDescent="0.25">
      <c r="A54" s="43" t="s">
        <v>77</v>
      </c>
      <c r="B54" s="44" t="s">
        <v>78</v>
      </c>
      <c r="C54" s="45" t="s">
        <v>58</v>
      </c>
      <c r="D54" s="63">
        <v>1</v>
      </c>
      <c r="E54" s="47"/>
      <c r="F54" s="48"/>
      <c r="G54" s="48"/>
      <c r="H54" s="66">
        <v>14421</v>
      </c>
      <c r="I54" s="48">
        <f t="shared" si="34"/>
        <v>14421</v>
      </c>
      <c r="J54" s="48">
        <f t="shared" si="35"/>
        <v>17305.2</v>
      </c>
      <c r="K54" s="50">
        <f t="shared" si="33"/>
        <v>14421</v>
      </c>
      <c r="L54" s="48">
        <f t="shared" si="33"/>
        <v>17305.2</v>
      </c>
    </row>
    <row r="55" spans="1:13" ht="18.75" customHeight="1" x14ac:dyDescent="0.25">
      <c r="A55" s="43" t="s">
        <v>79</v>
      </c>
      <c r="B55" s="44" t="s">
        <v>80</v>
      </c>
      <c r="C55" s="45" t="s">
        <v>81</v>
      </c>
      <c r="D55" s="67">
        <f>MROUND(13.19*0.3*20/16,2)</f>
        <v>4</v>
      </c>
      <c r="E55" s="47"/>
      <c r="F55" s="48"/>
      <c r="G55" s="48"/>
      <c r="H55" s="66">
        <v>237.5</v>
      </c>
      <c r="I55" s="48">
        <f t="shared" si="34"/>
        <v>950</v>
      </c>
      <c r="J55" s="48">
        <f t="shared" si="35"/>
        <v>1140</v>
      </c>
      <c r="K55" s="50">
        <f t="shared" si="33"/>
        <v>950</v>
      </c>
      <c r="L55" s="48">
        <f t="shared" si="33"/>
        <v>1140</v>
      </c>
    </row>
    <row r="56" spans="1:13" ht="18.75" customHeight="1" x14ac:dyDescent="0.25">
      <c r="A56" s="43" t="s">
        <v>82</v>
      </c>
      <c r="B56" s="68" t="s">
        <v>83</v>
      </c>
      <c r="C56" s="45" t="s">
        <v>84</v>
      </c>
      <c r="D56" s="67">
        <f>MROUND(13.19*0.3*2,2)</f>
        <v>8</v>
      </c>
      <c r="E56" s="47"/>
      <c r="F56" s="48"/>
      <c r="G56" s="48"/>
      <c r="H56" s="66">
        <v>296.39999999999998</v>
      </c>
      <c r="I56" s="48">
        <f t="shared" si="34"/>
        <v>2371.1999999999998</v>
      </c>
      <c r="J56" s="48">
        <f t="shared" si="35"/>
        <v>2845.44</v>
      </c>
      <c r="K56" s="50">
        <f t="shared" si="33"/>
        <v>2371.1999999999998</v>
      </c>
      <c r="L56" s="48">
        <f t="shared" si="33"/>
        <v>2845.44</v>
      </c>
    </row>
    <row r="57" spans="1:13" ht="18.75" customHeight="1" x14ac:dyDescent="0.25">
      <c r="A57" s="11"/>
      <c r="B57" s="65" t="s">
        <v>85</v>
      </c>
      <c r="C57" s="57"/>
      <c r="D57" s="58"/>
      <c r="E57" s="59"/>
      <c r="F57" s="17"/>
      <c r="G57" s="17"/>
      <c r="H57" s="55"/>
      <c r="I57" s="17"/>
      <c r="J57" s="17"/>
      <c r="K57" s="42"/>
      <c r="L57" s="24"/>
    </row>
    <row r="58" spans="1:13" ht="31.5" customHeight="1" x14ac:dyDescent="0.25">
      <c r="A58" s="11">
        <f>A49+1</f>
        <v>28</v>
      </c>
      <c r="B58" s="56" t="s">
        <v>67</v>
      </c>
      <c r="C58" s="19" t="s">
        <v>18</v>
      </c>
      <c r="D58" s="20">
        <f>1*0.18+3*0.24+1*0.1+1*0.02</f>
        <v>1.0199999999999998</v>
      </c>
      <c r="E58" s="59">
        <v>17265.68</v>
      </c>
      <c r="F58" s="17">
        <f t="shared" ref="F58" si="36">ROUND(E58*D58,2)</f>
        <v>17610.990000000002</v>
      </c>
      <c r="G58" s="17">
        <f t="shared" ref="G58" si="37">ROUND(F58*1.2,2)</f>
        <v>21133.19</v>
      </c>
      <c r="H58" s="55"/>
      <c r="I58" s="17"/>
      <c r="J58" s="17"/>
      <c r="K58" s="42">
        <f t="shared" ref="K58:L65" si="38">F58+I58</f>
        <v>17610.990000000002</v>
      </c>
      <c r="L58" s="24">
        <f t="shared" si="38"/>
        <v>21133.19</v>
      </c>
    </row>
    <row r="59" spans="1:13" ht="18.75" customHeight="1" x14ac:dyDescent="0.25">
      <c r="A59" s="43" t="s">
        <v>86</v>
      </c>
      <c r="B59" s="68" t="s">
        <v>87</v>
      </c>
      <c r="C59" s="45" t="s">
        <v>58</v>
      </c>
      <c r="D59" s="63">
        <v>1</v>
      </c>
      <c r="E59" s="47"/>
      <c r="F59" s="48"/>
      <c r="G59" s="48"/>
      <c r="H59" s="66">
        <v>1657.75</v>
      </c>
      <c r="I59" s="48">
        <f t="shared" ref="I59:I65" si="39">ROUND(H59*D59,2)</f>
        <v>1657.75</v>
      </c>
      <c r="J59" s="48">
        <f t="shared" ref="J59:J65" si="40">ROUND(I59*1.2,2)</f>
        <v>1989.3</v>
      </c>
      <c r="K59" s="50">
        <f t="shared" si="38"/>
        <v>1657.75</v>
      </c>
      <c r="L59" s="48">
        <f t="shared" si="38"/>
        <v>1989.3</v>
      </c>
    </row>
    <row r="60" spans="1:13" ht="18.75" customHeight="1" x14ac:dyDescent="0.25">
      <c r="A60" s="43" t="s">
        <v>88</v>
      </c>
      <c r="B60" s="68" t="s">
        <v>89</v>
      </c>
      <c r="C60" s="45" t="s">
        <v>58</v>
      </c>
      <c r="D60" s="63">
        <v>3</v>
      </c>
      <c r="E60" s="47"/>
      <c r="F60" s="48"/>
      <c r="G60" s="48"/>
      <c r="H60" s="66">
        <v>2500.4</v>
      </c>
      <c r="I60" s="48">
        <f t="shared" si="39"/>
        <v>7501.2</v>
      </c>
      <c r="J60" s="48">
        <f t="shared" si="40"/>
        <v>9001.44</v>
      </c>
      <c r="K60" s="50">
        <f t="shared" si="38"/>
        <v>7501.2</v>
      </c>
      <c r="L60" s="48">
        <f t="shared" si="38"/>
        <v>9001.44</v>
      </c>
    </row>
    <row r="61" spans="1:13" ht="18.75" customHeight="1" x14ac:dyDescent="0.25">
      <c r="A61" s="43" t="s">
        <v>90</v>
      </c>
      <c r="B61" s="68" t="s">
        <v>91</v>
      </c>
      <c r="C61" s="45" t="s">
        <v>58</v>
      </c>
      <c r="D61" s="63">
        <v>1</v>
      </c>
      <c r="E61" s="47"/>
      <c r="F61" s="48"/>
      <c r="G61" s="48"/>
      <c r="H61" s="66">
        <v>1427.85</v>
      </c>
      <c r="I61" s="48">
        <f t="shared" si="39"/>
        <v>1427.85</v>
      </c>
      <c r="J61" s="48">
        <f t="shared" si="40"/>
        <v>1713.42</v>
      </c>
      <c r="K61" s="50">
        <f t="shared" si="38"/>
        <v>1427.85</v>
      </c>
      <c r="L61" s="48">
        <f t="shared" si="38"/>
        <v>1713.42</v>
      </c>
    </row>
    <row r="62" spans="1:13" ht="18.75" customHeight="1" x14ac:dyDescent="0.25">
      <c r="A62" s="43" t="s">
        <v>92</v>
      </c>
      <c r="B62" s="44" t="s">
        <v>75</v>
      </c>
      <c r="C62" s="45" t="s">
        <v>58</v>
      </c>
      <c r="D62" s="63">
        <v>1</v>
      </c>
      <c r="E62" s="47"/>
      <c r="F62" s="48"/>
      <c r="G62" s="48"/>
      <c r="H62" s="66">
        <v>1102.08</v>
      </c>
      <c r="I62" s="48">
        <f t="shared" si="39"/>
        <v>1102.08</v>
      </c>
      <c r="J62" s="48">
        <f t="shared" si="40"/>
        <v>1322.5</v>
      </c>
      <c r="K62" s="50">
        <f t="shared" si="38"/>
        <v>1102.08</v>
      </c>
      <c r="L62" s="48">
        <f t="shared" si="38"/>
        <v>1322.5</v>
      </c>
      <c r="M62" s="28" t="s">
        <v>76</v>
      </c>
    </row>
    <row r="63" spans="1:13" ht="18.75" customHeight="1" x14ac:dyDescent="0.25">
      <c r="A63" s="43" t="s">
        <v>93</v>
      </c>
      <c r="B63" s="44" t="s">
        <v>78</v>
      </c>
      <c r="C63" s="45" t="s">
        <v>58</v>
      </c>
      <c r="D63" s="63">
        <v>1</v>
      </c>
      <c r="E63" s="47"/>
      <c r="F63" s="48"/>
      <c r="G63" s="48"/>
      <c r="H63" s="66">
        <v>14421</v>
      </c>
      <c r="I63" s="48">
        <f t="shared" si="39"/>
        <v>14421</v>
      </c>
      <c r="J63" s="48">
        <f t="shared" si="40"/>
        <v>17305.2</v>
      </c>
      <c r="K63" s="50">
        <f t="shared" si="38"/>
        <v>14421</v>
      </c>
      <c r="L63" s="48">
        <f t="shared" si="38"/>
        <v>17305.2</v>
      </c>
    </row>
    <row r="64" spans="1:13" ht="18.75" customHeight="1" x14ac:dyDescent="0.25">
      <c r="A64" s="43" t="s">
        <v>94</v>
      </c>
      <c r="B64" s="68" t="s">
        <v>95</v>
      </c>
      <c r="C64" s="45" t="s">
        <v>81</v>
      </c>
      <c r="D64" s="46">
        <f>ROUND(10.24*0.3*20/16,2)</f>
        <v>3.84</v>
      </c>
      <c r="E64" s="47"/>
      <c r="F64" s="48"/>
      <c r="G64" s="48"/>
      <c r="H64" s="66">
        <v>237.5</v>
      </c>
      <c r="I64" s="48">
        <f t="shared" si="39"/>
        <v>912</v>
      </c>
      <c r="J64" s="48">
        <f t="shared" si="40"/>
        <v>1094.4000000000001</v>
      </c>
      <c r="K64" s="50">
        <f t="shared" si="38"/>
        <v>912</v>
      </c>
      <c r="L64" s="48">
        <f t="shared" si="38"/>
        <v>1094.4000000000001</v>
      </c>
    </row>
    <row r="65" spans="1:13" ht="18.75" customHeight="1" x14ac:dyDescent="0.25">
      <c r="A65" s="43" t="s">
        <v>96</v>
      </c>
      <c r="B65" s="68" t="s">
        <v>97</v>
      </c>
      <c r="C65" s="45" t="s">
        <v>84</v>
      </c>
      <c r="D65" s="46">
        <f>ROUND(10.24*0.3*2,2)</f>
        <v>6.14</v>
      </c>
      <c r="E65" s="47"/>
      <c r="F65" s="48"/>
      <c r="G65" s="48"/>
      <c r="H65" s="66">
        <v>296.39999999999998</v>
      </c>
      <c r="I65" s="48">
        <f t="shared" si="39"/>
        <v>1819.9</v>
      </c>
      <c r="J65" s="48">
        <f t="shared" si="40"/>
        <v>2183.88</v>
      </c>
      <c r="K65" s="50">
        <f t="shared" si="38"/>
        <v>1819.9</v>
      </c>
      <c r="L65" s="48">
        <f t="shared" si="38"/>
        <v>2183.88</v>
      </c>
    </row>
    <row r="66" spans="1:13" s="72" customFormat="1" ht="25.5" customHeight="1" x14ac:dyDescent="0.25">
      <c r="A66" s="77" t="s">
        <v>98</v>
      </c>
      <c r="B66" s="78"/>
      <c r="C66" s="78"/>
      <c r="D66" s="78"/>
      <c r="E66" s="79"/>
      <c r="F66" s="69">
        <f>SUM(F7:F65)</f>
        <v>1037608.74</v>
      </c>
      <c r="G66" s="74">
        <f>ROUND(F66*1.2,2)</f>
        <v>1245130.49</v>
      </c>
      <c r="H66" s="70"/>
      <c r="I66" s="69">
        <f>SUM(I7:I65)</f>
        <v>583675.28999999992</v>
      </c>
      <c r="J66" s="74">
        <f>ROUND(I66*1.2,2)</f>
        <v>700410.35</v>
      </c>
      <c r="K66" s="69">
        <f>SUM(K7:K65)</f>
        <v>1621284.03</v>
      </c>
      <c r="L66" s="74">
        <f>ROUND(K66*1.2,2)</f>
        <v>1945540.84</v>
      </c>
      <c r="M66" s="71"/>
    </row>
  </sheetData>
  <mergeCells count="10">
    <mergeCell ref="B6:D6"/>
    <mergeCell ref="A66:E66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НВК4 11а-11б</vt:lpstr>
      <vt:lpstr>'НВК4 11а-11б'!Область_печати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2024-02-27T12:28:07Z</dcterms:created>
  <dcterms:modified xsi:type="dcterms:W3CDTF">2024-03-01T10:35:47Z</dcterms:modified>
</cp:coreProperties>
</file>