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340A4A0D-48C7-4913-8570-FA27EBE8E0F7}" xr6:coauthVersionLast="43" xr6:coauthVersionMax="43" xr10:uidLastSave="{00000000-0000-0000-0000-000000000000}"/>
  <bookViews>
    <workbookView xWindow="28680" yWindow="1530" windowWidth="29040" windowHeight="15840" xr2:uid="{72B41CAE-D29B-4515-AC73-A975A04C886B}"/>
  </bookViews>
  <sheets>
    <sheet name="НВК5 15-16" sheetId="1" r:id="rId1"/>
  </sheets>
  <definedNames>
    <definedName name="_xlnm.Print_Area" localSheetId="0">'НВК5 15-16'!$A$1:$L$51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J51" i="1" l="1"/>
  <c r="I50" i="1" l="1"/>
  <c r="K50" i="1" s="1"/>
  <c r="F49" i="1"/>
  <c r="G49" i="1" s="1"/>
  <c r="L49" i="1" s="1"/>
  <c r="I48" i="1"/>
  <c r="K48" i="1" s="1"/>
  <c r="I47" i="1"/>
  <c r="K47" i="1" s="1"/>
  <c r="I46" i="1"/>
  <c r="K46" i="1" s="1"/>
  <c r="I45" i="1"/>
  <c r="K45" i="1" s="1"/>
  <c r="D44" i="1"/>
  <c r="F44" i="1" s="1"/>
  <c r="D42" i="1"/>
  <c r="I42" i="1" s="1"/>
  <c r="F41" i="1"/>
  <c r="K41" i="1" s="1"/>
  <c r="J40" i="1"/>
  <c r="L40" i="1" s="1"/>
  <c r="I40" i="1"/>
  <c r="K40" i="1" s="1"/>
  <c r="G39" i="1"/>
  <c r="L39" i="1" s="1"/>
  <c r="F39" i="1"/>
  <c r="K39" i="1" s="1"/>
  <c r="I38" i="1"/>
  <c r="K38" i="1" s="1"/>
  <c r="D38" i="1"/>
  <c r="F37" i="1"/>
  <c r="K37" i="1" s="1"/>
  <c r="I36" i="1"/>
  <c r="K36" i="1" s="1"/>
  <c r="D36" i="1"/>
  <c r="F35" i="1"/>
  <c r="G35" i="1" s="1"/>
  <c r="L35" i="1" s="1"/>
  <c r="F33" i="1"/>
  <c r="G33" i="1" s="1"/>
  <c r="L33" i="1" s="1"/>
  <c r="D33" i="1"/>
  <c r="K32" i="1"/>
  <c r="F32" i="1"/>
  <c r="G32" i="1" s="1"/>
  <c r="L32" i="1" s="1"/>
  <c r="D32" i="1"/>
  <c r="F31" i="1"/>
  <c r="G31" i="1" s="1"/>
  <c r="L31" i="1" s="1"/>
  <c r="F30" i="1"/>
  <c r="K30" i="1" s="1"/>
  <c r="F29" i="1"/>
  <c r="K29" i="1" s="1"/>
  <c r="D28" i="1"/>
  <c r="I28" i="1" s="1"/>
  <c r="F27" i="1"/>
  <c r="K27" i="1" s="1"/>
  <c r="I26" i="1"/>
  <c r="K26" i="1" s="1"/>
  <c r="F25" i="1"/>
  <c r="K25" i="1" s="1"/>
  <c r="F24" i="1"/>
  <c r="K24" i="1" s="1"/>
  <c r="F23" i="1"/>
  <c r="K23" i="1" s="1"/>
  <c r="F21" i="1"/>
  <c r="K21" i="1" s="1"/>
  <c r="D21" i="1"/>
  <c r="F20" i="1"/>
  <c r="K20" i="1" s="1"/>
  <c r="D20" i="1"/>
  <c r="F19" i="1"/>
  <c r="K19" i="1" s="1"/>
  <c r="F18" i="1"/>
  <c r="K18" i="1" s="1"/>
  <c r="K17" i="1"/>
  <c r="I17" i="1"/>
  <c r="J17" i="1" s="1"/>
  <c r="D17" i="1"/>
  <c r="G16" i="1"/>
  <c r="L16" i="1" s="1"/>
  <c r="F16" i="1"/>
  <c r="K16" i="1" s="1"/>
  <c r="F15" i="1"/>
  <c r="K15" i="1" s="1"/>
  <c r="F14" i="1"/>
  <c r="K14" i="1" s="1"/>
  <c r="F11" i="1"/>
  <c r="K11" i="1" s="1"/>
  <c r="D9" i="1"/>
  <c r="F9" i="1" s="1"/>
  <c r="A9" i="1"/>
  <c r="A11" i="1" s="1"/>
  <c r="A14" i="1" s="1"/>
  <c r="A15" i="1" s="1"/>
  <c r="A16" i="1" s="1"/>
  <c r="A18" i="1" s="1"/>
  <c r="A19" i="1" s="1"/>
  <c r="A20" i="1" s="1"/>
  <c r="A21" i="1" s="1"/>
  <c r="A23" i="1" s="1"/>
  <c r="A24" i="1" s="1"/>
  <c r="F8" i="1"/>
  <c r="D8" i="1"/>
  <c r="K33" i="1" l="1"/>
  <c r="G25" i="1"/>
  <c r="L25" i="1" s="1"/>
  <c r="G18" i="1"/>
  <c r="L18" i="1" s="1"/>
  <c r="K35" i="1"/>
  <c r="J26" i="1"/>
  <c r="L26" i="1" s="1"/>
  <c r="J45" i="1"/>
  <c r="L45" i="1" s="1"/>
  <c r="J47" i="1"/>
  <c r="L47" i="1" s="1"/>
  <c r="J46" i="1"/>
  <c r="L46" i="1" s="1"/>
  <c r="J48" i="1"/>
  <c r="L48" i="1" s="1"/>
  <c r="G23" i="1"/>
  <c r="L23" i="1" s="1"/>
  <c r="G30" i="1"/>
  <c r="L30" i="1" s="1"/>
  <c r="G14" i="1"/>
  <c r="L14" i="1" s="1"/>
  <c r="K31" i="1"/>
  <c r="K49" i="1"/>
  <c r="G37" i="1"/>
  <c r="L37" i="1" s="1"/>
  <c r="K8" i="1"/>
  <c r="G8" i="1"/>
  <c r="F51" i="1"/>
  <c r="G51" i="1" s="1"/>
  <c r="K42" i="1"/>
  <c r="J42" i="1"/>
  <c r="L42" i="1" s="1"/>
  <c r="L17" i="1"/>
  <c r="K28" i="1"/>
  <c r="J28" i="1"/>
  <c r="L28" i="1" s="1"/>
  <c r="K44" i="1"/>
  <c r="G44" i="1"/>
  <c r="L44" i="1" s="1"/>
  <c r="A25" i="1"/>
  <c r="A27" i="1"/>
  <c r="A29" i="1" s="1"/>
  <c r="A30" i="1" s="1"/>
  <c r="A31" i="1" s="1"/>
  <c r="A32" i="1" s="1"/>
  <c r="A33" i="1" s="1"/>
  <c r="A35" i="1" s="1"/>
  <c r="A37" i="1" s="1"/>
  <c r="A39" i="1" s="1"/>
  <c r="A41" i="1" s="1"/>
  <c r="A44" i="1" s="1"/>
  <c r="A49" i="1" s="1"/>
  <c r="K9" i="1"/>
  <c r="G9" i="1"/>
  <c r="L9" i="1" s="1"/>
  <c r="G15" i="1"/>
  <c r="L15" i="1" s="1"/>
  <c r="G24" i="1"/>
  <c r="L24" i="1" s="1"/>
  <c r="G29" i="1"/>
  <c r="L29" i="1" s="1"/>
  <c r="J38" i="1"/>
  <c r="L38" i="1" s="1"/>
  <c r="I51" i="1"/>
  <c r="G11" i="1"/>
  <c r="L11" i="1" s="1"/>
  <c r="G19" i="1"/>
  <c r="L19" i="1" s="1"/>
  <c r="G20" i="1"/>
  <c r="L20" i="1" s="1"/>
  <c r="G21" i="1"/>
  <c r="L21" i="1" s="1"/>
  <c r="G27" i="1"/>
  <c r="L27" i="1" s="1"/>
  <c r="J36" i="1"/>
  <c r="L36" i="1" s="1"/>
  <c r="G41" i="1"/>
  <c r="L41" i="1" s="1"/>
  <c r="J50" i="1"/>
  <c r="L50" i="1" s="1"/>
  <c r="L8" i="1" l="1"/>
  <c r="K51" i="1"/>
  <c r="L51" i="1" s="1"/>
</calcChain>
</file>

<file path=xl/sharedStrings.xml><?xml version="1.0" encoding="utf-8"?>
<sst xmlns="http://schemas.openxmlformats.org/spreadsheetml/2006/main" count="116" uniqueCount="74">
  <si>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</si>
  <si>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</si>
  <si>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</si>
  <si>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</si>
  <si>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</si>
  <si>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</si>
  <si>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</si>
  <si>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</si>
  <si>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</si>
  <si>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</si>
  <si>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</si>
  <si>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</si>
  <si>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</si>
  <si>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131-23-НВК5. Переустройство канализации т.15 – 1.16</t>
  </si>
  <si>
    <t>Разборка дорожных покрытий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</si>
  <si>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</si>
  <si>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</si>
  <si>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</si>
  <si>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</si>
  <si>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</si>
  <si>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</si>
  <si>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стоимость из 217 пути</t>
  </si>
  <si>
    <t>Земляные работы</t>
  </si>
  <si>
    <t xml:space="preserve">Земляные работы для устройства котлована колодцев </t>
  </si>
  <si>
    <t xml:space="preserve">Разработка грунта в котловане под колодцы механизированным способом </t>
  </si>
  <si>
    <t>Доработка грунта в траншее вручную</t>
  </si>
  <si>
    <t xml:space="preserve">Устройство щебеночного основания под колодец </t>
  </si>
  <si>
    <t>6.1</t>
  </si>
  <si>
    <t>Щебень</t>
  </si>
  <si>
    <t xml:space="preserve">Обратная засыпка грунта бульдозером </t>
  </si>
  <si>
    <t>Уплотнение грунта пневматическими трамбовками</t>
  </si>
  <si>
    <t>Погрузка  грунта в автосамосвалы</t>
  </si>
  <si>
    <t>т</t>
  </si>
  <si>
    <t>Перемещение до 1км недостающего грунта для обратной засыпки</t>
  </si>
  <si>
    <t xml:space="preserve">Земляные работы для устройства траншеи </t>
  </si>
  <si>
    <t xml:space="preserve">Разработка влажного грунта механизированным способом </t>
  </si>
  <si>
    <t>Устройство песчаного основания h=0,1м под трубы вручную</t>
  </si>
  <si>
    <t>13.1</t>
  </si>
  <si>
    <t>Песок природный  средний</t>
  </si>
  <si>
    <t>Обратная засыпка песком вручную</t>
  </si>
  <si>
    <t>Планировка площадей: механизированным способом</t>
  </si>
  <si>
    <t>м2</t>
  </si>
  <si>
    <t>Прокладка трубопровода</t>
  </si>
  <si>
    <t xml:space="preserve">Санация сущ. трубопровода (подготовка к санации, распил сущ. бетонной трубы ф600мм для последующей санации бетоном) </t>
  </si>
  <si>
    <t>м</t>
  </si>
  <si>
    <t>сметная стоимость</t>
  </si>
  <si>
    <t>19.1</t>
  </si>
  <si>
    <t>Бетон В10</t>
  </si>
  <si>
    <t>нет уточнений в ИД по марке бетона</t>
  </si>
  <si>
    <t>Прокладка трубы двухслойной гофрированной полиэтиленовой «Корсис» PRO DN/OD 315P SN16 в траншее</t>
  </si>
  <si>
    <t>20.1</t>
  </si>
  <si>
    <t>Труба КОРСИС PRODN/OD 315P SN 16</t>
  </si>
  <si>
    <t>Установка муфты защитной полиэтиленовой L=150,0 мм D=365 мм для прохода труб сквозь бетонную стену колодца (для труб D=315 мм)</t>
  </si>
  <si>
    <t>шт.</t>
  </si>
  <si>
    <t>21.1</t>
  </si>
  <si>
    <t>Муфта защитная полиэтиленовая D=365 мм L=150,0 мм  (для труб ø315 мм)</t>
  </si>
  <si>
    <t>Заполнение межтрубного пространства цементно-песчаным раствором марки М100</t>
  </si>
  <si>
    <t>22.1</t>
  </si>
  <si>
    <t>Цементно-песчаный раствор М100</t>
  </si>
  <si>
    <t>Устройство колодца К2</t>
  </si>
  <si>
    <t>Устройство круглых сборных железобетонных канализационных колодцев  в мокрых грунтах</t>
  </si>
  <si>
    <t>23.1</t>
  </si>
  <si>
    <t xml:space="preserve">Плита днища колодца ПН10-1 </t>
  </si>
  <si>
    <t>23.2</t>
  </si>
  <si>
    <t xml:space="preserve">Кольцо колодезное стеновое КС10-9 </t>
  </si>
  <si>
    <t>23.3</t>
  </si>
  <si>
    <t xml:space="preserve">Плита перекрытия колодца ПП10-2 </t>
  </si>
  <si>
    <t>23.4</t>
  </si>
  <si>
    <t xml:space="preserve">Битумная мастика Технониколь </t>
  </si>
  <si>
    <t>кг</t>
  </si>
  <si>
    <t>Монтаж решетки 1000мм</t>
  </si>
  <si>
    <t>24.1</t>
  </si>
  <si>
    <t>Решетка 1000мм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</si>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</sst>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86">
    <xf numFmtId="0" fontId="0" fillId="0" borderId="0" xfId="0"/>
    <xf numFmtId="0" fontId="3" fillId="0" borderId="0" xfId="0" applyFont="1"/>
    <xf numFmtId="4" fontId="2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0" fontId="8" fillId="3" borderId="3" xfId="3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43" fontId="10" fillId="3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3" borderId="11" xfId="3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8" fillId="3" borderId="3" xfId="0" applyNumberFormat="1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1" fillId="3" borderId="3" xfId="1" applyNumberFormat="1" applyFont="1" applyFill="1" applyBorder="1" applyAlignment="1">
      <alignment horizontal="center"/>
    </xf>
    <xf numFmtId="43" fontId="11" fillId="3" borderId="3" xfId="1" applyFont="1" applyFill="1" applyBorder="1" applyAlignment="1">
      <alignment vertical="center"/>
    </xf>
    <xf numFmtId="43" fontId="11" fillId="3" borderId="3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vertical="center" wrapText="1"/>
    </xf>
    <xf numFmtId="43" fontId="8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43" fontId="8" fillId="4" borderId="3" xfId="1" applyNumberFormat="1" applyFont="1" applyFill="1" applyBorder="1" applyAlignment="1">
      <alignment horizontal="center" vertical="center"/>
    </xf>
    <xf numFmtId="43" fontId="6" fillId="3" borderId="3" xfId="1" applyNumberFormat="1" applyFont="1" applyFill="1" applyBorder="1" applyAlignment="1">
      <alignment horizontal="center"/>
    </xf>
    <xf numFmtId="0" fontId="8" fillId="0" borderId="3" xfId="3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center" vertical="center" wrapText="1"/>
    </xf>
    <xf numFmtId="1" fontId="8" fillId="4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8" fillId="4" borderId="11" xfId="3" applyFont="1" applyFill="1" applyBorder="1" applyAlignment="1">
      <alignment horizontal="left" vertical="center" wrapText="1"/>
    </xf>
    <xf numFmtId="43" fontId="6" fillId="4" borderId="3" xfId="1" applyNumberFormat="1" applyFont="1" applyFill="1" applyBorder="1" applyAlignment="1">
      <alignment horizontal="center"/>
    </xf>
    <xf numFmtId="43" fontId="8" fillId="4" borderId="3" xfId="1" applyNumberFormat="1" applyFont="1" applyFill="1" applyBorder="1" applyAlignment="1">
      <alignment vertical="center" wrapText="1"/>
    </xf>
    <xf numFmtId="43" fontId="13" fillId="0" borderId="3" xfId="1" applyFont="1" applyBorder="1"/>
    <xf numFmtId="164" fontId="14" fillId="0" borderId="0" xfId="1" applyNumberFormat="1" applyFont="1"/>
    <xf numFmtId="0" fontId="15" fillId="0" borderId="0" xfId="0" applyFont="1"/>
    <xf numFmtId="0" fontId="14" fillId="0" borderId="0" xfId="0" applyFont="1"/>
    <xf numFmtId="164" fontId="0" fillId="0" borderId="0" xfId="1" applyNumberFormat="1" applyFont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2" fillId="0" borderId="11" xfId="3" applyFont="1" applyBorder="1" applyAlignment="1">
      <alignment horizontal="right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71474311-264E-421F-B228-592F59A2BBA3}"/>
    <cellStyle name="Обычный" xfId="0" builtinId="0"/>
    <cellStyle name="Обычный 2" xfId="3" xr:uid="{B3B769E1-65C5-4894-BF48-52BF38F3F36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5B3E-CA17-40D3-9DBB-784922611398}">
  <dimension ref="A1:M51"/>
  <sheetViews>
    <sheetView tabSelected="1" view="pageBreakPreview" topLeftCell="A30" zoomScale="80" zoomScaleNormal="100" zoomScaleSheetLayoutView="80" workbookViewId="0">
      <selection activeCell="E8" sqref="E8:E50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8" customWidth="1"/>
    <col min="8" max="8" width="16.140625" style="68" customWidth="1"/>
    <col min="9" max="12" width="16.140625" customWidth="1"/>
    <col min="13" max="13" width="55.42578125" style="1" customWidth="1"/>
  </cols>
  <sheetData>
    <row r="1" spans="1:13" ht="14.45" customHeight="1" x14ac:dyDescent="0.25">
      <c r="A1" s="74" t="s">
        <v>0</v>
      </c>
      <c r="B1" s="77" t="s">
        <v>1</v>
      </c>
      <c r="C1" s="80" t="s">
        <v>2</v>
      </c>
      <c r="D1" s="80" t="s">
        <v>3</v>
      </c>
      <c r="E1" s="81" t="s">
        <v>4</v>
      </c>
      <c r="F1" s="82"/>
      <c r="G1" s="82"/>
      <c r="H1" s="82"/>
      <c r="I1" s="82"/>
      <c r="J1" s="82"/>
      <c r="K1" s="82"/>
      <c r="L1" s="82"/>
    </row>
    <row r="2" spans="1:13" ht="14.45" customHeight="1" x14ac:dyDescent="0.25">
      <c r="A2" s="75"/>
      <c r="B2" s="78"/>
      <c r="C2" s="80"/>
      <c r="D2" s="80"/>
      <c r="E2" s="83"/>
      <c r="F2" s="84"/>
      <c r="G2" s="84"/>
      <c r="H2" s="84"/>
      <c r="I2" s="84"/>
      <c r="J2" s="84"/>
      <c r="K2" s="84"/>
      <c r="L2" s="84"/>
    </row>
    <row r="3" spans="1:13" ht="27.75" customHeight="1" x14ac:dyDescent="0.25">
      <c r="A3" s="75"/>
      <c r="B3" s="78"/>
      <c r="C3" s="80"/>
      <c r="D3" s="80"/>
      <c r="E3" s="80" t="s">
        <v>5</v>
      </c>
      <c r="F3" s="80"/>
      <c r="G3" s="80"/>
      <c r="H3" s="80" t="s">
        <v>6</v>
      </c>
      <c r="I3" s="80"/>
      <c r="J3" s="80"/>
      <c r="K3" s="85" t="s">
        <v>7</v>
      </c>
      <c r="L3" s="85"/>
    </row>
    <row r="4" spans="1:13" ht="56.1" customHeight="1" x14ac:dyDescent="0.25">
      <c r="A4" s="76"/>
      <c r="B4" s="79"/>
      <c r="C4" s="80"/>
      <c r="D4" s="80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4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69" t="s">
        <v>13</v>
      </c>
      <c r="C6" s="70"/>
      <c r="D6" s="70"/>
      <c r="E6" s="8"/>
      <c r="F6" s="9"/>
      <c r="G6" s="10"/>
      <c r="H6" s="10"/>
      <c r="I6" s="10"/>
      <c r="J6" s="10"/>
      <c r="K6" s="10"/>
      <c r="L6" s="10"/>
    </row>
    <row r="7" spans="1:13" ht="24" customHeight="1" x14ac:dyDescent="0.25">
      <c r="A7" s="11"/>
      <c r="B7" s="12" t="s">
        <v>14</v>
      </c>
      <c r="C7" s="13"/>
      <c r="D7" s="13"/>
      <c r="E7" s="14"/>
      <c r="F7" s="15"/>
      <c r="G7" s="15"/>
      <c r="H7" s="16"/>
      <c r="I7" s="17"/>
      <c r="J7" s="17"/>
      <c r="K7" s="14"/>
      <c r="L7" s="15"/>
    </row>
    <row r="8" spans="1:13" ht="18" customHeight="1" x14ac:dyDescent="0.25">
      <c r="A8" s="11">
        <v>1</v>
      </c>
      <c r="B8" s="18" t="s">
        <v>15</v>
      </c>
      <c r="C8" s="19" t="s">
        <v>16</v>
      </c>
      <c r="D8" s="20">
        <f>0.92+15.33</f>
        <v>16.25</v>
      </c>
      <c r="E8" s="21">
        <f>ROUND(65055.24/(297.03*0.05),2)</f>
        <v>4380.38</v>
      </c>
      <c r="F8" s="15">
        <f t="shared" ref="F8:F9" si="0">ROUND(E8*D8,2)</f>
        <v>71181.179999999993</v>
      </c>
      <c r="G8" s="15">
        <f t="shared" ref="G8:G9" si="1">ROUND(F8*1.2,2)</f>
        <v>85417.42</v>
      </c>
      <c r="H8" s="16"/>
      <c r="I8" s="17"/>
      <c r="J8" s="17"/>
      <c r="K8" s="14">
        <f t="shared" ref="K8:L9" si="2">F8+I8</f>
        <v>71181.179999999993</v>
      </c>
      <c r="L8" s="15">
        <f t="shared" si="2"/>
        <v>85417.42</v>
      </c>
      <c r="M8" s="1" t="s">
        <v>17</v>
      </c>
    </row>
    <row r="9" spans="1:13" ht="20.25" customHeight="1" x14ac:dyDescent="0.25">
      <c r="A9" s="11">
        <f t="shared" ref="A9" si="3">A8+1</f>
        <v>2</v>
      </c>
      <c r="B9" s="18" t="s">
        <v>18</v>
      </c>
      <c r="C9" s="19" t="s">
        <v>16</v>
      </c>
      <c r="D9" s="20">
        <f>1.45+22.49</f>
        <v>23.939999999999998</v>
      </c>
      <c r="E9" s="16">
        <v>304</v>
      </c>
      <c r="F9" s="15">
        <f t="shared" si="0"/>
        <v>7277.76</v>
      </c>
      <c r="G9" s="15">
        <f t="shared" si="1"/>
        <v>8733.31</v>
      </c>
      <c r="H9" s="22"/>
      <c r="I9" s="17"/>
      <c r="J9" s="17"/>
      <c r="K9" s="14">
        <f t="shared" si="2"/>
        <v>7277.76</v>
      </c>
      <c r="L9" s="17">
        <f t="shared" si="2"/>
        <v>8733.31</v>
      </c>
      <c r="M9" s="1" t="s">
        <v>17</v>
      </c>
    </row>
    <row r="10" spans="1:13" ht="20.25" customHeight="1" x14ac:dyDescent="0.25">
      <c r="A10" s="11"/>
      <c r="B10" s="23" t="s">
        <v>19</v>
      </c>
      <c r="C10" s="24"/>
      <c r="D10" s="20"/>
      <c r="E10" s="25"/>
      <c r="F10" s="17"/>
      <c r="G10" s="17"/>
      <c r="H10" s="22"/>
      <c r="I10" s="17"/>
      <c r="J10" s="17"/>
      <c r="K10" s="14"/>
      <c r="L10" s="17"/>
      <c r="M10" s="26"/>
    </row>
    <row r="11" spans="1:13" ht="20.25" customHeight="1" x14ac:dyDescent="0.25">
      <c r="A11" s="11">
        <f>A9+1</f>
        <v>3</v>
      </c>
      <c r="B11" s="27" t="s">
        <v>20</v>
      </c>
      <c r="C11" s="19" t="s">
        <v>16</v>
      </c>
      <c r="D11" s="20">
        <v>40.19</v>
      </c>
      <c r="E11" s="21">
        <v>544.86</v>
      </c>
      <c r="F11" s="15">
        <f t="shared" ref="F11" si="4">ROUND(E11*D11,2)</f>
        <v>21897.919999999998</v>
      </c>
      <c r="G11" s="15">
        <f t="shared" ref="G11" si="5">ROUND(F11*1.2,2)</f>
        <v>26277.5</v>
      </c>
      <c r="H11" s="16"/>
      <c r="I11" s="17"/>
      <c r="J11" s="17"/>
      <c r="K11" s="14">
        <f t="shared" ref="K11:L11" si="6">F11+I11</f>
        <v>21897.919999999998</v>
      </c>
      <c r="L11" s="17">
        <f t="shared" si="6"/>
        <v>26277.5</v>
      </c>
      <c r="M11" s="26" t="s">
        <v>21</v>
      </c>
    </row>
    <row r="12" spans="1:13" ht="20.25" customHeight="1" x14ac:dyDescent="0.25">
      <c r="A12" s="28"/>
      <c r="B12" s="29" t="s">
        <v>22</v>
      </c>
      <c r="C12" s="24"/>
      <c r="D12" s="30"/>
      <c r="E12" s="31"/>
      <c r="F12" s="32"/>
      <c r="G12" s="33"/>
      <c r="H12" s="34"/>
      <c r="I12" s="35"/>
      <c r="J12" s="35"/>
      <c r="K12" s="36"/>
      <c r="L12" s="35"/>
    </row>
    <row r="13" spans="1:13" ht="20.25" customHeight="1" x14ac:dyDescent="0.25">
      <c r="A13" s="28"/>
      <c r="B13" s="37" t="s">
        <v>23</v>
      </c>
      <c r="C13" s="24"/>
      <c r="D13" s="30"/>
      <c r="E13" s="31"/>
      <c r="F13" s="32"/>
      <c r="G13" s="33"/>
      <c r="H13" s="34"/>
      <c r="I13" s="35"/>
      <c r="J13" s="35"/>
      <c r="K13" s="36"/>
      <c r="L13" s="35"/>
    </row>
    <row r="14" spans="1:13" ht="27.75" customHeight="1" x14ac:dyDescent="0.25">
      <c r="A14" s="11">
        <f>A11+1</f>
        <v>4</v>
      </c>
      <c r="B14" s="38" t="s">
        <v>24</v>
      </c>
      <c r="C14" s="19" t="s">
        <v>16</v>
      </c>
      <c r="D14" s="39">
        <v>4.22</v>
      </c>
      <c r="E14" s="16">
        <v>355.3</v>
      </c>
      <c r="F14" s="15">
        <f t="shared" ref="F14:F21" si="7">ROUND(E14*D14,2)</f>
        <v>1499.37</v>
      </c>
      <c r="G14" s="15">
        <f t="shared" ref="G14:G21" si="8">ROUND(F14*1.2,2)</f>
        <v>1799.24</v>
      </c>
      <c r="H14" s="34"/>
      <c r="I14" s="35"/>
      <c r="J14" s="35"/>
      <c r="K14" s="40">
        <f t="shared" ref="K14:L21" si="9">F14+I14</f>
        <v>1499.37</v>
      </c>
      <c r="L14" s="21">
        <f t="shared" si="9"/>
        <v>1799.24</v>
      </c>
    </row>
    <row r="15" spans="1:13" ht="27.75" customHeight="1" x14ac:dyDescent="0.25">
      <c r="A15" s="11">
        <f>A14+1</f>
        <v>5</v>
      </c>
      <c r="B15" s="38" t="s">
        <v>25</v>
      </c>
      <c r="C15" s="19" t="s">
        <v>16</v>
      </c>
      <c r="D15" s="39">
        <v>0.09</v>
      </c>
      <c r="E15" s="16">
        <v>1688.15</v>
      </c>
      <c r="F15" s="15">
        <f t="shared" si="7"/>
        <v>151.93</v>
      </c>
      <c r="G15" s="15">
        <f t="shared" si="8"/>
        <v>182.32</v>
      </c>
      <c r="H15" s="34"/>
      <c r="I15" s="35"/>
      <c r="J15" s="35"/>
      <c r="K15" s="40">
        <f t="shared" si="9"/>
        <v>151.93</v>
      </c>
      <c r="L15" s="21">
        <f t="shared" si="9"/>
        <v>182.32</v>
      </c>
    </row>
    <row r="16" spans="1:13" ht="20.25" customHeight="1" x14ac:dyDescent="0.25">
      <c r="A16" s="11">
        <f>A15+1</f>
        <v>6</v>
      </c>
      <c r="B16" s="38" t="s">
        <v>26</v>
      </c>
      <c r="C16" s="19" t="s">
        <v>16</v>
      </c>
      <c r="D16" s="39">
        <v>0.48</v>
      </c>
      <c r="E16" s="16">
        <v>2057.89</v>
      </c>
      <c r="F16" s="15">
        <f t="shared" si="7"/>
        <v>987.79</v>
      </c>
      <c r="G16" s="15">
        <f t="shared" si="8"/>
        <v>1185.3499999999999</v>
      </c>
      <c r="H16" s="34"/>
      <c r="I16" s="35"/>
      <c r="J16" s="35"/>
      <c r="K16" s="40">
        <f t="shared" si="9"/>
        <v>987.79</v>
      </c>
      <c r="L16" s="21">
        <f t="shared" si="9"/>
        <v>1185.3499999999999</v>
      </c>
    </row>
    <row r="17" spans="1:13" ht="20.25" customHeight="1" x14ac:dyDescent="0.25">
      <c r="A17" s="41" t="s">
        <v>27</v>
      </c>
      <c r="B17" s="42" t="s">
        <v>28</v>
      </c>
      <c r="C17" s="43" t="s">
        <v>16</v>
      </c>
      <c r="D17" s="44">
        <f>0.48*1.26</f>
        <v>0.6048</v>
      </c>
      <c r="E17" s="45"/>
      <c r="F17" s="46"/>
      <c r="G17" s="46"/>
      <c r="H17" s="47">
        <v>1299.5999999999999</v>
      </c>
      <c r="I17" s="46">
        <f>ROUND(H17*D17,2)</f>
        <v>786</v>
      </c>
      <c r="J17" s="46">
        <f>ROUND(I17*1.2,2)</f>
        <v>943.2</v>
      </c>
      <c r="K17" s="48">
        <f t="shared" si="9"/>
        <v>786</v>
      </c>
      <c r="L17" s="46">
        <f t="shared" si="9"/>
        <v>943.2</v>
      </c>
    </row>
    <row r="18" spans="1:13" s="51" customFormat="1" ht="21.75" customHeight="1" x14ac:dyDescent="0.25">
      <c r="A18" s="49">
        <f>A16+1</f>
        <v>7</v>
      </c>
      <c r="B18" s="38" t="s">
        <v>29</v>
      </c>
      <c r="C18" s="19" t="s">
        <v>16</v>
      </c>
      <c r="D18" s="39">
        <v>5.19</v>
      </c>
      <c r="E18" s="16">
        <v>118.75</v>
      </c>
      <c r="F18" s="15">
        <f t="shared" si="7"/>
        <v>616.30999999999995</v>
      </c>
      <c r="G18" s="15">
        <f t="shared" si="8"/>
        <v>739.57</v>
      </c>
      <c r="H18" s="34"/>
      <c r="I18" s="35"/>
      <c r="J18" s="35"/>
      <c r="K18" s="40">
        <f t="shared" si="9"/>
        <v>616.30999999999995</v>
      </c>
      <c r="L18" s="21">
        <f t="shared" si="9"/>
        <v>739.57</v>
      </c>
      <c r="M18" s="50"/>
    </row>
    <row r="19" spans="1:13" ht="18.75" customHeight="1" x14ac:dyDescent="0.25">
      <c r="A19" s="11">
        <f>A18+1</f>
        <v>8</v>
      </c>
      <c r="B19" s="38" t="s">
        <v>30</v>
      </c>
      <c r="C19" s="19" t="s">
        <v>16</v>
      </c>
      <c r="D19" s="39">
        <v>5.19</v>
      </c>
      <c r="E19" s="16">
        <v>188.1</v>
      </c>
      <c r="F19" s="15">
        <f t="shared" si="7"/>
        <v>976.24</v>
      </c>
      <c r="G19" s="15">
        <f t="shared" si="8"/>
        <v>1171.49</v>
      </c>
      <c r="H19" s="40"/>
      <c r="I19" s="17"/>
      <c r="J19" s="17"/>
      <c r="K19" s="40">
        <f t="shared" si="9"/>
        <v>976.24</v>
      </c>
      <c r="L19" s="21">
        <f t="shared" si="9"/>
        <v>1171.49</v>
      </c>
    </row>
    <row r="20" spans="1:13" ht="18.75" customHeight="1" x14ac:dyDescent="0.25">
      <c r="A20" s="11">
        <f t="shared" ref="A20:A21" si="10">A19+1</f>
        <v>9</v>
      </c>
      <c r="B20" s="38" t="s">
        <v>31</v>
      </c>
      <c r="C20" s="19" t="s">
        <v>32</v>
      </c>
      <c r="D20" s="39">
        <f>(5.19-4.22-0.09)*1.9</f>
        <v>1.6720000000000013</v>
      </c>
      <c r="E20" s="16">
        <v>308.75</v>
      </c>
      <c r="F20" s="15">
        <f t="shared" si="7"/>
        <v>516.23</v>
      </c>
      <c r="G20" s="15">
        <f t="shared" si="8"/>
        <v>619.48</v>
      </c>
      <c r="H20" s="16"/>
      <c r="I20" s="21"/>
      <c r="J20" s="21"/>
      <c r="K20" s="40">
        <f t="shared" si="9"/>
        <v>516.23</v>
      </c>
      <c r="L20" s="21">
        <f t="shared" si="9"/>
        <v>619.48</v>
      </c>
    </row>
    <row r="21" spans="1:13" ht="18.75" customHeight="1" x14ac:dyDescent="0.25">
      <c r="A21" s="11">
        <f t="shared" si="10"/>
        <v>10</v>
      </c>
      <c r="B21" s="38" t="s">
        <v>33</v>
      </c>
      <c r="C21" s="19" t="s">
        <v>32</v>
      </c>
      <c r="D21" s="39">
        <f>(5.19-4.22-0.09)*1.9</f>
        <v>1.6720000000000013</v>
      </c>
      <c r="E21" s="16">
        <v>350</v>
      </c>
      <c r="F21" s="15">
        <f t="shared" si="7"/>
        <v>585.20000000000005</v>
      </c>
      <c r="G21" s="15">
        <f t="shared" si="8"/>
        <v>702.24</v>
      </c>
      <c r="H21" s="16"/>
      <c r="I21" s="21"/>
      <c r="J21" s="21"/>
      <c r="K21" s="40">
        <f t="shared" si="9"/>
        <v>585.20000000000005</v>
      </c>
      <c r="L21" s="21">
        <f t="shared" si="9"/>
        <v>702.24</v>
      </c>
      <c r="M21" s="26"/>
    </row>
    <row r="22" spans="1:13" ht="18.75" customHeight="1" x14ac:dyDescent="0.25">
      <c r="A22" s="11"/>
      <c r="B22" s="37" t="s">
        <v>34</v>
      </c>
      <c r="C22" s="19"/>
      <c r="D22" s="39"/>
      <c r="E22" s="16"/>
      <c r="F22" s="15"/>
      <c r="G22" s="15"/>
      <c r="H22" s="16"/>
      <c r="I22" s="21"/>
      <c r="J22" s="21"/>
      <c r="K22" s="40"/>
      <c r="L22" s="21"/>
    </row>
    <row r="23" spans="1:13" ht="27.75" customHeight="1" x14ac:dyDescent="0.25">
      <c r="A23" s="49">
        <f>A21+1</f>
        <v>11</v>
      </c>
      <c r="B23" s="38" t="s">
        <v>35</v>
      </c>
      <c r="C23" s="19" t="s">
        <v>16</v>
      </c>
      <c r="D23" s="39">
        <v>75.7</v>
      </c>
      <c r="E23" s="16">
        <v>355.3</v>
      </c>
      <c r="F23" s="15">
        <f t="shared" ref="F23:F25" si="11">ROUND(E23*D23,2)</f>
        <v>26896.21</v>
      </c>
      <c r="G23" s="15">
        <f t="shared" ref="G23:G25" si="12">ROUND(F23*1.2,2)</f>
        <v>32275.45</v>
      </c>
      <c r="H23" s="34"/>
      <c r="I23" s="35"/>
      <c r="J23" s="35"/>
      <c r="K23" s="40">
        <f t="shared" ref="K23:L33" si="13">F23+I23</f>
        <v>26896.21</v>
      </c>
      <c r="L23" s="21">
        <f t="shared" si="13"/>
        <v>32275.45</v>
      </c>
    </row>
    <row r="24" spans="1:13" ht="27.75" customHeight="1" x14ac:dyDescent="0.25">
      <c r="A24" s="11">
        <f>A23+1</f>
        <v>12</v>
      </c>
      <c r="B24" s="38" t="s">
        <v>25</v>
      </c>
      <c r="C24" s="19" t="s">
        <v>16</v>
      </c>
      <c r="D24" s="39">
        <v>1.54</v>
      </c>
      <c r="E24" s="16">
        <v>1688.15</v>
      </c>
      <c r="F24" s="15">
        <f t="shared" si="11"/>
        <v>2599.75</v>
      </c>
      <c r="G24" s="15">
        <f t="shared" si="12"/>
        <v>3119.7</v>
      </c>
      <c r="H24" s="34"/>
      <c r="I24" s="35"/>
      <c r="J24" s="35"/>
      <c r="K24" s="40">
        <f t="shared" si="13"/>
        <v>2599.75</v>
      </c>
      <c r="L24" s="21">
        <f t="shared" si="13"/>
        <v>3119.7</v>
      </c>
    </row>
    <row r="25" spans="1:13" ht="20.25" hidden="1" customHeight="1" x14ac:dyDescent="0.25">
      <c r="A25" s="11">
        <f>A24+1</f>
        <v>13</v>
      </c>
      <c r="B25" s="38" t="s">
        <v>36</v>
      </c>
      <c r="C25" s="19" t="s">
        <v>16</v>
      </c>
      <c r="D25" s="39"/>
      <c r="E25" s="16">
        <v>1379</v>
      </c>
      <c r="F25" s="15">
        <f t="shared" si="11"/>
        <v>0</v>
      </c>
      <c r="G25" s="15">
        <f t="shared" si="12"/>
        <v>0</v>
      </c>
      <c r="H25" s="34"/>
      <c r="I25" s="35"/>
      <c r="J25" s="35"/>
      <c r="K25" s="40">
        <f t="shared" si="13"/>
        <v>0</v>
      </c>
      <c r="L25" s="21">
        <f t="shared" si="13"/>
        <v>0</v>
      </c>
    </row>
    <row r="26" spans="1:13" ht="20.25" hidden="1" customHeight="1" x14ac:dyDescent="0.25">
      <c r="A26" s="41" t="s">
        <v>37</v>
      </c>
      <c r="B26" s="42" t="s">
        <v>38</v>
      </c>
      <c r="C26" s="43" t="s">
        <v>16</v>
      </c>
      <c r="D26" s="44"/>
      <c r="E26" s="45"/>
      <c r="F26" s="46"/>
      <c r="G26" s="46"/>
      <c r="H26" s="52">
        <v>1320</v>
      </c>
      <c r="I26" s="46">
        <f>ROUND(H26*D26,2)</f>
        <v>0</v>
      </c>
      <c r="J26" s="46">
        <f>ROUND(I26*1.2,2)</f>
        <v>0</v>
      </c>
      <c r="K26" s="48">
        <f t="shared" si="13"/>
        <v>0</v>
      </c>
      <c r="L26" s="46">
        <f t="shared" si="13"/>
        <v>0</v>
      </c>
    </row>
    <row r="27" spans="1:13" ht="20.25" customHeight="1" x14ac:dyDescent="0.25">
      <c r="A27" s="49">
        <f>A24+1</f>
        <v>13</v>
      </c>
      <c r="B27" s="38" t="s">
        <v>39</v>
      </c>
      <c r="C27" s="19" t="s">
        <v>16</v>
      </c>
      <c r="D27" s="39">
        <v>19.600000000000001</v>
      </c>
      <c r="E27" s="16">
        <v>1310.05</v>
      </c>
      <c r="F27" s="15">
        <f t="shared" ref="F27" si="14">ROUND(E27*D27,2)</f>
        <v>25676.98</v>
      </c>
      <c r="G27" s="15">
        <f t="shared" ref="G27" si="15">ROUND(F27*1.2,2)</f>
        <v>30812.38</v>
      </c>
      <c r="H27" s="22"/>
      <c r="I27" s="17"/>
      <c r="J27" s="17"/>
      <c r="K27" s="14">
        <f t="shared" si="13"/>
        <v>25676.98</v>
      </c>
      <c r="L27" s="17">
        <f t="shared" si="13"/>
        <v>30812.38</v>
      </c>
    </row>
    <row r="28" spans="1:13" ht="20.25" customHeight="1" x14ac:dyDescent="0.25">
      <c r="A28" s="41" t="s">
        <v>37</v>
      </c>
      <c r="B28" s="42" t="s">
        <v>38</v>
      </c>
      <c r="C28" s="43" t="s">
        <v>16</v>
      </c>
      <c r="D28" s="44">
        <f>19.6*1.1</f>
        <v>21.560000000000002</v>
      </c>
      <c r="E28" s="45"/>
      <c r="F28" s="46"/>
      <c r="G28" s="46"/>
      <c r="H28" s="47">
        <v>1191.3</v>
      </c>
      <c r="I28" s="46">
        <f>ROUND(H28*D28,2)</f>
        <v>25684.43</v>
      </c>
      <c r="J28" s="46">
        <f>ROUND(I28*1.2,2)</f>
        <v>30821.32</v>
      </c>
      <c r="K28" s="48">
        <f t="shared" si="13"/>
        <v>25684.43</v>
      </c>
      <c r="L28" s="46">
        <f t="shared" si="13"/>
        <v>30821.32</v>
      </c>
    </row>
    <row r="29" spans="1:13" s="51" customFormat="1" ht="21.75" customHeight="1" x14ac:dyDescent="0.25">
      <c r="A29" s="49">
        <f>A27+1</f>
        <v>14</v>
      </c>
      <c r="B29" s="38" t="s">
        <v>29</v>
      </c>
      <c r="C29" s="19" t="s">
        <v>16</v>
      </c>
      <c r="D29" s="39">
        <v>105.05</v>
      </c>
      <c r="E29" s="16">
        <v>118.75</v>
      </c>
      <c r="F29" s="15">
        <f t="shared" ref="F29:F33" si="16">ROUND(E29*D29,2)</f>
        <v>12474.69</v>
      </c>
      <c r="G29" s="15">
        <f t="shared" ref="G29:G33" si="17">ROUND(F29*1.2,2)</f>
        <v>14969.63</v>
      </c>
      <c r="H29" s="34"/>
      <c r="I29" s="35"/>
      <c r="J29" s="35"/>
      <c r="K29" s="40">
        <f t="shared" si="13"/>
        <v>12474.69</v>
      </c>
      <c r="L29" s="21">
        <f t="shared" si="13"/>
        <v>14969.63</v>
      </c>
      <c r="M29" s="50"/>
    </row>
    <row r="30" spans="1:13" ht="18.75" customHeight="1" x14ac:dyDescent="0.25">
      <c r="A30" s="11">
        <f>A29+1</f>
        <v>15</v>
      </c>
      <c r="B30" s="38" t="s">
        <v>30</v>
      </c>
      <c r="C30" s="19" t="s">
        <v>16</v>
      </c>
      <c r="D30" s="39">
        <v>105.05</v>
      </c>
      <c r="E30" s="16">
        <v>188.1</v>
      </c>
      <c r="F30" s="15">
        <f t="shared" si="16"/>
        <v>19759.91</v>
      </c>
      <c r="G30" s="15">
        <f t="shared" si="17"/>
        <v>23711.89</v>
      </c>
      <c r="H30" s="40"/>
      <c r="I30" s="17"/>
      <c r="J30" s="17"/>
      <c r="K30" s="40">
        <f t="shared" si="13"/>
        <v>19759.91</v>
      </c>
      <c r="L30" s="21">
        <f t="shared" si="13"/>
        <v>23711.89</v>
      </c>
    </row>
    <row r="31" spans="1:13" ht="18.75" customHeight="1" x14ac:dyDescent="0.25">
      <c r="A31" s="11">
        <f t="shared" ref="A31:A33" si="18">A30+1</f>
        <v>16</v>
      </c>
      <c r="B31" s="18" t="s">
        <v>40</v>
      </c>
      <c r="C31" s="24" t="s">
        <v>41</v>
      </c>
      <c r="D31" s="20">
        <v>90.92</v>
      </c>
      <c r="E31" s="16">
        <v>118.75</v>
      </c>
      <c r="F31" s="21">
        <f t="shared" si="16"/>
        <v>10796.75</v>
      </c>
      <c r="G31" s="21">
        <f t="shared" si="17"/>
        <v>12956.1</v>
      </c>
      <c r="H31" s="16"/>
      <c r="I31" s="21"/>
      <c r="J31" s="21"/>
      <c r="K31" s="40">
        <f t="shared" si="13"/>
        <v>10796.75</v>
      </c>
      <c r="L31" s="21">
        <f t="shared" si="13"/>
        <v>12956.1</v>
      </c>
    </row>
    <row r="32" spans="1:13" ht="18.75" customHeight="1" x14ac:dyDescent="0.25">
      <c r="A32" s="11">
        <f t="shared" si="18"/>
        <v>17</v>
      </c>
      <c r="B32" s="38" t="s">
        <v>31</v>
      </c>
      <c r="C32" s="19" t="s">
        <v>32</v>
      </c>
      <c r="D32" s="39">
        <f>(105.05-75.7-1.54)*1.9</f>
        <v>52.838999999999992</v>
      </c>
      <c r="E32" s="16">
        <v>308.75</v>
      </c>
      <c r="F32" s="15">
        <f t="shared" si="16"/>
        <v>16314.04</v>
      </c>
      <c r="G32" s="15">
        <f t="shared" si="17"/>
        <v>19576.849999999999</v>
      </c>
      <c r="H32" s="16"/>
      <c r="I32" s="21"/>
      <c r="J32" s="21"/>
      <c r="K32" s="40">
        <f t="shared" si="13"/>
        <v>16314.04</v>
      </c>
      <c r="L32" s="21">
        <f t="shared" si="13"/>
        <v>19576.849999999999</v>
      </c>
    </row>
    <row r="33" spans="1:13" ht="18.75" customHeight="1" x14ac:dyDescent="0.25">
      <c r="A33" s="11">
        <f t="shared" si="18"/>
        <v>18</v>
      </c>
      <c r="B33" s="38" t="s">
        <v>33</v>
      </c>
      <c r="C33" s="19" t="s">
        <v>16</v>
      </c>
      <c r="D33" s="39">
        <f>(105.05-75.7-1.54)*1.9</f>
        <v>52.838999999999992</v>
      </c>
      <c r="E33" s="16">
        <v>350</v>
      </c>
      <c r="F33" s="15">
        <f t="shared" si="16"/>
        <v>18493.650000000001</v>
      </c>
      <c r="G33" s="15">
        <f t="shared" si="17"/>
        <v>22192.38</v>
      </c>
      <c r="H33" s="16"/>
      <c r="I33" s="21"/>
      <c r="J33" s="21"/>
      <c r="K33" s="40">
        <f t="shared" si="13"/>
        <v>18493.650000000001</v>
      </c>
      <c r="L33" s="21">
        <f t="shared" si="13"/>
        <v>22192.38</v>
      </c>
      <c r="M33" s="26"/>
    </row>
    <row r="34" spans="1:13" ht="18" customHeight="1" x14ac:dyDescent="0.25">
      <c r="A34" s="41"/>
      <c r="B34" s="29" t="s">
        <v>42</v>
      </c>
      <c r="C34" s="24"/>
      <c r="D34" s="30"/>
      <c r="E34" s="31"/>
      <c r="F34" s="32"/>
      <c r="G34" s="33"/>
      <c r="H34" s="53"/>
      <c r="I34" s="17"/>
      <c r="J34" s="17"/>
      <c r="K34" s="14"/>
      <c r="L34" s="17"/>
    </row>
    <row r="35" spans="1:13" ht="36" customHeight="1" x14ac:dyDescent="0.25">
      <c r="A35" s="49">
        <f>A33+1</f>
        <v>19</v>
      </c>
      <c r="B35" s="54" t="s">
        <v>43</v>
      </c>
      <c r="C35" s="24" t="s">
        <v>44</v>
      </c>
      <c r="D35" s="30">
        <v>10</v>
      </c>
      <c r="E35" s="16">
        <v>24551.78</v>
      </c>
      <c r="F35" s="21">
        <f t="shared" ref="F35:F37" si="19">ROUND(E35*D35,2)</f>
        <v>245517.8</v>
      </c>
      <c r="G35" s="21">
        <f t="shared" ref="G35:G37" si="20">ROUND(F35*1.2,2)</f>
        <v>294621.36</v>
      </c>
      <c r="H35" s="16"/>
      <c r="I35" s="21"/>
      <c r="J35" s="21"/>
      <c r="K35" s="40">
        <f t="shared" ref="K35:L42" si="21">F35+I35</f>
        <v>245517.8</v>
      </c>
      <c r="L35" s="21">
        <f t="shared" si="21"/>
        <v>294621.36</v>
      </c>
      <c r="M35" s="26" t="s">
        <v>45</v>
      </c>
    </row>
    <row r="36" spans="1:13" ht="20.25" customHeight="1" x14ac:dyDescent="0.25">
      <c r="A36" s="41" t="s">
        <v>46</v>
      </c>
      <c r="B36" s="42" t="s">
        <v>47</v>
      </c>
      <c r="C36" s="43" t="s">
        <v>16</v>
      </c>
      <c r="D36" s="44">
        <f>2.05*1.02</f>
        <v>2.0909999999999997</v>
      </c>
      <c r="E36" s="45"/>
      <c r="F36" s="46"/>
      <c r="G36" s="46"/>
      <c r="H36" s="47">
        <v>4370</v>
      </c>
      <c r="I36" s="46">
        <f>ROUND(H36*D36,2)</f>
        <v>9137.67</v>
      </c>
      <c r="J36" s="46">
        <f>ROUND(I36*1.2,2)</f>
        <v>10965.2</v>
      </c>
      <c r="K36" s="48">
        <f t="shared" si="21"/>
        <v>9137.67</v>
      </c>
      <c r="L36" s="46">
        <f t="shared" si="21"/>
        <v>10965.2</v>
      </c>
      <c r="M36" s="1" t="s">
        <v>48</v>
      </c>
    </row>
    <row r="37" spans="1:13" ht="37.5" customHeight="1" x14ac:dyDescent="0.25">
      <c r="A37" s="11">
        <f>A35+1</f>
        <v>20</v>
      </c>
      <c r="B37" s="54" t="s">
        <v>49</v>
      </c>
      <c r="C37" s="55" t="s">
        <v>44</v>
      </c>
      <c r="D37" s="56">
        <v>51.9</v>
      </c>
      <c r="E37" s="57">
        <v>2073.38</v>
      </c>
      <c r="F37" s="17">
        <f t="shared" si="19"/>
        <v>107608.42</v>
      </c>
      <c r="G37" s="17">
        <f t="shared" si="20"/>
        <v>129130.1</v>
      </c>
      <c r="H37" s="53"/>
      <c r="I37" s="17"/>
      <c r="J37" s="17"/>
      <c r="K37" s="40">
        <f t="shared" si="21"/>
        <v>107608.42</v>
      </c>
      <c r="L37" s="21">
        <f t="shared" si="21"/>
        <v>129130.1</v>
      </c>
    </row>
    <row r="38" spans="1:13" ht="24.75" customHeight="1" x14ac:dyDescent="0.25">
      <c r="A38" s="41" t="s">
        <v>50</v>
      </c>
      <c r="B38" s="42" t="s">
        <v>51</v>
      </c>
      <c r="C38" s="43" t="s">
        <v>44</v>
      </c>
      <c r="D38" s="44">
        <f>1.02*51.9</f>
        <v>52.938000000000002</v>
      </c>
      <c r="E38" s="45"/>
      <c r="F38" s="46"/>
      <c r="G38" s="46"/>
      <c r="H38" s="47">
        <v>3866.5</v>
      </c>
      <c r="I38" s="46">
        <f>ROUND(H38*D38,2)</f>
        <v>204684.78</v>
      </c>
      <c r="J38" s="46">
        <f>ROUND(I38*1.2,2)</f>
        <v>245621.74</v>
      </c>
      <c r="K38" s="48">
        <f t="shared" si="21"/>
        <v>204684.78</v>
      </c>
      <c r="L38" s="46">
        <f t="shared" si="21"/>
        <v>245621.74</v>
      </c>
    </row>
    <row r="39" spans="1:13" ht="45" x14ac:dyDescent="0.25">
      <c r="A39" s="11">
        <f>A37+1</f>
        <v>21</v>
      </c>
      <c r="B39" s="18" t="s">
        <v>52</v>
      </c>
      <c r="C39" s="24" t="s">
        <v>53</v>
      </c>
      <c r="D39" s="30">
        <v>1</v>
      </c>
      <c r="E39" s="16">
        <v>4670.4399999999996</v>
      </c>
      <c r="F39" s="17">
        <f t="shared" ref="F39:F41" si="22">ROUND(E39*D39,2)</f>
        <v>4670.4399999999996</v>
      </c>
      <c r="G39" s="17">
        <f t="shared" ref="G39:G41" si="23">ROUND(F39*1.2,2)</f>
        <v>5604.53</v>
      </c>
      <c r="H39" s="53"/>
      <c r="I39" s="17"/>
      <c r="J39" s="17"/>
      <c r="K39" s="40">
        <f t="shared" si="21"/>
        <v>4670.4399999999996</v>
      </c>
      <c r="L39" s="21">
        <f t="shared" si="21"/>
        <v>5604.53</v>
      </c>
    </row>
    <row r="40" spans="1:13" ht="30" x14ac:dyDescent="0.25">
      <c r="A40" s="41" t="s">
        <v>54</v>
      </c>
      <c r="B40" s="42" t="s">
        <v>55</v>
      </c>
      <c r="C40" s="43" t="s">
        <v>53</v>
      </c>
      <c r="D40" s="58">
        <v>1</v>
      </c>
      <c r="E40" s="45"/>
      <c r="F40" s="46"/>
      <c r="G40" s="46"/>
      <c r="H40" s="47">
        <v>3239.5</v>
      </c>
      <c r="I40" s="46">
        <f>ROUND(H40*D40,2)</f>
        <v>3239.5</v>
      </c>
      <c r="J40" s="46">
        <f>ROUND(I40*1.2,2)</f>
        <v>3887.4</v>
      </c>
      <c r="K40" s="48">
        <f t="shared" si="21"/>
        <v>3239.5</v>
      </c>
      <c r="L40" s="46">
        <f t="shared" si="21"/>
        <v>3887.4</v>
      </c>
    </row>
    <row r="41" spans="1:13" ht="30" x14ac:dyDescent="0.25">
      <c r="A41" s="11">
        <f>A39+1</f>
        <v>22</v>
      </c>
      <c r="B41" s="54" t="s">
        <v>56</v>
      </c>
      <c r="C41" s="55" t="s">
        <v>16</v>
      </c>
      <c r="D41" s="59">
        <v>2.96</v>
      </c>
      <c r="E41" s="16">
        <v>8327.42</v>
      </c>
      <c r="F41" s="17">
        <f t="shared" si="22"/>
        <v>24649.16</v>
      </c>
      <c r="G41" s="17">
        <f t="shared" si="23"/>
        <v>29578.99</v>
      </c>
      <c r="H41" s="53"/>
      <c r="I41" s="17"/>
      <c r="J41" s="17"/>
      <c r="K41" s="40">
        <f t="shared" si="21"/>
        <v>24649.16</v>
      </c>
      <c r="L41" s="21">
        <f t="shared" si="21"/>
        <v>29578.99</v>
      </c>
    </row>
    <row r="42" spans="1:13" ht="15.75" x14ac:dyDescent="0.25">
      <c r="A42" s="41" t="s">
        <v>57</v>
      </c>
      <c r="B42" s="42" t="s">
        <v>58</v>
      </c>
      <c r="C42" s="43" t="s">
        <v>16</v>
      </c>
      <c r="D42" s="44">
        <f>1.02*2.96</f>
        <v>3.0192000000000001</v>
      </c>
      <c r="E42" s="45"/>
      <c r="F42" s="46"/>
      <c r="G42" s="46"/>
      <c r="H42" s="47">
        <v>3657.5</v>
      </c>
      <c r="I42" s="46">
        <f t="shared" ref="I42" si="24">ROUND(H42*D42,2)</f>
        <v>11042.72</v>
      </c>
      <c r="J42" s="46">
        <f t="shared" ref="J42" si="25">ROUND(I42*1.2,2)</f>
        <v>13251.26</v>
      </c>
      <c r="K42" s="48">
        <f t="shared" si="21"/>
        <v>11042.72</v>
      </c>
      <c r="L42" s="46">
        <f t="shared" si="21"/>
        <v>13251.26</v>
      </c>
    </row>
    <row r="43" spans="1:13" ht="21.75" customHeight="1" x14ac:dyDescent="0.25">
      <c r="A43" s="11"/>
      <c r="B43" s="60" t="s">
        <v>59</v>
      </c>
      <c r="C43" s="55"/>
      <c r="D43" s="59"/>
      <c r="E43" s="57"/>
      <c r="F43" s="17"/>
      <c r="G43" s="17"/>
      <c r="H43" s="53"/>
      <c r="I43" s="17"/>
      <c r="J43" s="17"/>
      <c r="K43" s="40"/>
      <c r="L43" s="21"/>
    </row>
    <row r="44" spans="1:13" ht="30" x14ac:dyDescent="0.25">
      <c r="A44" s="11">
        <f>A41+1</f>
        <v>23</v>
      </c>
      <c r="B44" s="54" t="s">
        <v>60</v>
      </c>
      <c r="C44" s="24" t="s">
        <v>16</v>
      </c>
      <c r="D44" s="20">
        <f>1*0.18+1*0.24+1*0.1</f>
        <v>0.52</v>
      </c>
      <c r="E44" s="57">
        <v>17265.68</v>
      </c>
      <c r="F44" s="17">
        <f t="shared" ref="F44" si="26">ROUND(E44*D44,2)</f>
        <v>8978.15</v>
      </c>
      <c r="G44" s="17">
        <f t="shared" ref="G44" si="27">ROUND(F44*1.2,2)</f>
        <v>10773.78</v>
      </c>
      <c r="H44" s="53"/>
      <c r="I44" s="17"/>
      <c r="J44" s="17"/>
      <c r="K44" s="40">
        <f t="shared" ref="K44:L50" si="28">F44+I44</f>
        <v>8978.15</v>
      </c>
      <c r="L44" s="21">
        <f t="shared" si="28"/>
        <v>10773.78</v>
      </c>
    </row>
    <row r="45" spans="1:13" ht="18.75" customHeight="1" x14ac:dyDescent="0.25">
      <c r="A45" s="41" t="s">
        <v>61</v>
      </c>
      <c r="B45" s="61" t="s">
        <v>62</v>
      </c>
      <c r="C45" s="43" t="s">
        <v>53</v>
      </c>
      <c r="D45" s="58">
        <v>1</v>
      </c>
      <c r="E45" s="45"/>
      <c r="F45" s="46"/>
      <c r="G45" s="46"/>
      <c r="H45" s="62">
        <v>1657.75</v>
      </c>
      <c r="I45" s="46">
        <f t="shared" ref="I45:I50" si="29">ROUND(H45*D45,2)</f>
        <v>1657.75</v>
      </c>
      <c r="J45" s="46">
        <f t="shared" ref="J45:J50" si="30">ROUND(I45*1.2,2)</f>
        <v>1989.3</v>
      </c>
      <c r="K45" s="48">
        <f t="shared" si="28"/>
        <v>1657.75</v>
      </c>
      <c r="L45" s="46">
        <f t="shared" si="28"/>
        <v>1989.3</v>
      </c>
    </row>
    <row r="46" spans="1:13" ht="18.75" customHeight="1" x14ac:dyDescent="0.25">
      <c r="A46" s="41" t="s">
        <v>63</v>
      </c>
      <c r="B46" s="61" t="s">
        <v>64</v>
      </c>
      <c r="C46" s="43" t="s">
        <v>53</v>
      </c>
      <c r="D46" s="58">
        <v>1</v>
      </c>
      <c r="E46" s="45"/>
      <c r="F46" s="46"/>
      <c r="G46" s="46"/>
      <c r="H46" s="62">
        <v>2500.4</v>
      </c>
      <c r="I46" s="46">
        <f t="shared" si="29"/>
        <v>2500.4</v>
      </c>
      <c r="J46" s="46">
        <f t="shared" si="30"/>
        <v>3000.48</v>
      </c>
      <c r="K46" s="48">
        <f t="shared" si="28"/>
        <v>2500.4</v>
      </c>
      <c r="L46" s="46">
        <f t="shared" si="28"/>
        <v>3000.48</v>
      </c>
    </row>
    <row r="47" spans="1:13" ht="18.75" customHeight="1" x14ac:dyDescent="0.25">
      <c r="A47" s="41" t="s">
        <v>65</v>
      </c>
      <c r="B47" s="61" t="s">
        <v>66</v>
      </c>
      <c r="C47" s="43" t="s">
        <v>53</v>
      </c>
      <c r="D47" s="58">
        <v>1</v>
      </c>
      <c r="E47" s="45"/>
      <c r="F47" s="46"/>
      <c r="G47" s="46"/>
      <c r="H47" s="62">
        <v>1427.85</v>
      </c>
      <c r="I47" s="46">
        <f t="shared" si="29"/>
        <v>1427.85</v>
      </c>
      <c r="J47" s="46">
        <f t="shared" si="30"/>
        <v>1713.42</v>
      </c>
      <c r="K47" s="48">
        <f t="shared" si="28"/>
        <v>1427.85</v>
      </c>
      <c r="L47" s="46">
        <f t="shared" si="28"/>
        <v>1713.42</v>
      </c>
    </row>
    <row r="48" spans="1:13" ht="18.75" customHeight="1" x14ac:dyDescent="0.25">
      <c r="A48" s="41" t="s">
        <v>67</v>
      </c>
      <c r="B48" s="61" t="s">
        <v>68</v>
      </c>
      <c r="C48" s="43" t="s">
        <v>69</v>
      </c>
      <c r="D48" s="63">
        <v>2.1800000000000002</v>
      </c>
      <c r="E48" s="45"/>
      <c r="F48" s="46"/>
      <c r="G48" s="46"/>
      <c r="H48" s="62">
        <v>296.39999999999998</v>
      </c>
      <c r="I48" s="46">
        <f t="shared" si="29"/>
        <v>646.15</v>
      </c>
      <c r="J48" s="46">
        <f t="shared" si="30"/>
        <v>775.38</v>
      </c>
      <c r="K48" s="48">
        <f t="shared" si="28"/>
        <v>646.15</v>
      </c>
      <c r="L48" s="46">
        <f t="shared" si="28"/>
        <v>775.38</v>
      </c>
    </row>
    <row r="49" spans="1:13" ht="18.75" customHeight="1" x14ac:dyDescent="0.25">
      <c r="A49" s="49">
        <f>A44+1</f>
        <v>24</v>
      </c>
      <c r="B49" s="54" t="s">
        <v>70</v>
      </c>
      <c r="C49" s="24" t="s">
        <v>53</v>
      </c>
      <c r="D49" s="30">
        <v>1</v>
      </c>
      <c r="E49" s="57">
        <v>2170.75</v>
      </c>
      <c r="F49" s="17">
        <f t="shared" ref="F49" si="31">ROUND(E49*D49,2)</f>
        <v>2170.75</v>
      </c>
      <c r="G49" s="17">
        <f t="shared" ref="G49" si="32">ROUND(F49*1.2,2)</f>
        <v>2604.9</v>
      </c>
      <c r="H49" s="53"/>
      <c r="I49" s="17"/>
      <c r="J49" s="17"/>
      <c r="K49" s="40">
        <f t="shared" si="28"/>
        <v>2170.75</v>
      </c>
      <c r="L49" s="21">
        <f t="shared" si="28"/>
        <v>2604.9</v>
      </c>
    </row>
    <row r="50" spans="1:13" ht="18.75" customHeight="1" x14ac:dyDescent="0.25">
      <c r="A50" s="41" t="s">
        <v>71</v>
      </c>
      <c r="B50" s="42" t="s">
        <v>72</v>
      </c>
      <c r="C50" s="43" t="s">
        <v>53</v>
      </c>
      <c r="D50" s="58">
        <v>1</v>
      </c>
      <c r="E50" s="45"/>
      <c r="F50" s="46"/>
      <c r="G50" s="46"/>
      <c r="H50" s="62">
        <v>5928</v>
      </c>
      <c r="I50" s="46">
        <f t="shared" si="29"/>
        <v>5928</v>
      </c>
      <c r="J50" s="46">
        <f t="shared" si="30"/>
        <v>7113.6</v>
      </c>
      <c r="K50" s="48">
        <f t="shared" si="28"/>
        <v>5928</v>
      </c>
      <c r="L50" s="46">
        <f t="shared" si="28"/>
        <v>7113.6</v>
      </c>
    </row>
    <row r="51" spans="1:13" s="67" customFormat="1" ht="21.75" customHeight="1" x14ac:dyDescent="0.3">
      <c r="A51" s="71" t="s">
        <v>73</v>
      </c>
      <c r="B51" s="72"/>
      <c r="C51" s="72"/>
      <c r="D51" s="72"/>
      <c r="E51" s="73"/>
      <c r="F51" s="64">
        <f>SUM(F7:F50)</f>
        <v>632296.63</v>
      </c>
      <c r="G51" s="64">
        <f>ROUND(F51*1.2,2)</f>
        <v>758755.96</v>
      </c>
      <c r="H51" s="65"/>
      <c r="I51" s="64">
        <f>SUM(I7:I50)</f>
        <v>266735.25</v>
      </c>
      <c r="J51" s="64">
        <f>ROUND(I51*1.2,2)</f>
        <v>320082.3</v>
      </c>
      <c r="K51" s="64">
        <f>SUM(K7:K50)</f>
        <v>899031.88</v>
      </c>
      <c r="L51" s="64">
        <f>ROUND(K51*1.2,2)</f>
        <v>1078838.26</v>
      </c>
      <c r="M51" s="66"/>
    </row>
  </sheetData>
  <mergeCells count="10">
    <mergeCell ref="B6:D6"/>
    <mergeCell ref="A51:E5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НВК5 15-16</vt:lpstr>
      <vt:lpstr>'НВК5 15-16'!Область_печати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2024-02-27T12:29:52Z</dcterms:created>
  <dcterms:modified xsi:type="dcterms:W3CDTF">2024-03-01T10:36:10Z</dcterms:modified>
</cp:coreProperties>
</file>