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96A05EDC-FF2C-4DE0-93F1-BB9CED2A1E64}" xr6:coauthVersionLast="43" xr6:coauthVersionMax="43" xr10:uidLastSave="{00000000-0000-0000-0000-000000000000}"/>
  <bookViews>
    <workbookView xWindow="28680" yWindow="1530" windowWidth="29040" windowHeight="15840" xr2:uid="{5948A7F6-CD4E-46E7-A96C-AEF5AF0EE7E6}"/>
  </bookViews>
  <sheets>
    <sheet name="НВК5 15-17" sheetId="1" r:id="rId1"/>
  </sheets>
  <definedNames>
    <definedName name="_xlnm.Print_Area" localSheetId="0">'НВК5 15-17'!$A$1:$L$68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6" i="1"/>
  <c r="E10" i="1"/>
  <c r="J68" i="1" l="1"/>
  <c r="D67" i="1" l="1"/>
  <c r="I67" i="1" s="1"/>
  <c r="D66" i="1"/>
  <c r="I66" i="1" s="1"/>
  <c r="I65" i="1"/>
  <c r="J65" i="1" s="1"/>
  <c r="L65" i="1" s="1"/>
  <c r="I64" i="1"/>
  <c r="J64" i="1" s="1"/>
  <c r="L64" i="1" s="1"/>
  <c r="I63" i="1"/>
  <c r="I62" i="1"/>
  <c r="J62" i="1" s="1"/>
  <c r="L62" i="1" s="1"/>
  <c r="I61" i="1"/>
  <c r="J61" i="1" s="1"/>
  <c r="L61" i="1" s="1"/>
  <c r="I60" i="1"/>
  <c r="K60" i="1" s="1"/>
  <c r="K59" i="1"/>
  <c r="I59" i="1"/>
  <c r="J59" i="1" s="1"/>
  <c r="L59" i="1" s="1"/>
  <c r="F58" i="1"/>
  <c r="G58" i="1" s="1"/>
  <c r="L58" i="1" s="1"/>
  <c r="D58" i="1"/>
  <c r="I56" i="1"/>
  <c r="J56" i="1" s="1"/>
  <c r="L56" i="1" s="1"/>
  <c r="D56" i="1"/>
  <c r="D55" i="1"/>
  <c r="I55" i="1" s="1"/>
  <c r="I54" i="1"/>
  <c r="J54" i="1" s="1"/>
  <c r="L54" i="1" s="1"/>
  <c r="I53" i="1"/>
  <c r="I52" i="1"/>
  <c r="K52" i="1" s="1"/>
  <c r="K51" i="1"/>
  <c r="J51" i="1"/>
  <c r="L51" i="1" s="1"/>
  <c r="I51" i="1"/>
  <c r="I50" i="1"/>
  <c r="K50" i="1" s="1"/>
  <c r="D49" i="1"/>
  <c r="F49" i="1" s="1"/>
  <c r="D47" i="1"/>
  <c r="I47" i="1" s="1"/>
  <c r="F46" i="1"/>
  <c r="G46" i="1" s="1"/>
  <c r="L46" i="1" s="1"/>
  <c r="D45" i="1"/>
  <c r="I45" i="1" s="1"/>
  <c r="F44" i="1"/>
  <c r="K44" i="1" s="1"/>
  <c r="D43" i="1"/>
  <c r="I43" i="1" s="1"/>
  <c r="F42" i="1"/>
  <c r="G42" i="1" s="1"/>
  <c r="L42" i="1" s="1"/>
  <c r="F41" i="1"/>
  <c r="K41" i="1" s="1"/>
  <c r="K40" i="1"/>
  <c r="I40" i="1"/>
  <c r="J40" i="1" s="1"/>
  <c r="L40" i="1" s="1"/>
  <c r="I39" i="1"/>
  <c r="J39" i="1" s="1"/>
  <c r="L39" i="1" s="1"/>
  <c r="D39" i="1"/>
  <c r="F38" i="1"/>
  <c r="I37" i="1"/>
  <c r="D37" i="1"/>
  <c r="F36" i="1"/>
  <c r="L35" i="1"/>
  <c r="K35" i="1"/>
  <c r="G35" i="1"/>
  <c r="J34" i="1"/>
  <c r="L34" i="1" s="1"/>
  <c r="I34" i="1"/>
  <c r="K34" i="1" s="1"/>
  <c r="D33" i="1"/>
  <c r="I33" i="1" s="1"/>
  <c r="F32" i="1"/>
  <c r="G32" i="1" s="1"/>
  <c r="L32" i="1" s="1"/>
  <c r="I31" i="1"/>
  <c r="K31" i="1" s="1"/>
  <c r="D31" i="1"/>
  <c r="F30" i="1"/>
  <c r="K30" i="1" s="1"/>
  <c r="D28" i="1"/>
  <c r="F28" i="1" s="1"/>
  <c r="F27" i="1"/>
  <c r="G27" i="1" s="1"/>
  <c r="L27" i="1" s="1"/>
  <c r="F26" i="1"/>
  <c r="K26" i="1" s="1"/>
  <c r="K25" i="1"/>
  <c r="F25" i="1"/>
  <c r="G25" i="1" s="1"/>
  <c r="L25" i="1" s="1"/>
  <c r="F24" i="1"/>
  <c r="G24" i="1" s="1"/>
  <c r="L24" i="1" s="1"/>
  <c r="I23" i="1"/>
  <c r="K23" i="1" s="1"/>
  <c r="D23" i="1"/>
  <c r="D22" i="1"/>
  <c r="F22" i="1" s="1"/>
  <c r="D21" i="1"/>
  <c r="I21" i="1" s="1"/>
  <c r="F20" i="1"/>
  <c r="G20" i="1" s="1"/>
  <c r="L20" i="1" s="1"/>
  <c r="D19" i="1"/>
  <c r="I19" i="1" s="1"/>
  <c r="F18" i="1"/>
  <c r="G18" i="1" s="1"/>
  <c r="L18" i="1" s="1"/>
  <c r="F17" i="1"/>
  <c r="G17" i="1" s="1"/>
  <c r="L17" i="1" s="1"/>
  <c r="F14" i="1"/>
  <c r="K14" i="1" s="1"/>
  <c r="F13" i="1"/>
  <c r="K13" i="1" s="1"/>
  <c r="F11" i="1"/>
  <c r="G11" i="1" s="1"/>
  <c r="L11" i="1" s="1"/>
  <c r="F10" i="1"/>
  <c r="A10" i="1"/>
  <c r="A11" i="1" s="1"/>
  <c r="A13" i="1" s="1"/>
  <c r="A14" i="1" s="1"/>
  <c r="A17" i="1" s="1"/>
  <c r="A18" i="1" s="1"/>
  <c r="A20" i="1" s="1"/>
  <c r="A22" i="1" s="1"/>
  <c r="A24" i="1" s="1"/>
  <c r="A25" i="1" s="1"/>
  <c r="A26" i="1" s="1"/>
  <c r="A27" i="1" s="1"/>
  <c r="A28" i="1" s="1"/>
  <c r="A30" i="1" s="1"/>
  <c r="A32" i="1" s="1"/>
  <c r="A35" i="1" s="1"/>
  <c r="A36" i="1" s="1"/>
  <c r="A38" i="1" s="1"/>
  <c r="A41" i="1" s="1"/>
  <c r="A42" i="1" s="1"/>
  <c r="A44" i="1" s="1"/>
  <c r="A46" i="1" s="1"/>
  <c r="A49" i="1" s="1"/>
  <c r="A58" i="1" s="1"/>
  <c r="F9" i="1"/>
  <c r="K9" i="1" s="1"/>
  <c r="A9" i="1"/>
  <c r="F8" i="1"/>
  <c r="G8" i="1" s="1"/>
  <c r="K42" i="1" l="1"/>
  <c r="G9" i="1"/>
  <c r="L9" i="1" s="1"/>
  <c r="G26" i="1"/>
  <c r="L26" i="1" s="1"/>
  <c r="K18" i="1"/>
  <c r="J52" i="1"/>
  <c r="L52" i="1" s="1"/>
  <c r="K56" i="1"/>
  <c r="K61" i="1"/>
  <c r="K65" i="1"/>
  <c r="K62" i="1"/>
  <c r="K20" i="1"/>
  <c r="K17" i="1"/>
  <c r="K24" i="1"/>
  <c r="K11" i="1"/>
  <c r="K27" i="1"/>
  <c r="K46" i="1"/>
  <c r="K58" i="1"/>
  <c r="K8" i="1"/>
  <c r="G41" i="1"/>
  <c r="L41" i="1" s="1"/>
  <c r="K21" i="1"/>
  <c r="J21" i="1"/>
  <c r="L21" i="1" s="1"/>
  <c r="K38" i="1"/>
  <c r="G38" i="1"/>
  <c r="L38" i="1" s="1"/>
  <c r="J45" i="1"/>
  <c r="L45" i="1" s="1"/>
  <c r="K45" i="1"/>
  <c r="K53" i="1"/>
  <c r="J53" i="1"/>
  <c r="L53" i="1" s="1"/>
  <c r="K37" i="1"/>
  <c r="J37" i="1"/>
  <c r="L37" i="1" s="1"/>
  <c r="K28" i="1"/>
  <c r="G28" i="1"/>
  <c r="L28" i="1" s="1"/>
  <c r="K33" i="1"/>
  <c r="J33" i="1"/>
  <c r="L33" i="1" s="1"/>
  <c r="J55" i="1"/>
  <c r="L55" i="1" s="1"/>
  <c r="K55" i="1"/>
  <c r="K22" i="1"/>
  <c r="G22" i="1"/>
  <c r="L22" i="1" s="1"/>
  <c r="K19" i="1"/>
  <c r="J19" i="1"/>
  <c r="I68" i="1"/>
  <c r="K36" i="1"/>
  <c r="G36" i="1"/>
  <c r="L36" i="1" s="1"/>
  <c r="K47" i="1"/>
  <c r="J47" i="1"/>
  <c r="L47" i="1" s="1"/>
  <c r="K66" i="1"/>
  <c r="J66" i="1"/>
  <c r="L66" i="1" s="1"/>
  <c r="K10" i="1"/>
  <c r="G10" i="1"/>
  <c r="L10" i="1" s="1"/>
  <c r="F68" i="1"/>
  <c r="G68" i="1" s="1"/>
  <c r="L8" i="1"/>
  <c r="K43" i="1"/>
  <c r="J43" i="1"/>
  <c r="L43" i="1" s="1"/>
  <c r="K49" i="1"/>
  <c r="G49" i="1"/>
  <c r="L49" i="1" s="1"/>
  <c r="K63" i="1"/>
  <c r="J63" i="1"/>
  <c r="L63" i="1" s="1"/>
  <c r="K67" i="1"/>
  <c r="J67" i="1"/>
  <c r="L67" i="1" s="1"/>
  <c r="G14" i="1"/>
  <c r="L14" i="1" s="1"/>
  <c r="G44" i="1"/>
  <c r="L44" i="1" s="1"/>
  <c r="J23" i="1"/>
  <c r="L23" i="1" s="1"/>
  <c r="J31" i="1"/>
  <c r="L31" i="1" s="1"/>
  <c r="J60" i="1"/>
  <c r="L60" i="1" s="1"/>
  <c r="G30" i="1"/>
  <c r="L30" i="1" s="1"/>
  <c r="K32" i="1"/>
  <c r="K39" i="1"/>
  <c r="J50" i="1"/>
  <c r="L50" i="1" s="1"/>
  <c r="K54" i="1"/>
  <c r="K64" i="1"/>
  <c r="G13" i="1"/>
  <c r="L13" i="1" s="1"/>
  <c r="K68" i="1" l="1"/>
  <c r="L68" i="1" s="1"/>
  <c r="L19" i="1"/>
</calcChain>
</file>

<file path=xl/sharedStrings.xml><?xml version="1.0" encoding="utf-8"?>
<sst xmlns="http://schemas.openxmlformats.org/spreadsheetml/2006/main" count="170" uniqueCount="110">
  <si>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</si>
  <si>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</si>
  <si>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</si>
  <si>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</si>
  <si>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</si>
  <si>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</si>
  <si>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</si>
  <si>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</si>
  <si>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</si>
  <si>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</si>
  <si>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</si>
  <si>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</si>
  <si>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</si>
  <si>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131-23-НВК5. Устройство ливневой канализации К15Б-К15В(+К15А)-К17</t>
  </si>
  <si>
    <t>Разборка дорожных покрытий</t>
  </si>
  <si>
    <t xml:space="preserve">Демонтаж дорожного бордюра </t>
  </si>
  <si>
    <t>шт.</t>
  </si>
  <si>
    <t>стоимость из ГП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</si>
  <si>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</si>
  <si>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</si>
  <si>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</si>
  <si>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</si>
  <si>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 xml:space="preserve">Разборка оснований щебеночных мех. способом </t>
  </si>
  <si>
    <t>Прочие работы</t>
  </si>
  <si>
    <t>Погрузка демонтированных элементов (труба, бордюр)</t>
  </si>
  <si>
    <t>т</t>
  </si>
  <si>
    <t>стоимость из НВК5</t>
  </si>
  <si>
    <t>Погрузка строительного мусора в автосамосвалы</t>
  </si>
  <si>
    <t>стоимость из 217 пути</t>
  </si>
  <si>
    <t>Земляные работы</t>
  </si>
  <si>
    <t xml:space="preserve">Земляные работы для устройства котлована колодцев </t>
  </si>
  <si>
    <t xml:space="preserve">Разработка влажного грунта механизированным способом </t>
  </si>
  <si>
    <t xml:space="preserve">Устройство щебеночного основания под колодец </t>
  </si>
  <si>
    <t>8.1</t>
  </si>
  <si>
    <t>Щебень</t>
  </si>
  <si>
    <t>Устройство песчаного основания</t>
  </si>
  <si>
    <t>9.1</t>
  </si>
  <si>
    <t>Песок природный  средний</t>
  </si>
  <si>
    <t>Обратная засыпка песком вручную</t>
  </si>
  <si>
    <t>10.1</t>
  </si>
  <si>
    <t xml:space="preserve">Обратная засыпка грунта бульдозером 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</si>
  <si>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</si>
  <si>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</si>
  <si>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</si>
  <si>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>Погрузка  грунта в автосамосвалы</t>
  </si>
  <si>
    <t>Перемещение до 1км недостающего грунта для обратной засыпки</t>
  </si>
  <si>
    <t>Прокладка трубопровода</t>
  </si>
  <si>
    <t xml:space="preserve">Прокладка труб стальных с полиэтиленовым защитным покрытием ВУС 530х 8мм (футляр) </t>
  </si>
  <si>
    <t>16.1</t>
  </si>
  <si>
    <t>Труба стальная с полиэтиленовым защитным покрытием ВУС 530х8мм</t>
  </si>
  <si>
    <t>Протаскивание трубы двухслойной гофрированной двухслойной раструбной НПВХ канализационной Дн 315мм с установкой колец опорно-направляющего ОНК-315/530</t>
  </si>
  <si>
    <t>17.1</t>
  </si>
  <si>
    <t>Труба КОРСИС PRODN/OD 315P SN 16</t>
  </si>
  <si>
    <t>17.2</t>
  </si>
  <si>
    <t>Опорно-направляющее кольцо ОНК-315 для трубы Дн=315 мм</t>
  </si>
  <si>
    <t>Заделка концов футляра 530мм</t>
  </si>
  <si>
    <t>футляр</t>
  </si>
  <si>
    <t>Прокладка труб стальных с защитным покрытием ВУС 430х7мм (футляр)</t>
  </si>
  <si>
    <t>19.1</t>
  </si>
  <si>
    <t>Труба стальная с защитным покрытием ВУС 430х7мм (футляр)</t>
  </si>
  <si>
    <t>В счете толщина 7мм (исправила позицию на толщину в счете)</t>
  </si>
  <si>
    <t>Протаскивание трубы двухслойной гофрированной двухслойной раструбной НПВХ канализационной Дн 160мм с установкой колец опорно-направляющего ОНК-160/430</t>
  </si>
  <si>
    <t>20.1</t>
  </si>
  <si>
    <t xml:space="preserve">Труба КОРСИС PRODN/OD 160P SN 16 </t>
  </si>
  <si>
    <t>20.2</t>
  </si>
  <si>
    <t>Опорно-направляющее кольцо ОНК-160 для трубы Дн=160 мм</t>
  </si>
  <si>
    <t>Заделка концов футляра 430мм</t>
  </si>
  <si>
    <t>Заполнение межтрубного пространства цементно-песчаным раствором марки М100</t>
  </si>
  <si>
    <t>22.1</t>
  </si>
  <si>
    <t>Цементно-песчаный раствор М100</t>
  </si>
  <si>
    <t xml:space="preserve">Прокладка труб КОРСИС PRODN/OD 315P SN 16 </t>
  </si>
  <si>
    <t>23.1</t>
  </si>
  <si>
    <t xml:space="preserve">Прокладка труб КОРСИС PRODN/OD 160P SN 16 </t>
  </si>
  <si>
    <t>24.1</t>
  </si>
  <si>
    <t>Устройство колодца К15В</t>
  </si>
  <si>
    <t>Устройство круглых сборных железобетонных канализационных колодцев  в мокрых грунтах</t>
  </si>
  <si>
    <t>25.1</t>
  </si>
  <si>
    <t xml:space="preserve">Плита днища колодца ПН10-1 </t>
  </si>
  <si>
    <t>25.2</t>
  </si>
  <si>
    <t xml:space="preserve">Кольцо колодезное стеновое КС10-9 </t>
  </si>
  <si>
    <t>25.3</t>
  </si>
  <si>
    <t xml:space="preserve">Плита перекрытия колодца ПП10-2 </t>
  </si>
  <si>
    <t>25.4</t>
  </si>
  <si>
    <t>Опорное кольцо КО-10</t>
  </si>
  <si>
    <t>цена по счету</t>
  </si>
  <si>
    <t>25.5</t>
  </si>
  <si>
    <t>Люк чугунный тяжелого типа Т (К)</t>
  </si>
  <si>
    <t>25.6</t>
  </si>
  <si>
    <t>Праймер Технониколь</t>
  </si>
  <si>
    <t>л</t>
  </si>
  <si>
    <t>25.7</t>
  </si>
  <si>
    <t xml:space="preserve">Битумная мастика Технониколь </t>
  </si>
  <si>
    <t>кг</t>
  </si>
  <si>
    <t>Устройство колодца К17</t>
  </si>
  <si>
    <t>26.1</t>
  </si>
  <si>
    <t>Плита днища ПН20-1</t>
  </si>
  <si>
    <t>26.2</t>
  </si>
  <si>
    <t>Кольцо стеновое КС20-9</t>
  </si>
  <si>
    <t>26.3</t>
  </si>
  <si>
    <t>Плиты перекрытия колодца ПП20-1</t>
  </si>
  <si>
    <t>26.4</t>
  </si>
  <si>
    <t>Кольцо стеновое КС10-9</t>
  </si>
  <si>
    <t>26.5</t>
  </si>
  <si>
    <t>Опорная плита ОП-1К</t>
  </si>
  <si>
    <t>26.6</t>
  </si>
  <si>
    <t>Плита ПКЛ 28-12-8</t>
  </si>
  <si>
    <t>26.7</t>
  </si>
  <si>
    <t>26.8</t>
  </si>
  <si>
    <t>26.9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</si>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</sst>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94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wrapText="1"/>
    </xf>
    <xf numFmtId="43" fontId="10" fillId="3" borderId="3" xfId="1" applyFont="1" applyFill="1" applyBorder="1" applyAlignment="1">
      <alignment horizontal="center" vertical="center" wrapText="1"/>
    </xf>
    <xf numFmtId="0" fontId="8" fillId="3" borderId="11" xfId="3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1" fontId="8" fillId="4" borderId="3" xfId="0" applyNumberFormat="1" applyFont="1" applyFill="1" applyBorder="1" applyAlignment="1">
      <alignment vertical="center" wrapText="1"/>
    </xf>
    <xf numFmtId="1" fontId="8" fillId="0" borderId="3" xfId="0" applyNumberFormat="1" applyFont="1" applyFill="1" applyBorder="1" applyAlignment="1">
      <alignment vertical="center" wrapText="1"/>
    </xf>
    <xf numFmtId="166" fontId="8" fillId="0" borderId="3" xfId="0" applyNumberFormat="1" applyFont="1" applyFill="1" applyBorder="1" applyAlignment="1">
      <alignment vertical="center" wrapText="1"/>
    </xf>
    <xf numFmtId="43" fontId="6" fillId="4" borderId="3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wrapText="1"/>
    </xf>
    <xf numFmtId="0" fontId="8" fillId="0" borderId="11" xfId="3" applyFont="1" applyBorder="1" applyAlignment="1">
      <alignment horizontal="left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6" fillId="4" borderId="3" xfId="1" applyNumberFormat="1" applyFont="1" applyFill="1" applyBorder="1" applyAlignment="1">
      <alignment horizontal="center"/>
    </xf>
    <xf numFmtId="43" fontId="13" fillId="0" borderId="3" xfId="1" applyFont="1" applyBorder="1"/>
    <xf numFmtId="164" fontId="14" fillId="0" borderId="0" xfId="1" applyNumberFormat="1" applyFont="1"/>
    <xf numFmtId="0" fontId="15" fillId="0" borderId="0" xfId="0" applyFont="1"/>
    <xf numFmtId="0" fontId="14" fillId="0" borderId="0" xfId="0" applyFont="1"/>
    <xf numFmtId="164" fontId="0" fillId="0" borderId="0" xfId="1" applyNumberFormat="1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0BACE49A-D82F-4249-A137-0B95955DAD55}"/>
    <cellStyle name="Обычный" xfId="0" builtinId="0"/>
    <cellStyle name="Обычный 2" xfId="3" xr:uid="{C7DF3B6B-A713-4F5C-B719-2BCC8E4F9A5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FB1D-4CF7-4550-A0F6-657E3142ED3E}">
  <dimension ref="A1:M68"/>
  <sheetViews>
    <sheetView tabSelected="1" view="pageBreakPreview" topLeftCell="A43" zoomScale="80" zoomScaleNormal="100" zoomScaleSheetLayoutView="80" workbookViewId="0">
      <selection activeCell="L48" sqref="L4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6" customWidth="1"/>
    <col min="8" max="8" width="16.140625" style="76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82" t="s">
        <v>0</v>
      </c>
      <c r="B1" s="85" t="s">
        <v>1</v>
      </c>
      <c r="C1" s="88" t="s">
        <v>2</v>
      </c>
      <c r="D1" s="88" t="s">
        <v>3</v>
      </c>
      <c r="E1" s="89" t="s">
        <v>4</v>
      </c>
      <c r="F1" s="90"/>
      <c r="G1" s="90"/>
      <c r="H1" s="90"/>
      <c r="I1" s="90"/>
      <c r="J1" s="90"/>
      <c r="K1" s="90"/>
      <c r="L1" s="90"/>
    </row>
    <row r="2" spans="1:13" ht="14.45" customHeight="1" x14ac:dyDescent="0.25">
      <c r="A2" s="83"/>
      <c r="B2" s="86"/>
      <c r="C2" s="88"/>
      <c r="D2" s="88"/>
      <c r="E2" s="91"/>
      <c r="F2" s="92"/>
      <c r="G2" s="92"/>
      <c r="H2" s="92"/>
      <c r="I2" s="92"/>
      <c r="J2" s="92"/>
      <c r="K2" s="92"/>
      <c r="L2" s="92"/>
    </row>
    <row r="3" spans="1:13" ht="27.75" customHeight="1" x14ac:dyDescent="0.25">
      <c r="A3" s="83"/>
      <c r="B3" s="86"/>
      <c r="C3" s="88"/>
      <c r="D3" s="88"/>
      <c r="E3" s="88" t="s">
        <v>5</v>
      </c>
      <c r="F3" s="88"/>
      <c r="G3" s="88"/>
      <c r="H3" s="88" t="s">
        <v>6</v>
      </c>
      <c r="I3" s="88"/>
      <c r="J3" s="88"/>
      <c r="K3" s="93" t="s">
        <v>7</v>
      </c>
      <c r="L3" s="93"/>
    </row>
    <row r="4" spans="1:13" ht="56.1" customHeight="1" x14ac:dyDescent="0.25">
      <c r="A4" s="84"/>
      <c r="B4" s="87"/>
      <c r="C4" s="88"/>
      <c r="D4" s="88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77" t="s">
        <v>13</v>
      </c>
      <c r="C6" s="78"/>
      <c r="D6" s="78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.75" customHeight="1" x14ac:dyDescent="0.25">
      <c r="A8" s="11">
        <v>1</v>
      </c>
      <c r="B8" s="18" t="s">
        <v>15</v>
      </c>
      <c r="C8" s="19" t="s">
        <v>16</v>
      </c>
      <c r="D8" s="20">
        <v>4</v>
      </c>
      <c r="E8" s="21">
        <v>1055.02</v>
      </c>
      <c r="F8" s="15">
        <f t="shared" ref="F8:F11" si="0">ROUND(E8*D8,2)</f>
        <v>4220.08</v>
      </c>
      <c r="G8" s="15">
        <f t="shared" ref="G8:G11" si="1">ROUND(F8*1.2,2)</f>
        <v>5064.1000000000004</v>
      </c>
      <c r="H8" s="16"/>
      <c r="I8" s="17"/>
      <c r="J8" s="17"/>
      <c r="K8" s="14">
        <f t="shared" ref="K8:L11" si="2">F8+I8</f>
        <v>4220.08</v>
      </c>
      <c r="L8" s="15">
        <f t="shared" si="2"/>
        <v>5064.1000000000004</v>
      </c>
      <c r="M8" s="22" t="s">
        <v>17</v>
      </c>
    </row>
    <row r="9" spans="1:13" ht="18.75" customHeight="1" x14ac:dyDescent="0.25">
      <c r="A9" s="11">
        <f>A8+1</f>
        <v>2</v>
      </c>
      <c r="B9" s="18" t="s">
        <v>18</v>
      </c>
      <c r="C9" s="23" t="s">
        <v>19</v>
      </c>
      <c r="D9" s="24">
        <v>165.64</v>
      </c>
      <c r="E9" s="21">
        <v>1900</v>
      </c>
      <c r="F9" s="15">
        <f t="shared" si="0"/>
        <v>314716</v>
      </c>
      <c r="G9" s="15">
        <f t="shared" si="1"/>
        <v>377659.2</v>
      </c>
      <c r="H9" s="16"/>
      <c r="I9" s="17"/>
      <c r="J9" s="17"/>
      <c r="K9" s="14">
        <f t="shared" si="2"/>
        <v>314716</v>
      </c>
      <c r="L9" s="15">
        <f t="shared" si="2"/>
        <v>377659.2</v>
      </c>
      <c r="M9" s="25"/>
    </row>
    <row r="10" spans="1:13" ht="18.75" customHeight="1" x14ac:dyDescent="0.25">
      <c r="A10" s="11">
        <f>A9+1</f>
        <v>3</v>
      </c>
      <c r="B10" s="18" t="s">
        <v>20</v>
      </c>
      <c r="C10" s="26" t="s">
        <v>21</v>
      </c>
      <c r="D10" s="24">
        <v>52.78</v>
      </c>
      <c r="E10" s="27">
        <f>ROUND(65055.24/(297.03*0.05),2)</f>
        <v>4380.38</v>
      </c>
      <c r="F10" s="15">
        <f t="shared" si="0"/>
        <v>231196.46</v>
      </c>
      <c r="G10" s="15">
        <f t="shared" si="1"/>
        <v>277435.75</v>
      </c>
      <c r="H10" s="16"/>
      <c r="I10" s="17"/>
      <c r="J10" s="17"/>
      <c r="K10" s="14">
        <f t="shared" si="2"/>
        <v>231196.46</v>
      </c>
      <c r="L10" s="15">
        <f t="shared" si="2"/>
        <v>277435.75</v>
      </c>
      <c r="M10" s="1" t="s">
        <v>17</v>
      </c>
    </row>
    <row r="11" spans="1:13" ht="18.75" customHeight="1" x14ac:dyDescent="0.25">
      <c r="A11" s="11">
        <f t="shared" ref="A11" si="3">A10+1</f>
        <v>4</v>
      </c>
      <c r="B11" s="18" t="s">
        <v>22</v>
      </c>
      <c r="C11" s="26" t="s">
        <v>21</v>
      </c>
      <c r="D11" s="24">
        <v>78.38</v>
      </c>
      <c r="E11" s="16">
        <v>304</v>
      </c>
      <c r="F11" s="15">
        <f t="shared" si="0"/>
        <v>23827.52</v>
      </c>
      <c r="G11" s="15">
        <f t="shared" si="1"/>
        <v>28593.02</v>
      </c>
      <c r="H11" s="28"/>
      <c r="I11" s="17"/>
      <c r="J11" s="17"/>
      <c r="K11" s="14">
        <f t="shared" si="2"/>
        <v>23827.52</v>
      </c>
      <c r="L11" s="17">
        <f t="shared" si="2"/>
        <v>28593.02</v>
      </c>
      <c r="M11" s="1" t="s">
        <v>17</v>
      </c>
    </row>
    <row r="12" spans="1:13" ht="18.75" customHeight="1" x14ac:dyDescent="0.25">
      <c r="A12" s="11"/>
      <c r="B12" s="29" t="s">
        <v>23</v>
      </c>
      <c r="C12" s="23"/>
      <c r="D12" s="24"/>
      <c r="E12" s="30"/>
      <c r="F12" s="17"/>
      <c r="G12" s="17"/>
      <c r="H12" s="28"/>
      <c r="I12" s="17"/>
      <c r="J12" s="17"/>
      <c r="K12" s="14"/>
      <c r="L12" s="17"/>
      <c r="M12" s="22"/>
    </row>
    <row r="13" spans="1:13" ht="18.75" customHeight="1" x14ac:dyDescent="0.25">
      <c r="A13" s="11">
        <f>A11+1</f>
        <v>5</v>
      </c>
      <c r="B13" s="31" t="s">
        <v>24</v>
      </c>
      <c r="C13" s="26" t="s">
        <v>25</v>
      </c>
      <c r="D13" s="24">
        <v>0.4</v>
      </c>
      <c r="E13" s="27">
        <v>205.89</v>
      </c>
      <c r="F13" s="15">
        <f t="shared" ref="F13:F14" si="4">ROUND(E13*D13,2)</f>
        <v>82.36</v>
      </c>
      <c r="G13" s="15">
        <f t="shared" ref="G13:G14" si="5">ROUND(F13*1.2,2)</f>
        <v>98.83</v>
      </c>
      <c r="H13" s="16"/>
      <c r="I13" s="17"/>
      <c r="J13" s="17"/>
      <c r="K13" s="14">
        <f t="shared" ref="K13:L14" si="6">F13+I13</f>
        <v>82.36</v>
      </c>
      <c r="L13" s="17">
        <f t="shared" si="6"/>
        <v>98.83</v>
      </c>
      <c r="M13" s="22" t="s">
        <v>26</v>
      </c>
    </row>
    <row r="14" spans="1:13" ht="18.75" customHeight="1" x14ac:dyDescent="0.25">
      <c r="A14" s="11">
        <f>A13+1</f>
        <v>6</v>
      </c>
      <c r="B14" s="31" t="s">
        <v>27</v>
      </c>
      <c r="C14" s="26" t="s">
        <v>21</v>
      </c>
      <c r="D14" s="24">
        <v>131.16</v>
      </c>
      <c r="E14" s="27">
        <v>544.86</v>
      </c>
      <c r="F14" s="15">
        <f t="shared" si="4"/>
        <v>71463.839999999997</v>
      </c>
      <c r="G14" s="15">
        <f t="shared" si="5"/>
        <v>85756.61</v>
      </c>
      <c r="H14" s="16"/>
      <c r="I14" s="17"/>
      <c r="J14" s="17"/>
      <c r="K14" s="14">
        <f t="shared" si="6"/>
        <v>71463.839999999997</v>
      </c>
      <c r="L14" s="17">
        <f t="shared" si="6"/>
        <v>85756.61</v>
      </c>
      <c r="M14" s="22" t="s">
        <v>28</v>
      </c>
    </row>
    <row r="15" spans="1:13" ht="18.75" customHeight="1" x14ac:dyDescent="0.25">
      <c r="A15" s="32"/>
      <c r="B15" s="33" t="s">
        <v>29</v>
      </c>
      <c r="C15" s="23"/>
      <c r="D15" s="20"/>
      <c r="E15" s="34"/>
      <c r="F15" s="35"/>
      <c r="G15" s="36"/>
      <c r="H15" s="37"/>
      <c r="I15" s="38"/>
      <c r="J15" s="38"/>
      <c r="K15" s="39"/>
      <c r="L15" s="38"/>
    </row>
    <row r="16" spans="1:13" ht="18.75" customHeight="1" x14ac:dyDescent="0.25">
      <c r="A16" s="32"/>
      <c r="B16" s="40" t="s">
        <v>30</v>
      </c>
      <c r="C16" s="23"/>
      <c r="D16" s="20"/>
      <c r="E16" s="34"/>
      <c r="F16" s="35"/>
      <c r="G16" s="36"/>
      <c r="H16" s="37"/>
      <c r="I16" s="38"/>
      <c r="J16" s="38"/>
      <c r="K16" s="39"/>
      <c r="L16" s="38"/>
    </row>
    <row r="17" spans="1:13" ht="18.75" customHeight="1" x14ac:dyDescent="0.25">
      <c r="A17" s="11">
        <f>A14+1</f>
        <v>7</v>
      </c>
      <c r="B17" s="41" t="s">
        <v>31</v>
      </c>
      <c r="C17" s="26" t="s">
        <v>21</v>
      </c>
      <c r="D17" s="42">
        <v>406.06</v>
      </c>
      <c r="E17" s="16">
        <v>355.3</v>
      </c>
      <c r="F17" s="15">
        <f t="shared" ref="F17:F28" si="7">ROUND(E17*D17,2)</f>
        <v>144273.12</v>
      </c>
      <c r="G17" s="15">
        <f t="shared" ref="G17:G28" si="8">ROUND(F17*1.2,2)</f>
        <v>173127.74</v>
      </c>
      <c r="H17" s="37"/>
      <c r="I17" s="38"/>
      <c r="J17" s="38"/>
      <c r="K17" s="43">
        <f t="shared" ref="K17:L28" si="9">F17+I17</f>
        <v>144273.12</v>
      </c>
      <c r="L17" s="27">
        <f t="shared" si="9"/>
        <v>173127.74</v>
      </c>
    </row>
    <row r="18" spans="1:13" ht="18.75" customHeight="1" x14ac:dyDescent="0.25">
      <c r="A18" s="11">
        <f>A17+1</f>
        <v>8</v>
      </c>
      <c r="B18" s="41" t="s">
        <v>32</v>
      </c>
      <c r="C18" s="26" t="s">
        <v>21</v>
      </c>
      <c r="D18" s="42">
        <v>1.66</v>
      </c>
      <c r="E18" s="16">
        <v>2057.89</v>
      </c>
      <c r="F18" s="15">
        <f t="shared" si="7"/>
        <v>3416.1</v>
      </c>
      <c r="G18" s="15">
        <f t="shared" si="8"/>
        <v>4099.32</v>
      </c>
      <c r="H18" s="37"/>
      <c r="I18" s="38"/>
      <c r="J18" s="38"/>
      <c r="K18" s="43">
        <f t="shared" si="9"/>
        <v>3416.1</v>
      </c>
      <c r="L18" s="27">
        <f t="shared" si="9"/>
        <v>4099.32</v>
      </c>
    </row>
    <row r="19" spans="1:13" ht="18.75" customHeight="1" x14ac:dyDescent="0.25">
      <c r="A19" s="44" t="s">
        <v>33</v>
      </c>
      <c r="B19" s="45" t="s">
        <v>34</v>
      </c>
      <c r="C19" s="46" t="s">
        <v>21</v>
      </c>
      <c r="D19" s="47">
        <f>1.66*1.26</f>
        <v>2.0916000000000001</v>
      </c>
      <c r="E19" s="48"/>
      <c r="F19" s="49"/>
      <c r="G19" s="49"/>
      <c r="H19" s="50">
        <v>1299.5999999999999</v>
      </c>
      <c r="I19" s="49">
        <f>ROUND(H19*D19,2)</f>
        <v>2718.24</v>
      </c>
      <c r="J19" s="49">
        <f>ROUND(I19*1.2,2)</f>
        <v>3261.89</v>
      </c>
      <c r="K19" s="51">
        <f t="shared" si="9"/>
        <v>2718.24</v>
      </c>
      <c r="L19" s="49">
        <f t="shared" si="9"/>
        <v>3261.89</v>
      </c>
    </row>
    <row r="20" spans="1:13" ht="18.75" customHeight="1" x14ac:dyDescent="0.25">
      <c r="A20" s="11">
        <f>A18+1</f>
        <v>9</v>
      </c>
      <c r="B20" s="41" t="s">
        <v>35</v>
      </c>
      <c r="C20" s="26" t="s">
        <v>21</v>
      </c>
      <c r="D20" s="42">
        <v>6.41</v>
      </c>
      <c r="E20" s="16">
        <v>1310.05</v>
      </c>
      <c r="F20" s="15">
        <f t="shared" ref="F20" si="10">ROUND(E20*D20,2)</f>
        <v>8397.42</v>
      </c>
      <c r="G20" s="15">
        <f t="shared" ref="G20" si="11">ROUND(F20*1.2,2)</f>
        <v>10076.9</v>
      </c>
      <c r="H20" s="28"/>
      <c r="I20" s="38"/>
      <c r="J20" s="38"/>
      <c r="K20" s="43">
        <f t="shared" si="9"/>
        <v>8397.42</v>
      </c>
      <c r="L20" s="27">
        <f t="shared" si="9"/>
        <v>10076.9</v>
      </c>
    </row>
    <row r="21" spans="1:13" ht="18.75" customHeight="1" x14ac:dyDescent="0.25">
      <c r="A21" s="44" t="s">
        <v>36</v>
      </c>
      <c r="B21" s="45" t="s">
        <v>37</v>
      </c>
      <c r="C21" s="46" t="s">
        <v>21</v>
      </c>
      <c r="D21" s="47">
        <f>6.41*1.1</f>
        <v>7.051000000000001</v>
      </c>
      <c r="E21" s="48"/>
      <c r="F21" s="49"/>
      <c r="G21" s="49"/>
      <c r="H21" s="50">
        <v>1191.3</v>
      </c>
      <c r="I21" s="49">
        <f>ROUND(H21*D21,2)</f>
        <v>8399.86</v>
      </c>
      <c r="J21" s="49">
        <f>ROUND(I21*1.2,2)</f>
        <v>10079.83</v>
      </c>
      <c r="K21" s="51">
        <f t="shared" si="9"/>
        <v>8399.86</v>
      </c>
      <c r="L21" s="49">
        <f t="shared" si="9"/>
        <v>10079.83</v>
      </c>
    </row>
    <row r="22" spans="1:13" ht="18.75" customHeight="1" x14ac:dyDescent="0.25">
      <c r="A22" s="52">
        <f>A20+1</f>
        <v>10</v>
      </c>
      <c r="B22" s="41" t="s">
        <v>38</v>
      </c>
      <c r="C22" s="26" t="s">
        <v>21</v>
      </c>
      <c r="D22" s="42">
        <f>67.6</f>
        <v>67.599999999999994</v>
      </c>
      <c r="E22" s="16">
        <v>1310.05</v>
      </c>
      <c r="F22" s="15">
        <f t="shared" ref="F22" si="12">ROUND(E22*D22,2)</f>
        <v>88559.38</v>
      </c>
      <c r="G22" s="15">
        <f t="shared" ref="G22" si="13">ROUND(F22*1.2,2)</f>
        <v>106271.26</v>
      </c>
      <c r="H22" s="28"/>
      <c r="I22" s="17"/>
      <c r="J22" s="17"/>
      <c r="K22" s="14">
        <f t="shared" si="9"/>
        <v>88559.38</v>
      </c>
      <c r="L22" s="17">
        <f t="shared" si="9"/>
        <v>106271.26</v>
      </c>
    </row>
    <row r="23" spans="1:13" ht="18.75" customHeight="1" x14ac:dyDescent="0.25">
      <c r="A23" s="44" t="s">
        <v>39</v>
      </c>
      <c r="B23" s="45" t="s">
        <v>37</v>
      </c>
      <c r="C23" s="46" t="s">
        <v>21</v>
      </c>
      <c r="D23" s="47">
        <f>67.6*1.1</f>
        <v>74.36</v>
      </c>
      <c r="E23" s="48"/>
      <c r="F23" s="49"/>
      <c r="G23" s="49"/>
      <c r="H23" s="50">
        <v>1191.3</v>
      </c>
      <c r="I23" s="49">
        <f>ROUND(H23*D23,2)</f>
        <v>88585.07</v>
      </c>
      <c r="J23" s="49">
        <f>ROUND(I23*1.2,2)</f>
        <v>106302.08</v>
      </c>
      <c r="K23" s="51">
        <f t="shared" si="9"/>
        <v>88585.07</v>
      </c>
      <c r="L23" s="49">
        <f t="shared" si="9"/>
        <v>106302.08</v>
      </c>
    </row>
    <row r="24" spans="1:13" s="54" customFormat="1" ht="18.75" customHeight="1" x14ac:dyDescent="0.25">
      <c r="A24" s="52">
        <f>A22+1</f>
        <v>11</v>
      </c>
      <c r="B24" s="41" t="s">
        <v>40</v>
      </c>
      <c r="C24" s="26" t="s">
        <v>21</v>
      </c>
      <c r="D24" s="42">
        <v>461.58</v>
      </c>
      <c r="E24" s="16">
        <v>118.75</v>
      </c>
      <c r="F24" s="15">
        <f t="shared" si="7"/>
        <v>54812.63</v>
      </c>
      <c r="G24" s="15">
        <f t="shared" si="8"/>
        <v>65775.16</v>
      </c>
      <c r="H24" s="37"/>
      <c r="I24" s="38"/>
      <c r="J24" s="38"/>
      <c r="K24" s="43">
        <f t="shared" si="9"/>
        <v>54812.63</v>
      </c>
      <c r="L24" s="27">
        <f t="shared" si="9"/>
        <v>65775.16</v>
      </c>
      <c r="M24" s="53"/>
    </row>
    <row r="25" spans="1:13" ht="18.75" customHeight="1" x14ac:dyDescent="0.25">
      <c r="A25" s="11">
        <f>A24+1</f>
        <v>12</v>
      </c>
      <c r="B25" s="41" t="s">
        <v>41</v>
      </c>
      <c r="C25" s="26" t="s">
        <v>21</v>
      </c>
      <c r="D25" s="42">
        <v>461.58</v>
      </c>
      <c r="E25" s="16">
        <v>188.1</v>
      </c>
      <c r="F25" s="15">
        <f t="shared" si="7"/>
        <v>86823.2</v>
      </c>
      <c r="G25" s="15">
        <f t="shared" si="8"/>
        <v>104187.84</v>
      </c>
      <c r="H25" s="43"/>
      <c r="I25" s="17"/>
      <c r="J25" s="17"/>
      <c r="K25" s="43">
        <f t="shared" si="9"/>
        <v>86823.2</v>
      </c>
      <c r="L25" s="27">
        <f t="shared" si="9"/>
        <v>104187.84</v>
      </c>
    </row>
    <row r="26" spans="1:13" ht="18.75" customHeight="1" x14ac:dyDescent="0.25">
      <c r="A26" s="11">
        <f t="shared" ref="A26:A28" si="14">A25+1</f>
        <v>13</v>
      </c>
      <c r="B26" s="18" t="s">
        <v>42</v>
      </c>
      <c r="C26" s="23" t="s">
        <v>43</v>
      </c>
      <c r="D26" s="24">
        <v>263.56</v>
      </c>
      <c r="E26" s="16">
        <v>118.75</v>
      </c>
      <c r="F26" s="27">
        <f t="shared" si="7"/>
        <v>31297.75</v>
      </c>
      <c r="G26" s="27">
        <f t="shared" si="8"/>
        <v>37557.300000000003</v>
      </c>
      <c r="H26" s="16"/>
      <c r="I26" s="27"/>
      <c r="J26" s="27"/>
      <c r="K26" s="43">
        <f t="shared" si="9"/>
        <v>31297.75</v>
      </c>
      <c r="L26" s="27">
        <f t="shared" si="9"/>
        <v>37557.300000000003</v>
      </c>
    </row>
    <row r="27" spans="1:13" ht="18.75" customHeight="1" x14ac:dyDescent="0.25">
      <c r="A27" s="11">
        <f t="shared" si="14"/>
        <v>14</v>
      </c>
      <c r="B27" s="41" t="s">
        <v>44</v>
      </c>
      <c r="C27" s="26" t="s">
        <v>25</v>
      </c>
      <c r="D27" s="42">
        <v>105.49</v>
      </c>
      <c r="E27" s="16">
        <v>308.75</v>
      </c>
      <c r="F27" s="15">
        <f t="shared" si="7"/>
        <v>32570.04</v>
      </c>
      <c r="G27" s="15">
        <f t="shared" si="8"/>
        <v>39084.050000000003</v>
      </c>
      <c r="H27" s="16"/>
      <c r="I27" s="27"/>
      <c r="J27" s="27"/>
      <c r="K27" s="43">
        <f t="shared" si="9"/>
        <v>32570.04</v>
      </c>
      <c r="L27" s="27">
        <f t="shared" si="9"/>
        <v>39084.050000000003</v>
      </c>
    </row>
    <row r="28" spans="1:13" ht="18.75" customHeight="1" x14ac:dyDescent="0.25">
      <c r="A28" s="11">
        <f t="shared" si="14"/>
        <v>15</v>
      </c>
      <c r="B28" s="41" t="s">
        <v>45</v>
      </c>
      <c r="C28" s="26" t="s">
        <v>25</v>
      </c>
      <c r="D28" s="42">
        <f>1.9*55.52</f>
        <v>105.488</v>
      </c>
      <c r="E28" s="16">
        <v>350</v>
      </c>
      <c r="F28" s="15">
        <f t="shared" si="7"/>
        <v>36920.800000000003</v>
      </c>
      <c r="G28" s="15">
        <f t="shared" si="8"/>
        <v>44304.959999999999</v>
      </c>
      <c r="H28" s="16"/>
      <c r="I28" s="27"/>
      <c r="J28" s="27"/>
      <c r="K28" s="43">
        <f t="shared" si="9"/>
        <v>36920.800000000003</v>
      </c>
      <c r="L28" s="27">
        <f t="shared" si="9"/>
        <v>44304.959999999999</v>
      </c>
      <c r="M28" s="22"/>
    </row>
    <row r="29" spans="1:13" ht="18.75" customHeight="1" x14ac:dyDescent="0.25">
      <c r="A29" s="44"/>
      <c r="B29" s="33" t="s">
        <v>46</v>
      </c>
      <c r="C29" s="23"/>
      <c r="D29" s="20"/>
      <c r="E29" s="34"/>
      <c r="F29" s="35"/>
      <c r="G29" s="36"/>
      <c r="H29" s="55"/>
      <c r="I29" s="17"/>
      <c r="J29" s="17"/>
      <c r="K29" s="14"/>
      <c r="L29" s="17"/>
    </row>
    <row r="30" spans="1:13" ht="37.5" customHeight="1" x14ac:dyDescent="0.25">
      <c r="A30" s="11">
        <f>A28+1</f>
        <v>16</v>
      </c>
      <c r="B30" s="56" t="s">
        <v>47</v>
      </c>
      <c r="C30" s="57" t="s">
        <v>19</v>
      </c>
      <c r="D30" s="58">
        <v>6.91</v>
      </c>
      <c r="E30" s="59">
        <v>4603.7</v>
      </c>
      <c r="F30" s="17">
        <f t="shared" ref="F30" si="15">ROUND(E30*D30,2)</f>
        <v>31811.57</v>
      </c>
      <c r="G30" s="17">
        <f t="shared" ref="G30" si="16">ROUND(F30*1.2,2)</f>
        <v>38173.879999999997</v>
      </c>
      <c r="H30" s="55"/>
      <c r="I30" s="17"/>
      <c r="J30" s="17"/>
      <c r="K30" s="43">
        <f t="shared" ref="K30:L45" si="17">F30+I30</f>
        <v>31811.57</v>
      </c>
      <c r="L30" s="27">
        <f t="shared" si="17"/>
        <v>38173.879999999997</v>
      </c>
    </row>
    <row r="31" spans="1:13" ht="38.25" customHeight="1" x14ac:dyDescent="0.25">
      <c r="A31" s="44" t="s">
        <v>48</v>
      </c>
      <c r="B31" s="45" t="s">
        <v>49</v>
      </c>
      <c r="C31" s="46" t="s">
        <v>19</v>
      </c>
      <c r="D31" s="47">
        <f>1.02*6.91</f>
        <v>7.0482000000000005</v>
      </c>
      <c r="E31" s="48"/>
      <c r="F31" s="60"/>
      <c r="G31" s="60"/>
      <c r="H31" s="61">
        <v>13793</v>
      </c>
      <c r="I31" s="60">
        <f>ROUND(H31*D31,2)</f>
        <v>97215.82</v>
      </c>
      <c r="J31" s="60">
        <f>ROUND(I31*1.2,2)</f>
        <v>116658.98</v>
      </c>
      <c r="K31" s="62">
        <f t="shared" si="17"/>
        <v>97215.82</v>
      </c>
      <c r="L31" s="60">
        <f t="shared" si="17"/>
        <v>116658.98</v>
      </c>
    </row>
    <row r="32" spans="1:13" ht="50.25" customHeight="1" x14ac:dyDescent="0.25">
      <c r="A32" s="11">
        <f>A30+1</f>
        <v>17</v>
      </c>
      <c r="B32" s="56" t="s">
        <v>50</v>
      </c>
      <c r="C32" s="57" t="s">
        <v>19</v>
      </c>
      <c r="D32" s="58">
        <v>6.91</v>
      </c>
      <c r="E32" s="59">
        <v>2509.9899999999998</v>
      </c>
      <c r="F32" s="17">
        <f t="shared" ref="F32" si="18">ROUND(E32*D32,2)</f>
        <v>17344.03</v>
      </c>
      <c r="G32" s="17">
        <f t="shared" ref="G32" si="19">ROUND(F32*1.2,2)</f>
        <v>20812.84</v>
      </c>
      <c r="H32" s="55"/>
      <c r="I32" s="17"/>
      <c r="J32" s="17"/>
      <c r="K32" s="43">
        <f t="shared" si="17"/>
        <v>17344.03</v>
      </c>
      <c r="L32" s="27">
        <f t="shared" si="17"/>
        <v>20812.84</v>
      </c>
      <c r="M32" s="22"/>
    </row>
    <row r="33" spans="1:13" ht="24.75" customHeight="1" x14ac:dyDescent="0.25">
      <c r="A33" s="44" t="s">
        <v>51</v>
      </c>
      <c r="B33" s="45" t="s">
        <v>52</v>
      </c>
      <c r="C33" s="46" t="s">
        <v>19</v>
      </c>
      <c r="D33" s="47">
        <f>1.02*6.91</f>
        <v>7.0482000000000005</v>
      </c>
      <c r="E33" s="48"/>
      <c r="F33" s="49"/>
      <c r="G33" s="49"/>
      <c r="H33" s="50">
        <v>3866.5</v>
      </c>
      <c r="I33" s="49">
        <f>ROUND(H33*D33,2)</f>
        <v>27251.87</v>
      </c>
      <c r="J33" s="49">
        <f>ROUND(I33*1.2,2)</f>
        <v>32702.240000000002</v>
      </c>
      <c r="K33" s="51">
        <f t="shared" si="17"/>
        <v>27251.87</v>
      </c>
      <c r="L33" s="49">
        <f t="shared" si="17"/>
        <v>32702.240000000002</v>
      </c>
    </row>
    <row r="34" spans="1:13" ht="24.75" customHeight="1" x14ac:dyDescent="0.25">
      <c r="A34" s="44" t="s">
        <v>53</v>
      </c>
      <c r="B34" s="45" t="s">
        <v>54</v>
      </c>
      <c r="C34" s="46" t="s">
        <v>16</v>
      </c>
      <c r="D34" s="63">
        <v>3</v>
      </c>
      <c r="E34" s="48"/>
      <c r="F34" s="49"/>
      <c r="G34" s="49"/>
      <c r="H34" s="50">
        <v>1641.6</v>
      </c>
      <c r="I34" s="49">
        <f>ROUND(H34*D34,2)</f>
        <v>4924.8</v>
      </c>
      <c r="J34" s="49">
        <f>ROUND(I34*1.2,2)</f>
        <v>5909.76</v>
      </c>
      <c r="K34" s="51">
        <f t="shared" si="17"/>
        <v>4924.8</v>
      </c>
      <c r="L34" s="49">
        <f t="shared" si="17"/>
        <v>5909.76</v>
      </c>
    </row>
    <row r="35" spans="1:13" ht="15.75" x14ac:dyDescent="0.25">
      <c r="A35" s="11">
        <f>A32+1</f>
        <v>18</v>
      </c>
      <c r="B35" s="56" t="s">
        <v>55</v>
      </c>
      <c r="C35" s="57" t="s">
        <v>56</v>
      </c>
      <c r="D35" s="64">
        <v>1</v>
      </c>
      <c r="E35" s="59">
        <v>6060.29</v>
      </c>
      <c r="F35" s="16">
        <v>6060.2874999999995</v>
      </c>
      <c r="G35" s="17">
        <f t="shared" ref="G35:G36" si="20">ROUND(F35*1.2,2)</f>
        <v>7272.35</v>
      </c>
      <c r="H35" s="55"/>
      <c r="I35" s="17"/>
      <c r="J35" s="17"/>
      <c r="K35" s="43">
        <f t="shared" si="17"/>
        <v>6060.2874999999995</v>
      </c>
      <c r="L35" s="27">
        <f t="shared" si="17"/>
        <v>7272.35</v>
      </c>
    </row>
    <row r="36" spans="1:13" ht="30" x14ac:dyDescent="0.25">
      <c r="A36" s="11">
        <f>A35+1</f>
        <v>19</v>
      </c>
      <c r="B36" s="56" t="s">
        <v>57</v>
      </c>
      <c r="C36" s="57" t="s">
        <v>19</v>
      </c>
      <c r="D36" s="65">
        <v>4.4000000000000004</v>
      </c>
      <c r="E36" s="59">
        <f>ROUND(1297.72*1.33,2)</f>
        <v>1725.97</v>
      </c>
      <c r="F36" s="17">
        <f t="shared" ref="F36" si="21">ROUND(E36*D36,2)</f>
        <v>7594.27</v>
      </c>
      <c r="G36" s="17">
        <f t="shared" si="20"/>
        <v>9113.1200000000008</v>
      </c>
      <c r="H36" s="55"/>
      <c r="I36" s="17"/>
      <c r="J36" s="17"/>
      <c r="K36" s="43">
        <f t="shared" si="17"/>
        <v>7594.27</v>
      </c>
      <c r="L36" s="27">
        <f t="shared" si="17"/>
        <v>9113.1200000000008</v>
      </c>
      <c r="M36" s="22"/>
    </row>
    <row r="37" spans="1:13" ht="24" customHeight="1" x14ac:dyDescent="0.25">
      <c r="A37" s="44" t="s">
        <v>58</v>
      </c>
      <c r="B37" s="45" t="s">
        <v>59</v>
      </c>
      <c r="C37" s="46" t="s">
        <v>19</v>
      </c>
      <c r="D37" s="47">
        <f>4.4*1.02</f>
        <v>4.4880000000000004</v>
      </c>
      <c r="E37" s="48"/>
      <c r="F37" s="49"/>
      <c r="G37" s="49"/>
      <c r="H37" s="66">
        <v>7187.5</v>
      </c>
      <c r="I37" s="49">
        <f>ROUND(H37*D37,2)</f>
        <v>32257.5</v>
      </c>
      <c r="J37" s="49">
        <f>ROUND(I37*1.2,2)</f>
        <v>38709</v>
      </c>
      <c r="K37" s="51">
        <f t="shared" si="17"/>
        <v>32257.5</v>
      </c>
      <c r="L37" s="49">
        <f t="shared" si="17"/>
        <v>38709</v>
      </c>
      <c r="M37" s="1" t="s">
        <v>60</v>
      </c>
    </row>
    <row r="38" spans="1:13" ht="45" x14ac:dyDescent="0.25">
      <c r="A38" s="11">
        <f>A36+1</f>
        <v>20</v>
      </c>
      <c r="B38" s="56" t="s">
        <v>61</v>
      </c>
      <c r="C38" s="57" t="s">
        <v>19</v>
      </c>
      <c r="D38" s="65">
        <v>4.4000000000000004</v>
      </c>
      <c r="E38" s="59">
        <f>ROUND(1570.09*1.33,2)</f>
        <v>2088.2199999999998</v>
      </c>
      <c r="F38" s="17">
        <f t="shared" ref="F38" si="22">ROUND(E38*D38,2)</f>
        <v>9188.17</v>
      </c>
      <c r="G38" s="17">
        <f t="shared" ref="G38" si="23">ROUND(F38*1.2,2)</f>
        <v>11025.8</v>
      </c>
      <c r="H38" s="55"/>
      <c r="I38" s="17"/>
      <c r="J38" s="17"/>
      <c r="K38" s="43">
        <f t="shared" si="17"/>
        <v>9188.17</v>
      </c>
      <c r="L38" s="27">
        <f t="shared" si="17"/>
        <v>11025.8</v>
      </c>
      <c r="M38" s="22"/>
    </row>
    <row r="39" spans="1:13" ht="18.75" customHeight="1" x14ac:dyDescent="0.25">
      <c r="A39" s="44" t="s">
        <v>62</v>
      </c>
      <c r="B39" s="45" t="s">
        <v>63</v>
      </c>
      <c r="C39" s="67" t="s">
        <v>19</v>
      </c>
      <c r="D39" s="47">
        <f>1.02*4.4</f>
        <v>4.4880000000000004</v>
      </c>
      <c r="E39" s="48"/>
      <c r="F39" s="49"/>
      <c r="G39" s="49"/>
      <c r="H39" s="50">
        <v>1003.2</v>
      </c>
      <c r="I39" s="49">
        <f>ROUND(H39*D39,2)</f>
        <v>4502.3599999999997</v>
      </c>
      <c r="J39" s="49">
        <f>ROUND(I39*1.2,2)</f>
        <v>5402.83</v>
      </c>
      <c r="K39" s="51">
        <f t="shared" si="17"/>
        <v>4502.3599999999997</v>
      </c>
      <c r="L39" s="49">
        <f t="shared" si="17"/>
        <v>5402.83</v>
      </c>
    </row>
    <row r="40" spans="1:13" ht="18.75" customHeight="1" x14ac:dyDescent="0.25">
      <c r="A40" s="44" t="s">
        <v>64</v>
      </c>
      <c r="B40" s="45" t="s">
        <v>65</v>
      </c>
      <c r="C40" s="46" t="s">
        <v>16</v>
      </c>
      <c r="D40" s="63">
        <v>2</v>
      </c>
      <c r="E40" s="48"/>
      <c r="F40" s="49"/>
      <c r="G40" s="49"/>
      <c r="H40" s="50">
        <v>919.6</v>
      </c>
      <c r="I40" s="49">
        <f>ROUND(H40*D40,2)</f>
        <v>1839.2</v>
      </c>
      <c r="J40" s="49">
        <f>ROUND(I40*1.2,2)</f>
        <v>2207.04</v>
      </c>
      <c r="K40" s="51">
        <f t="shared" si="17"/>
        <v>1839.2</v>
      </c>
      <c r="L40" s="49">
        <f t="shared" si="17"/>
        <v>2207.04</v>
      </c>
    </row>
    <row r="41" spans="1:13" ht="18.75" customHeight="1" x14ac:dyDescent="0.25">
      <c r="A41" s="11">
        <f>A38+1</f>
        <v>21</v>
      </c>
      <c r="B41" s="56" t="s">
        <v>66</v>
      </c>
      <c r="C41" s="57" t="s">
        <v>56</v>
      </c>
      <c r="D41" s="64">
        <v>1</v>
      </c>
      <c r="E41" s="59">
        <v>6060.29</v>
      </c>
      <c r="F41" s="17">
        <f t="shared" ref="F41:F42" si="24">ROUND(E41*D41,2)</f>
        <v>6060.29</v>
      </c>
      <c r="G41" s="17">
        <f t="shared" ref="G41:G42" si="25">ROUND(F41*1.2,2)</f>
        <v>7272.35</v>
      </c>
      <c r="H41" s="55"/>
      <c r="I41" s="17"/>
      <c r="J41" s="17"/>
      <c r="K41" s="43">
        <f t="shared" si="17"/>
        <v>6060.29</v>
      </c>
      <c r="L41" s="27">
        <f t="shared" si="17"/>
        <v>7272.35</v>
      </c>
    </row>
    <row r="42" spans="1:13" ht="33" customHeight="1" x14ac:dyDescent="0.25">
      <c r="A42" s="11">
        <f>A41+1</f>
        <v>22</v>
      </c>
      <c r="B42" s="56" t="s">
        <v>67</v>
      </c>
      <c r="C42" s="57" t="s">
        <v>21</v>
      </c>
      <c r="D42" s="58">
        <v>1.53</v>
      </c>
      <c r="E42" s="16">
        <v>8327.42</v>
      </c>
      <c r="F42" s="17">
        <f t="shared" si="24"/>
        <v>12740.95</v>
      </c>
      <c r="G42" s="17">
        <f t="shared" si="25"/>
        <v>15289.14</v>
      </c>
      <c r="H42" s="55"/>
      <c r="I42" s="17"/>
      <c r="J42" s="17"/>
      <c r="K42" s="43">
        <f t="shared" si="17"/>
        <v>12740.95</v>
      </c>
      <c r="L42" s="27">
        <f t="shared" si="17"/>
        <v>15289.14</v>
      </c>
    </row>
    <row r="43" spans="1:13" ht="18.75" customHeight="1" x14ac:dyDescent="0.25">
      <c r="A43" s="44" t="s">
        <v>68</v>
      </c>
      <c r="B43" s="45" t="s">
        <v>69</v>
      </c>
      <c r="C43" s="46" t="s">
        <v>21</v>
      </c>
      <c r="D43" s="47">
        <f>1.02*1.53</f>
        <v>1.5606</v>
      </c>
      <c r="E43" s="48"/>
      <c r="F43" s="49"/>
      <c r="G43" s="49"/>
      <c r="H43" s="50">
        <v>3657.5</v>
      </c>
      <c r="I43" s="49">
        <f t="shared" ref="I43" si="26">ROUND(H43*D43,2)</f>
        <v>5707.89</v>
      </c>
      <c r="J43" s="49">
        <f t="shared" ref="J43" si="27">ROUND(I43*1.2,2)</f>
        <v>6849.47</v>
      </c>
      <c r="K43" s="51">
        <f t="shared" si="17"/>
        <v>5707.89</v>
      </c>
      <c r="L43" s="49">
        <f t="shared" si="17"/>
        <v>6849.47</v>
      </c>
    </row>
    <row r="44" spans="1:13" ht="18.75" customHeight="1" x14ac:dyDescent="0.25">
      <c r="A44" s="11">
        <f>A42+1</f>
        <v>23</v>
      </c>
      <c r="B44" s="68" t="s">
        <v>70</v>
      </c>
      <c r="C44" s="57" t="s">
        <v>19</v>
      </c>
      <c r="D44" s="58">
        <v>57.73</v>
      </c>
      <c r="E44" s="59">
        <v>2073.88</v>
      </c>
      <c r="F44" s="17">
        <f t="shared" ref="F44" si="28">ROUND(E44*D44,2)</f>
        <v>119725.09</v>
      </c>
      <c r="G44" s="17">
        <f t="shared" ref="G44" si="29">ROUND(F44*1.2,2)</f>
        <v>143670.10999999999</v>
      </c>
      <c r="H44" s="55"/>
      <c r="I44" s="17"/>
      <c r="J44" s="17"/>
      <c r="K44" s="43">
        <f t="shared" si="17"/>
        <v>119725.09</v>
      </c>
      <c r="L44" s="27">
        <f t="shared" si="17"/>
        <v>143670.10999999999</v>
      </c>
    </row>
    <row r="45" spans="1:13" ht="18.75" customHeight="1" x14ac:dyDescent="0.25">
      <c r="A45" s="44" t="s">
        <v>71</v>
      </c>
      <c r="B45" s="45" t="s">
        <v>52</v>
      </c>
      <c r="C45" s="46" t="s">
        <v>19</v>
      </c>
      <c r="D45" s="47">
        <f>1.02*57.73</f>
        <v>58.884599999999999</v>
      </c>
      <c r="E45" s="48"/>
      <c r="F45" s="49"/>
      <c r="G45" s="49"/>
      <c r="H45" s="50">
        <v>3866.5</v>
      </c>
      <c r="I45" s="49">
        <f>ROUND(H45*D45,2)</f>
        <v>227677.31</v>
      </c>
      <c r="J45" s="49">
        <f>ROUND(I45*1.2,2)</f>
        <v>273212.77</v>
      </c>
      <c r="K45" s="51">
        <f t="shared" si="17"/>
        <v>227677.31</v>
      </c>
      <c r="L45" s="49">
        <f t="shared" si="17"/>
        <v>273212.77</v>
      </c>
    </row>
    <row r="46" spans="1:13" ht="18.75" customHeight="1" x14ac:dyDescent="0.25">
      <c r="A46" s="11">
        <f>A44+1</f>
        <v>24</v>
      </c>
      <c r="B46" s="41" t="s">
        <v>72</v>
      </c>
      <c r="C46" s="57" t="s">
        <v>19</v>
      </c>
      <c r="D46" s="58">
        <v>6.91</v>
      </c>
      <c r="E46" s="59">
        <v>1449.23</v>
      </c>
      <c r="F46" s="17">
        <f t="shared" ref="F46" si="30">ROUND(E46*D46,2)</f>
        <v>10014.18</v>
      </c>
      <c r="G46" s="17">
        <f t="shared" ref="G46" si="31">ROUND(F46*1.2,2)</f>
        <v>12017.02</v>
      </c>
      <c r="H46" s="55"/>
      <c r="I46" s="17"/>
      <c r="J46" s="17"/>
      <c r="K46" s="43">
        <f t="shared" ref="K46:L47" si="32">F46+I46</f>
        <v>10014.18</v>
      </c>
      <c r="L46" s="27">
        <f t="shared" si="32"/>
        <v>12017.02</v>
      </c>
    </row>
    <row r="47" spans="1:13" ht="18.75" customHeight="1" x14ac:dyDescent="0.25">
      <c r="A47" s="44" t="s">
        <v>73</v>
      </c>
      <c r="B47" s="45" t="s">
        <v>63</v>
      </c>
      <c r="C47" s="67" t="s">
        <v>19</v>
      </c>
      <c r="D47" s="47">
        <f>1.02*6.91</f>
        <v>7.0482000000000005</v>
      </c>
      <c r="E47" s="48"/>
      <c r="F47" s="49"/>
      <c r="G47" s="49"/>
      <c r="H47" s="50">
        <v>1003.2</v>
      </c>
      <c r="I47" s="49">
        <f>ROUND(H47*D47,2)</f>
        <v>7070.75</v>
      </c>
      <c r="J47" s="49">
        <f>ROUND(I47*1.2,2)</f>
        <v>8484.9</v>
      </c>
      <c r="K47" s="51">
        <f t="shared" si="32"/>
        <v>7070.75</v>
      </c>
      <c r="L47" s="49">
        <f t="shared" si="32"/>
        <v>8484.9</v>
      </c>
    </row>
    <row r="48" spans="1:13" ht="18.75" customHeight="1" x14ac:dyDescent="0.25">
      <c r="A48" s="11"/>
      <c r="B48" s="69" t="s">
        <v>74</v>
      </c>
      <c r="C48" s="57"/>
      <c r="D48" s="58"/>
      <c r="E48" s="59"/>
      <c r="F48" s="17"/>
      <c r="G48" s="17"/>
      <c r="H48" s="55"/>
      <c r="I48" s="17"/>
      <c r="J48" s="17"/>
      <c r="K48" s="43"/>
      <c r="L48" s="27"/>
    </row>
    <row r="49" spans="1:13" ht="36.75" customHeight="1" x14ac:dyDescent="0.25">
      <c r="A49" s="52">
        <f>A46+1</f>
        <v>25</v>
      </c>
      <c r="B49" s="56" t="s">
        <v>75</v>
      </c>
      <c r="C49" s="23" t="s">
        <v>21</v>
      </c>
      <c r="D49" s="24">
        <f>1*0.18+2*0.24+1*0.1+1*0.041</f>
        <v>0.80099999999999993</v>
      </c>
      <c r="E49" s="59">
        <v>17265.68</v>
      </c>
      <c r="F49" s="17">
        <f t="shared" ref="F49" si="33">ROUND(E49*D49,2)</f>
        <v>13829.81</v>
      </c>
      <c r="G49" s="17">
        <f t="shared" ref="G49" si="34">ROUND(F49*1.2,2)</f>
        <v>16595.77</v>
      </c>
      <c r="H49" s="55"/>
      <c r="I49" s="17"/>
      <c r="J49" s="17"/>
      <c r="K49" s="43">
        <f t="shared" ref="K49:L56" si="35">F49+I49</f>
        <v>13829.81</v>
      </c>
      <c r="L49" s="27">
        <f t="shared" si="35"/>
        <v>16595.77</v>
      </c>
    </row>
    <row r="50" spans="1:13" ht="18.75" customHeight="1" x14ac:dyDescent="0.25">
      <c r="A50" s="44" t="s">
        <v>76</v>
      </c>
      <c r="B50" s="70" t="s">
        <v>77</v>
      </c>
      <c r="C50" s="46" t="s">
        <v>16</v>
      </c>
      <c r="D50" s="63">
        <v>1</v>
      </c>
      <c r="E50" s="48"/>
      <c r="F50" s="49"/>
      <c r="G50" s="49"/>
      <c r="H50" s="71">
        <v>1657.75</v>
      </c>
      <c r="I50" s="49">
        <f t="shared" ref="I50:I56" si="36">ROUND(H50*D50,2)</f>
        <v>1657.75</v>
      </c>
      <c r="J50" s="49">
        <f t="shared" ref="J50:J56" si="37">ROUND(I50*1.2,2)</f>
        <v>1989.3</v>
      </c>
      <c r="K50" s="51">
        <f t="shared" si="35"/>
        <v>1657.75</v>
      </c>
      <c r="L50" s="49">
        <f t="shared" si="35"/>
        <v>1989.3</v>
      </c>
    </row>
    <row r="51" spans="1:13" ht="18.75" customHeight="1" x14ac:dyDescent="0.25">
      <c r="A51" s="44" t="s">
        <v>78</v>
      </c>
      <c r="B51" s="70" t="s">
        <v>79</v>
      </c>
      <c r="C51" s="46" t="s">
        <v>16</v>
      </c>
      <c r="D51" s="63">
        <v>2</v>
      </c>
      <c r="E51" s="48"/>
      <c r="F51" s="49"/>
      <c r="G51" s="49"/>
      <c r="H51" s="71">
        <v>2500.4</v>
      </c>
      <c r="I51" s="49">
        <f t="shared" si="36"/>
        <v>5000.8</v>
      </c>
      <c r="J51" s="49">
        <f t="shared" si="37"/>
        <v>6000.96</v>
      </c>
      <c r="K51" s="51">
        <f t="shared" si="35"/>
        <v>5000.8</v>
      </c>
      <c r="L51" s="49">
        <f t="shared" si="35"/>
        <v>6000.96</v>
      </c>
    </row>
    <row r="52" spans="1:13" ht="18.75" customHeight="1" x14ac:dyDescent="0.25">
      <c r="A52" s="44" t="s">
        <v>80</v>
      </c>
      <c r="B52" s="70" t="s">
        <v>81</v>
      </c>
      <c r="C52" s="46" t="s">
        <v>16</v>
      </c>
      <c r="D52" s="63">
        <v>1</v>
      </c>
      <c r="E52" s="48"/>
      <c r="F52" s="49"/>
      <c r="G52" s="49"/>
      <c r="H52" s="71">
        <v>1427.85</v>
      </c>
      <c r="I52" s="49">
        <f t="shared" si="36"/>
        <v>1427.85</v>
      </c>
      <c r="J52" s="49">
        <f t="shared" si="37"/>
        <v>1713.42</v>
      </c>
      <c r="K52" s="51">
        <f t="shared" si="35"/>
        <v>1427.85</v>
      </c>
      <c r="L52" s="49">
        <f t="shared" si="35"/>
        <v>1713.42</v>
      </c>
    </row>
    <row r="53" spans="1:13" ht="18.75" customHeight="1" x14ac:dyDescent="0.25">
      <c r="A53" s="44" t="s">
        <v>82</v>
      </c>
      <c r="B53" s="45" t="s">
        <v>83</v>
      </c>
      <c r="C53" s="46" t="s">
        <v>16</v>
      </c>
      <c r="D53" s="63">
        <v>1</v>
      </c>
      <c r="E53" s="48"/>
      <c r="F53" s="49"/>
      <c r="G53" s="49"/>
      <c r="H53" s="71">
        <v>5079.17</v>
      </c>
      <c r="I53" s="49">
        <f t="shared" si="36"/>
        <v>5079.17</v>
      </c>
      <c r="J53" s="49">
        <f t="shared" si="37"/>
        <v>6095</v>
      </c>
      <c r="K53" s="51">
        <f t="shared" si="35"/>
        <v>5079.17</v>
      </c>
      <c r="L53" s="49">
        <f t="shared" si="35"/>
        <v>6095</v>
      </c>
      <c r="M53" s="1" t="s">
        <v>84</v>
      </c>
    </row>
    <row r="54" spans="1:13" ht="18.75" customHeight="1" x14ac:dyDescent="0.25">
      <c r="A54" s="44" t="s">
        <v>85</v>
      </c>
      <c r="B54" s="45" t="s">
        <v>86</v>
      </c>
      <c r="C54" s="46" t="s">
        <v>16</v>
      </c>
      <c r="D54" s="63">
        <v>1</v>
      </c>
      <c r="E54" s="48"/>
      <c r="F54" s="49"/>
      <c r="G54" s="49"/>
      <c r="H54" s="71">
        <v>14421</v>
      </c>
      <c r="I54" s="49">
        <f t="shared" si="36"/>
        <v>14421</v>
      </c>
      <c r="J54" s="49">
        <f t="shared" si="37"/>
        <v>17305.2</v>
      </c>
      <c r="K54" s="51">
        <f t="shared" si="35"/>
        <v>14421</v>
      </c>
      <c r="L54" s="49">
        <f t="shared" si="35"/>
        <v>17305.2</v>
      </c>
    </row>
    <row r="55" spans="1:13" ht="18.75" customHeight="1" x14ac:dyDescent="0.25">
      <c r="A55" s="44" t="s">
        <v>87</v>
      </c>
      <c r="B55" s="70" t="s">
        <v>88</v>
      </c>
      <c r="C55" s="46" t="s">
        <v>89</v>
      </c>
      <c r="D55" s="47">
        <f>ROUND(8.56*0.3*20/16,2)</f>
        <v>3.21</v>
      </c>
      <c r="E55" s="48"/>
      <c r="F55" s="49"/>
      <c r="G55" s="49"/>
      <c r="H55" s="71">
        <v>237.5</v>
      </c>
      <c r="I55" s="49">
        <f t="shared" si="36"/>
        <v>762.38</v>
      </c>
      <c r="J55" s="49">
        <f t="shared" si="37"/>
        <v>914.86</v>
      </c>
      <c r="K55" s="51">
        <f t="shared" si="35"/>
        <v>762.38</v>
      </c>
      <c r="L55" s="49">
        <f t="shared" si="35"/>
        <v>914.86</v>
      </c>
    </row>
    <row r="56" spans="1:13" ht="18.75" customHeight="1" x14ac:dyDescent="0.25">
      <c r="A56" s="44" t="s">
        <v>90</v>
      </c>
      <c r="B56" s="70" t="s">
        <v>91</v>
      </c>
      <c r="C56" s="46" t="s">
        <v>92</v>
      </c>
      <c r="D56" s="47">
        <f>ROUND(8.56*0.3*2,2)</f>
        <v>5.14</v>
      </c>
      <c r="E56" s="48"/>
      <c r="F56" s="49"/>
      <c r="G56" s="49"/>
      <c r="H56" s="71">
        <v>296.39999999999998</v>
      </c>
      <c r="I56" s="49">
        <f t="shared" si="36"/>
        <v>1523.5</v>
      </c>
      <c r="J56" s="49">
        <f t="shared" si="37"/>
        <v>1828.2</v>
      </c>
      <c r="K56" s="51">
        <f t="shared" si="35"/>
        <v>1523.5</v>
      </c>
      <c r="L56" s="49">
        <f t="shared" si="35"/>
        <v>1828.2</v>
      </c>
    </row>
    <row r="57" spans="1:13" ht="18.75" customHeight="1" x14ac:dyDescent="0.25">
      <c r="A57" s="11"/>
      <c r="B57" s="69" t="s">
        <v>93</v>
      </c>
      <c r="C57" s="57"/>
      <c r="D57" s="58"/>
      <c r="E57" s="59"/>
      <c r="F57" s="17"/>
      <c r="G57" s="17"/>
      <c r="H57" s="55"/>
      <c r="I57" s="17"/>
      <c r="J57" s="17"/>
      <c r="K57" s="43"/>
      <c r="L57" s="27"/>
    </row>
    <row r="58" spans="1:13" ht="30" customHeight="1" x14ac:dyDescent="0.25">
      <c r="A58" s="11">
        <f>A49+1</f>
        <v>26</v>
      </c>
      <c r="B58" s="56" t="s">
        <v>75</v>
      </c>
      <c r="C58" s="23" t="s">
        <v>21</v>
      </c>
      <c r="D58" s="24">
        <f>1*0.59+2*0.587+1*0.36+1*0.24+1*0.41+2*0.402</f>
        <v>3.5780000000000003</v>
      </c>
      <c r="E58" s="59">
        <v>17265.68</v>
      </c>
      <c r="F58" s="17">
        <f t="shared" ref="F58" si="38">ROUND(E58*D58,2)</f>
        <v>61776.6</v>
      </c>
      <c r="G58" s="17">
        <f t="shared" ref="G58" si="39">ROUND(F58*1.2,2)</f>
        <v>74131.92</v>
      </c>
      <c r="H58" s="55"/>
      <c r="I58" s="17"/>
      <c r="J58" s="17"/>
      <c r="K58" s="43">
        <f t="shared" ref="K58:L67" si="40">F58+I58</f>
        <v>61776.6</v>
      </c>
      <c r="L58" s="27">
        <f t="shared" si="40"/>
        <v>74131.92</v>
      </c>
    </row>
    <row r="59" spans="1:13" ht="18.75" customHeight="1" x14ac:dyDescent="0.25">
      <c r="A59" s="44" t="s">
        <v>94</v>
      </c>
      <c r="B59" s="70" t="s">
        <v>95</v>
      </c>
      <c r="C59" s="46" t="s">
        <v>16</v>
      </c>
      <c r="D59" s="63">
        <v>1</v>
      </c>
      <c r="E59" s="48"/>
      <c r="F59" s="49"/>
      <c r="G59" s="49"/>
      <c r="H59" s="71">
        <v>10215.35</v>
      </c>
      <c r="I59" s="49">
        <f t="shared" ref="I59:I67" si="41">ROUND(H59*D59,2)</f>
        <v>10215.35</v>
      </c>
      <c r="J59" s="49">
        <f t="shared" ref="J59:J67" si="42">ROUND(I59*1.2,2)</f>
        <v>12258.42</v>
      </c>
      <c r="K59" s="51">
        <f t="shared" si="40"/>
        <v>10215.35</v>
      </c>
      <c r="L59" s="49">
        <f t="shared" si="40"/>
        <v>12258.42</v>
      </c>
    </row>
    <row r="60" spans="1:13" ht="18.75" customHeight="1" x14ac:dyDescent="0.25">
      <c r="A60" s="44" t="s">
        <v>96</v>
      </c>
      <c r="B60" s="70" t="s">
        <v>97</v>
      </c>
      <c r="C60" s="46" t="s">
        <v>16</v>
      </c>
      <c r="D60" s="63">
        <v>2</v>
      </c>
      <c r="E60" s="48"/>
      <c r="F60" s="49"/>
      <c r="G60" s="49"/>
      <c r="H60" s="71">
        <v>10455.700000000001</v>
      </c>
      <c r="I60" s="49">
        <f t="shared" si="41"/>
        <v>20911.400000000001</v>
      </c>
      <c r="J60" s="49">
        <f t="shared" si="42"/>
        <v>25093.68</v>
      </c>
      <c r="K60" s="51">
        <f t="shared" si="40"/>
        <v>20911.400000000001</v>
      </c>
      <c r="L60" s="49">
        <f t="shared" si="40"/>
        <v>25093.68</v>
      </c>
    </row>
    <row r="61" spans="1:13" ht="18.75" customHeight="1" x14ac:dyDescent="0.25">
      <c r="A61" s="44" t="s">
        <v>98</v>
      </c>
      <c r="B61" s="70" t="s">
        <v>99</v>
      </c>
      <c r="C61" s="46" t="s">
        <v>16</v>
      </c>
      <c r="D61" s="63">
        <v>1</v>
      </c>
      <c r="E61" s="48"/>
      <c r="F61" s="49"/>
      <c r="G61" s="49"/>
      <c r="H61" s="71">
        <v>10815.75</v>
      </c>
      <c r="I61" s="49">
        <f t="shared" si="41"/>
        <v>10815.75</v>
      </c>
      <c r="J61" s="49">
        <f t="shared" si="42"/>
        <v>12978.9</v>
      </c>
      <c r="K61" s="51">
        <f t="shared" si="40"/>
        <v>10815.75</v>
      </c>
      <c r="L61" s="49">
        <f t="shared" si="40"/>
        <v>12978.9</v>
      </c>
    </row>
    <row r="62" spans="1:13" ht="18.75" customHeight="1" x14ac:dyDescent="0.25">
      <c r="A62" s="44" t="s">
        <v>100</v>
      </c>
      <c r="B62" s="45" t="s">
        <v>101</v>
      </c>
      <c r="C62" s="46" t="s">
        <v>16</v>
      </c>
      <c r="D62" s="63">
        <v>1</v>
      </c>
      <c r="E62" s="48"/>
      <c r="F62" s="49"/>
      <c r="G62" s="49"/>
      <c r="H62" s="71">
        <v>2500.4</v>
      </c>
      <c r="I62" s="49">
        <f t="shared" si="41"/>
        <v>2500.4</v>
      </c>
      <c r="J62" s="49">
        <f t="shared" si="42"/>
        <v>3000.48</v>
      </c>
      <c r="K62" s="51">
        <f t="shared" si="40"/>
        <v>2500.4</v>
      </c>
      <c r="L62" s="49">
        <f t="shared" si="40"/>
        <v>3000.48</v>
      </c>
    </row>
    <row r="63" spans="1:13" ht="18.75" customHeight="1" x14ac:dyDescent="0.25">
      <c r="A63" s="44" t="s">
        <v>102</v>
      </c>
      <c r="B63" s="45" t="s">
        <v>103</v>
      </c>
      <c r="C63" s="46" t="s">
        <v>16</v>
      </c>
      <c r="D63" s="63">
        <v>1</v>
      </c>
      <c r="E63" s="48"/>
      <c r="F63" s="49"/>
      <c r="G63" s="49"/>
      <c r="H63" s="71">
        <v>10236.040000000001</v>
      </c>
      <c r="I63" s="49">
        <f t="shared" si="41"/>
        <v>10236.040000000001</v>
      </c>
      <c r="J63" s="49">
        <f t="shared" si="42"/>
        <v>12283.25</v>
      </c>
      <c r="K63" s="51">
        <f t="shared" si="40"/>
        <v>10236.040000000001</v>
      </c>
      <c r="L63" s="49">
        <f t="shared" si="40"/>
        <v>12283.25</v>
      </c>
      <c r="M63" s="1" t="s">
        <v>84</v>
      </c>
    </row>
    <row r="64" spans="1:13" ht="18.75" customHeight="1" x14ac:dyDescent="0.25">
      <c r="A64" s="44" t="s">
        <v>104</v>
      </c>
      <c r="B64" s="45" t="s">
        <v>105</v>
      </c>
      <c r="C64" s="46" t="s">
        <v>16</v>
      </c>
      <c r="D64" s="63">
        <v>2</v>
      </c>
      <c r="E64" s="48"/>
      <c r="F64" s="49"/>
      <c r="G64" s="49"/>
      <c r="H64" s="71">
        <v>14605.68</v>
      </c>
      <c r="I64" s="49">
        <f t="shared" si="41"/>
        <v>29211.360000000001</v>
      </c>
      <c r="J64" s="49">
        <f t="shared" si="42"/>
        <v>35053.629999999997</v>
      </c>
      <c r="K64" s="51">
        <f t="shared" si="40"/>
        <v>29211.360000000001</v>
      </c>
      <c r="L64" s="49">
        <f t="shared" si="40"/>
        <v>35053.629999999997</v>
      </c>
      <c r="M64" s="1" t="s">
        <v>84</v>
      </c>
    </row>
    <row r="65" spans="1:13" ht="18.75" customHeight="1" x14ac:dyDescent="0.25">
      <c r="A65" s="44" t="s">
        <v>106</v>
      </c>
      <c r="B65" s="45" t="s">
        <v>86</v>
      </c>
      <c r="C65" s="46" t="s">
        <v>16</v>
      </c>
      <c r="D65" s="63">
        <v>1</v>
      </c>
      <c r="E65" s="48"/>
      <c r="F65" s="49"/>
      <c r="G65" s="49"/>
      <c r="H65" s="71">
        <v>14421</v>
      </c>
      <c r="I65" s="49">
        <f t="shared" si="41"/>
        <v>14421</v>
      </c>
      <c r="J65" s="49">
        <f t="shared" si="42"/>
        <v>17305.2</v>
      </c>
      <c r="K65" s="51">
        <f t="shared" si="40"/>
        <v>14421</v>
      </c>
      <c r="L65" s="49">
        <f t="shared" si="40"/>
        <v>17305.2</v>
      </c>
    </row>
    <row r="66" spans="1:13" ht="18.75" customHeight="1" x14ac:dyDescent="0.25">
      <c r="A66" s="44" t="s">
        <v>107</v>
      </c>
      <c r="B66" s="70" t="s">
        <v>88</v>
      </c>
      <c r="C66" s="46" t="s">
        <v>89</v>
      </c>
      <c r="D66" s="47">
        <f>ROUND(28.22*0.3*20/16,2)</f>
        <v>10.58</v>
      </c>
      <c r="E66" s="48"/>
      <c r="F66" s="49"/>
      <c r="G66" s="49"/>
      <c r="H66" s="71">
        <v>237.5</v>
      </c>
      <c r="I66" s="49">
        <f t="shared" si="41"/>
        <v>2512.75</v>
      </c>
      <c r="J66" s="49">
        <f t="shared" si="42"/>
        <v>3015.3</v>
      </c>
      <c r="K66" s="51">
        <f t="shared" si="40"/>
        <v>2512.75</v>
      </c>
      <c r="L66" s="49">
        <f t="shared" si="40"/>
        <v>3015.3</v>
      </c>
    </row>
    <row r="67" spans="1:13" ht="18.75" customHeight="1" x14ac:dyDescent="0.25">
      <c r="A67" s="44" t="s">
        <v>108</v>
      </c>
      <c r="B67" s="70" t="s">
        <v>91</v>
      </c>
      <c r="C67" s="46" t="s">
        <v>92</v>
      </c>
      <c r="D67" s="47">
        <f>ROUND(28.22*0.3*2,2)</f>
        <v>16.93</v>
      </c>
      <c r="E67" s="48"/>
      <c r="F67" s="49"/>
      <c r="G67" s="49"/>
      <c r="H67" s="71">
        <v>296.39999999999998</v>
      </c>
      <c r="I67" s="49">
        <f t="shared" si="41"/>
        <v>5018.05</v>
      </c>
      <c r="J67" s="49">
        <f t="shared" si="42"/>
        <v>6021.66</v>
      </c>
      <c r="K67" s="51">
        <f t="shared" si="40"/>
        <v>5018.05</v>
      </c>
      <c r="L67" s="49">
        <f t="shared" si="40"/>
        <v>6021.66</v>
      </c>
    </row>
    <row r="68" spans="1:13" s="75" customFormat="1" ht="23.25" customHeight="1" x14ac:dyDescent="0.3">
      <c r="A68" s="79" t="s">
        <v>109</v>
      </c>
      <c r="B68" s="80"/>
      <c r="C68" s="80"/>
      <c r="D68" s="80"/>
      <c r="E68" s="81"/>
      <c r="F68" s="72">
        <f>SUM(F7:F67)</f>
        <v>1428721.9475000002</v>
      </c>
      <c r="G68" s="72">
        <f>ROUND(F68*1.2,2)</f>
        <v>1714466.34</v>
      </c>
      <c r="H68" s="73"/>
      <c r="I68" s="72">
        <f>SUM(I7:I67)</f>
        <v>643865.22000000009</v>
      </c>
      <c r="J68" s="72">
        <f>ROUND(I68*1.2,2)</f>
        <v>772638.26</v>
      </c>
      <c r="K68" s="72">
        <f>SUM(K7:K67)</f>
        <v>2072587.1675000007</v>
      </c>
      <c r="L68" s="72">
        <f>ROUND(K68*1.2,2)</f>
        <v>2487104.6</v>
      </c>
      <c r="M68" s="74"/>
    </row>
  </sheetData>
  <mergeCells count="10">
    <mergeCell ref="B6:D6"/>
    <mergeCell ref="A68:E6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НВК5 15-17</vt:lpstr>
      <vt:lpstr>'НВК5 15-17'!Область_печати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2024-02-27T12:32:59Z</dcterms:created>
  <dcterms:modified xsi:type="dcterms:W3CDTF">2024-03-01T10:36:34Z</dcterms:modified>
</cp:coreProperties>
</file>