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D8DAA212-4C23-44A3-BC63-71C391F7241E}" xr6:coauthVersionLast="43" xr6:coauthVersionMax="43" xr10:uidLastSave="{00000000-0000-0000-0000-000000000000}"/>
  <bookViews>
    <workbookView xWindow="28680" yWindow="1530" windowWidth="29040" windowHeight="15840" xr2:uid="{01D0F670-38FF-439A-BAA8-1EC76FBC04B7}"/>
  </bookViews>
  <sheets>
    <sheet name="ЭС2 28-28А, 28Б-28В" sheetId="1" r:id="rId1"/>
  </sheets>
  <definedNames>
    <definedName name="_xlnm.Print_Area" localSheetId="0">'ЭС2 28-28А, 28Б-28В'!$A$1:$L$31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9" i="1"/>
  <c r="E17" i="1"/>
  <c r="J31" i="1" l="1"/>
  <c r="H26" i="1" l="1"/>
  <c r="H24" i="1"/>
  <c r="H20" i="1"/>
  <c r="I20" i="1" s="1"/>
  <c r="H18" i="1"/>
  <c r="I18" i="1" s="1"/>
  <c r="F30" i="1"/>
  <c r="K30" i="1" s="1"/>
  <c r="I28" i="1"/>
  <c r="K28" i="1" s="1"/>
  <c r="F27" i="1"/>
  <c r="K27" i="1" s="1"/>
  <c r="I26" i="1"/>
  <c r="K26" i="1" s="1"/>
  <c r="F25" i="1"/>
  <c r="I24" i="1"/>
  <c r="D24" i="1"/>
  <c r="F23" i="1"/>
  <c r="G23" i="1" s="1"/>
  <c r="L23" i="1" s="1"/>
  <c r="I22" i="1"/>
  <c r="K22" i="1" s="1"/>
  <c r="F21" i="1"/>
  <c r="D20" i="1"/>
  <c r="F19" i="1"/>
  <c r="D18" i="1"/>
  <c r="F17" i="1"/>
  <c r="D15" i="1"/>
  <c r="F15" i="1" s="1"/>
  <c r="F14" i="1"/>
  <c r="G14" i="1" s="1"/>
  <c r="L14" i="1" s="1"/>
  <c r="D13" i="1"/>
  <c r="I13" i="1" s="1"/>
  <c r="F12" i="1"/>
  <c r="K12" i="1" s="1"/>
  <c r="D11" i="1"/>
  <c r="I11" i="1" s="1"/>
  <c r="F10" i="1"/>
  <c r="K10" i="1" s="1"/>
  <c r="A10" i="1"/>
  <c r="A12" i="1" s="1"/>
  <c r="A14" i="1" s="1"/>
  <c r="A15" i="1" s="1"/>
  <c r="A17" i="1" s="1"/>
  <c r="A19" i="1" s="1"/>
  <c r="A21" i="1" s="1"/>
  <c r="A23" i="1" s="1"/>
  <c r="A25" i="1" s="1"/>
  <c r="A27" i="1" s="1"/>
  <c r="A30" i="1" s="1"/>
  <c r="F9" i="1"/>
  <c r="K9" i="1" s="1"/>
  <c r="K8" i="1"/>
  <c r="G8" i="1"/>
  <c r="L8" i="1" s="1"/>
  <c r="F8" i="1"/>
  <c r="J22" i="1" l="1"/>
  <c r="L22" i="1" s="1"/>
  <c r="K14" i="1"/>
  <c r="K23" i="1"/>
  <c r="G10" i="1"/>
  <c r="L10" i="1" s="1"/>
  <c r="G27" i="1"/>
  <c r="L27" i="1" s="1"/>
  <c r="J18" i="1"/>
  <c r="L18" i="1" s="1"/>
  <c r="K18" i="1"/>
  <c r="G15" i="1"/>
  <c r="L15" i="1" s="1"/>
  <c r="K15" i="1"/>
  <c r="J20" i="1"/>
  <c r="L20" i="1" s="1"/>
  <c r="K20" i="1"/>
  <c r="K13" i="1"/>
  <c r="J13" i="1"/>
  <c r="L13" i="1" s="1"/>
  <c r="G19" i="1"/>
  <c r="L19" i="1" s="1"/>
  <c r="K19" i="1"/>
  <c r="K11" i="1"/>
  <c r="I31" i="1"/>
  <c r="J11" i="1"/>
  <c r="G17" i="1"/>
  <c r="L17" i="1" s="1"/>
  <c r="K17" i="1"/>
  <c r="G21" i="1"/>
  <c r="L21" i="1" s="1"/>
  <c r="K21" i="1"/>
  <c r="K24" i="1"/>
  <c r="J24" i="1"/>
  <c r="L24" i="1" s="1"/>
  <c r="K25" i="1"/>
  <c r="G25" i="1"/>
  <c r="L25" i="1" s="1"/>
  <c r="G12" i="1"/>
  <c r="L12" i="1" s="1"/>
  <c r="J26" i="1"/>
  <c r="L26" i="1" s="1"/>
  <c r="F31" i="1"/>
  <c r="G31" i="1" s="1"/>
  <c r="G30" i="1"/>
  <c r="L30" i="1" s="1"/>
  <c r="G9" i="1"/>
  <c r="L9" i="1" s="1"/>
  <c r="J28" i="1"/>
  <c r="L28" i="1" s="1"/>
  <c r="K31" i="1" l="1"/>
  <c r="L31" i="1" s="1"/>
  <c r="L11" i="1"/>
</calcChain>
</file>

<file path=xl/sharedStrings.xml><?xml version="1.0" encoding="utf-8"?>
<sst xmlns="http://schemas.openxmlformats.org/spreadsheetml/2006/main" count="73" uniqueCount="51">
  <si>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</si>
  <si>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</si>
  <si>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</si>
  <si>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</si>
  <si>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</si>
  <si>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</si>
  <si>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</si>
  <si>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</si>
  <si>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</si>
  <si>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</si>
  <si>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</si>
  <si>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</si>
  <si>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</si>
  <si>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131-23-ЭС2. Переустройство кабельных линий 28-28А; 28Б-28В</t>
  </si>
  <si>
    <t>Точки 28-28А-28Б-28В</t>
  </si>
  <si>
    <t>Земляные работы</t>
  </si>
  <si>
    <t xml:space="preserve">Разработка грунта вручную </t>
  </si>
  <si>
    <t>м3</t>
  </si>
  <si>
    <t xml:space="preserve">Устройство песчаного основания </t>
  </si>
  <si>
    <t>2.1</t>
  </si>
  <si>
    <t>Песок природный  средний</t>
  </si>
  <si>
    <t>Обратная засыпка песком вручную</t>
  </si>
  <si>
    <t>3.1</t>
  </si>
  <si>
    <t>Обратная засыпка грунта вручную</t>
  </si>
  <si>
    <t>Погрузка лишнего грунта в автосамосвалы</t>
  </si>
  <si>
    <t>т</t>
  </si>
  <si>
    <t>Переустройство кабельных линий</t>
  </si>
  <si>
    <t xml:space="preserve">Прокладка кабеля с автовышки на высоте 6м </t>
  </si>
  <si>
    <t>м</t>
  </si>
  <si>
    <t>6.1</t>
  </si>
  <si>
    <t xml:space="preserve">Кабель АВБШвнг(А)-LS 3х70-6кВ </t>
  </si>
  <si>
    <t>Прокладка кабеля в траншее</t>
  </si>
  <si>
    <t>7.1</t>
  </si>
  <si>
    <t>цена по счету</t>
  </si>
  <si>
    <t>Монтаж муфты соединительной 10кВ 3СТп-10-70/120</t>
  </si>
  <si>
    <t>шт.</t>
  </si>
  <si>
    <t>8.1</t>
  </si>
  <si>
    <t>Муфта соединительная 10кВ 3СТп-10-70/120</t>
  </si>
  <si>
    <t>Монтаж трубы  ПНД гофрированной Ф110мм</t>
  </si>
  <si>
    <t>9.1</t>
  </si>
  <si>
    <t>Труба ПНД гофрированная Ф110мм</t>
  </si>
  <si>
    <t>Установка лотка лестничного ЛЛ 2000х200мм (6шт.)</t>
  </si>
  <si>
    <t>10.1</t>
  </si>
  <si>
    <t>Лоток лестничный ЛЛ 2000х200мм</t>
  </si>
  <si>
    <t>Укладка ленты сигнальной ЛСЭ-600 в траншею</t>
  </si>
  <si>
    <t>11.1</t>
  </si>
  <si>
    <t>Лента сигнальная ЛСЭ-300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</si>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</sst>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83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horizont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vertical="center" wrapText="1"/>
    </xf>
    <xf numFmtId="43" fontId="9" fillId="3" borderId="3" xfId="1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2" fontId="7" fillId="0" borderId="3" xfId="0" applyNumberFormat="1" applyFont="1" applyBorder="1" applyAlignment="1">
      <alignment vertical="center" wrapText="1"/>
    </xf>
    <xf numFmtId="43" fontId="8" fillId="0" borderId="3" xfId="1" applyFont="1" applyBorder="1" applyAlignment="1">
      <alignment vertical="center"/>
    </xf>
    <xf numFmtId="43" fontId="8" fillId="3" borderId="3" xfId="1" applyNumberFormat="1" applyFont="1" applyFill="1" applyBorder="1" applyAlignment="1">
      <alignment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9" fillId="4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8" fillId="3" borderId="3" xfId="1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vertical="center" wrapText="1"/>
    </xf>
    <xf numFmtId="43" fontId="11" fillId="3" borderId="3" xfId="1" applyFont="1" applyFill="1" applyBorder="1" applyAlignment="1">
      <alignment horizontal="center" vertical="center" wrapText="1"/>
    </xf>
    <xf numFmtId="43" fontId="10" fillId="3" borderId="3" xfId="1" applyFont="1" applyFill="1" applyBorder="1" applyAlignment="1">
      <alignment vertical="center"/>
    </xf>
    <xf numFmtId="43" fontId="10" fillId="3" borderId="3" xfId="1" applyNumberFormat="1" applyFont="1" applyFill="1" applyBorder="1" applyAlignment="1">
      <alignment horizontal="center"/>
    </xf>
    <xf numFmtId="43" fontId="10" fillId="3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2" fillId="0" borderId="0" xfId="0" applyFont="1"/>
    <xf numFmtId="1" fontId="7" fillId="4" borderId="3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4" borderId="11" xfId="3" applyFont="1" applyFill="1" applyBorder="1" applyAlignment="1">
      <alignment horizontal="left" vertical="center" wrapText="1"/>
    </xf>
    <xf numFmtId="0" fontId="7" fillId="0" borderId="11" xfId="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0" fontId="12" fillId="3" borderId="0" xfId="0" applyFont="1" applyFill="1"/>
    <xf numFmtId="0" fontId="0" fillId="3" borderId="0" xfId="0" applyFill="1"/>
    <xf numFmtId="0" fontId="3" fillId="0" borderId="3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vertical="center" wrapText="1"/>
    </xf>
    <xf numFmtId="43" fontId="14" fillId="0" borderId="3" xfId="1" applyFont="1" applyBorder="1"/>
    <xf numFmtId="164" fontId="15" fillId="0" borderId="0" xfId="1" applyNumberFormat="1" applyFont="1"/>
    <xf numFmtId="0" fontId="15" fillId="0" borderId="0" xfId="0" applyFont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3" fillId="0" borderId="11" xfId="3" applyFont="1" applyBorder="1" applyAlignment="1">
      <alignment horizontal="right" wrapText="1"/>
    </xf>
    <xf numFmtId="0" fontId="13" fillId="0" borderId="12" xfId="3" applyFont="1" applyBorder="1" applyAlignment="1">
      <alignment horizontal="right" wrapText="1"/>
    </xf>
    <xf numFmtId="0" fontId="13" fillId="0" borderId="13" xfId="3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943AADBB-579B-445D-B387-616320279068}"/>
    <cellStyle name="Обычный" xfId="0" builtinId="0"/>
    <cellStyle name="Обычный 2" xfId="3" xr:uid="{12E4318F-DE86-4F51-A2AA-5E4D4BFDAEDD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D4BF-9528-4D7A-A427-DA9207C7617C}">
  <dimension ref="A1:M31"/>
  <sheetViews>
    <sheetView tabSelected="1" view="pageBreakPreview" zoomScale="80" zoomScaleNormal="100" zoomScaleSheetLayoutView="80" workbookViewId="0">
      <selection activeCell="H16" sqref="H16"/>
    </sheetView>
  </sheetViews>
  <sheetFormatPr defaultColWidth="8.85546875" defaultRowHeight="15" x14ac:dyDescent="0.25"/>
  <cols>
    <col min="2" max="2" width="65.140625" customWidth="1"/>
    <col min="3" max="3" width="11.5703125" customWidth="1"/>
    <col min="4" max="4" width="11" bestFit="1" customWidth="1"/>
    <col min="5" max="5" width="15.140625" customWidth="1"/>
    <col min="6" max="6" width="16" customWidth="1"/>
    <col min="7" max="7" width="17.140625" style="65" customWidth="1"/>
    <col min="8" max="8" width="16.140625" style="65" customWidth="1"/>
    <col min="9" max="12" width="16.140625" customWidth="1"/>
    <col min="13" max="13" width="55.42578125" customWidth="1"/>
  </cols>
  <sheetData>
    <row r="1" spans="1:13" ht="14.45" customHeight="1" x14ac:dyDescent="0.25">
      <c r="A1" s="71" t="s">
        <v>0</v>
      </c>
      <c r="B1" s="74" t="s">
        <v>1</v>
      </c>
      <c r="C1" s="77" t="s">
        <v>2</v>
      </c>
      <c r="D1" s="77" t="s">
        <v>3</v>
      </c>
      <c r="E1" s="78" t="s">
        <v>4</v>
      </c>
      <c r="F1" s="79"/>
      <c r="G1" s="79"/>
      <c r="H1" s="79"/>
      <c r="I1" s="79"/>
      <c r="J1" s="79"/>
      <c r="K1" s="79"/>
      <c r="L1" s="79"/>
    </row>
    <row r="2" spans="1:13" ht="14.45" customHeight="1" x14ac:dyDescent="0.25">
      <c r="A2" s="72"/>
      <c r="B2" s="75"/>
      <c r="C2" s="77"/>
      <c r="D2" s="77"/>
      <c r="E2" s="80"/>
      <c r="F2" s="81"/>
      <c r="G2" s="81"/>
      <c r="H2" s="81"/>
      <c r="I2" s="81"/>
      <c r="J2" s="81"/>
      <c r="K2" s="81"/>
      <c r="L2" s="81"/>
    </row>
    <row r="3" spans="1:13" ht="27.75" customHeight="1" x14ac:dyDescent="0.25">
      <c r="A3" s="72"/>
      <c r="B3" s="75"/>
      <c r="C3" s="77"/>
      <c r="D3" s="77"/>
      <c r="E3" s="77" t="s">
        <v>5</v>
      </c>
      <c r="F3" s="77"/>
      <c r="G3" s="77"/>
      <c r="H3" s="77" t="s">
        <v>6</v>
      </c>
      <c r="I3" s="77"/>
      <c r="J3" s="77"/>
      <c r="K3" s="82" t="s">
        <v>7</v>
      </c>
      <c r="L3" s="82"/>
    </row>
    <row r="4" spans="1:13" ht="56.1" customHeight="1" x14ac:dyDescent="0.25">
      <c r="A4" s="73"/>
      <c r="B4" s="76"/>
      <c r="C4" s="77"/>
      <c r="D4" s="77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66" t="s">
        <v>13</v>
      </c>
      <c r="C6" s="67"/>
      <c r="D6" s="67"/>
      <c r="E6" s="7"/>
      <c r="F6" s="8"/>
      <c r="G6" s="9"/>
      <c r="H6" s="9"/>
      <c r="I6" s="9"/>
      <c r="J6" s="9"/>
      <c r="K6" s="9"/>
      <c r="L6" s="9"/>
      <c r="M6" s="10"/>
    </row>
    <row r="7" spans="1:13" ht="20.25" customHeight="1" x14ac:dyDescent="0.25">
      <c r="A7" s="11"/>
      <c r="B7" s="12" t="s">
        <v>14</v>
      </c>
      <c r="C7" s="13"/>
      <c r="D7" s="14"/>
      <c r="E7" s="15"/>
      <c r="F7" s="16"/>
      <c r="G7" s="17"/>
      <c r="H7" s="18"/>
      <c r="I7" s="19"/>
      <c r="J7" s="19"/>
      <c r="K7" s="20"/>
      <c r="L7" s="19"/>
    </row>
    <row r="8" spans="1:13" ht="18.75" customHeight="1" x14ac:dyDescent="0.25">
      <c r="A8" s="21"/>
      <c r="B8" s="22" t="s">
        <v>15</v>
      </c>
      <c r="C8" s="23"/>
      <c r="D8" s="24"/>
      <c r="E8" s="25"/>
      <c r="F8" s="26">
        <f t="shared" ref="F8:F10" si="0">ROUND(E8*D8,2)</f>
        <v>0</v>
      </c>
      <c r="G8" s="26">
        <f t="shared" ref="G8:G10" si="1">ROUND(F8*1.2,2)</f>
        <v>0</v>
      </c>
      <c r="H8" s="25"/>
      <c r="I8" s="26"/>
      <c r="J8" s="26"/>
      <c r="K8" s="27">
        <f t="shared" ref="K8:L15" si="2">F8+I8</f>
        <v>0</v>
      </c>
      <c r="L8" s="26">
        <f t="shared" si="2"/>
        <v>0</v>
      </c>
    </row>
    <row r="9" spans="1:13" ht="18.75" customHeight="1" x14ac:dyDescent="0.25">
      <c r="A9" s="21">
        <v>1</v>
      </c>
      <c r="B9" s="28" t="s">
        <v>16</v>
      </c>
      <c r="C9" s="23" t="s">
        <v>17</v>
      </c>
      <c r="D9" s="29">
        <v>16.309999999999999</v>
      </c>
      <c r="E9" s="25">
        <v>1688.1499999999999</v>
      </c>
      <c r="F9" s="30">
        <f t="shared" si="0"/>
        <v>27533.73</v>
      </c>
      <c r="G9" s="30">
        <f t="shared" si="1"/>
        <v>33040.480000000003</v>
      </c>
      <c r="H9" s="25"/>
      <c r="I9" s="26"/>
      <c r="J9" s="26"/>
      <c r="K9" s="27">
        <f t="shared" si="2"/>
        <v>27533.73</v>
      </c>
      <c r="L9" s="26">
        <f t="shared" si="2"/>
        <v>33040.480000000003</v>
      </c>
    </row>
    <row r="10" spans="1:13" ht="18.75" customHeight="1" x14ac:dyDescent="0.25">
      <c r="A10" s="21">
        <f t="shared" ref="A10" si="3">A9+1</f>
        <v>2</v>
      </c>
      <c r="B10" s="28" t="s">
        <v>18</v>
      </c>
      <c r="C10" s="23" t="s">
        <v>17</v>
      </c>
      <c r="D10" s="29">
        <v>1.36</v>
      </c>
      <c r="E10" s="25">
        <v>1310.05</v>
      </c>
      <c r="F10" s="30">
        <f t="shared" si="0"/>
        <v>1781.67</v>
      </c>
      <c r="G10" s="30">
        <f t="shared" si="1"/>
        <v>2138</v>
      </c>
      <c r="H10" s="31"/>
      <c r="I10" s="26"/>
      <c r="J10" s="26"/>
      <c r="K10" s="27">
        <f t="shared" si="2"/>
        <v>1781.67</v>
      </c>
      <c r="L10" s="26">
        <f t="shared" si="2"/>
        <v>2138</v>
      </c>
    </row>
    <row r="11" spans="1:13" ht="18.75" customHeight="1" x14ac:dyDescent="0.25">
      <c r="A11" s="32" t="s">
        <v>19</v>
      </c>
      <c r="B11" s="33" t="s">
        <v>20</v>
      </c>
      <c r="C11" s="34" t="s">
        <v>17</v>
      </c>
      <c r="D11" s="35">
        <f>1.36*1.1</f>
        <v>1.4960000000000002</v>
      </c>
      <c r="E11" s="36"/>
      <c r="F11" s="37"/>
      <c r="G11" s="37"/>
      <c r="H11" s="38">
        <v>1191.3</v>
      </c>
      <c r="I11" s="37">
        <f t="shared" ref="I11" si="4">ROUND(H11*D11,2)</f>
        <v>1782.18</v>
      </c>
      <c r="J11" s="37">
        <f t="shared" ref="J11:J13" si="5">ROUND(I11*1.2,2)</f>
        <v>2138.62</v>
      </c>
      <c r="K11" s="39">
        <f t="shared" si="2"/>
        <v>1782.18</v>
      </c>
      <c r="L11" s="37">
        <f t="shared" si="2"/>
        <v>2138.62</v>
      </c>
    </row>
    <row r="12" spans="1:13" ht="18.75" customHeight="1" x14ac:dyDescent="0.25">
      <c r="A12" s="21">
        <f>A10+1</f>
        <v>3</v>
      </c>
      <c r="B12" s="28" t="s">
        <v>21</v>
      </c>
      <c r="C12" s="23" t="s">
        <v>17</v>
      </c>
      <c r="D12" s="29">
        <v>3.81</v>
      </c>
      <c r="E12" s="25">
        <v>1310.05</v>
      </c>
      <c r="F12" s="30">
        <f t="shared" ref="F12" si="6">ROUND(E12*D12,2)</f>
        <v>4991.29</v>
      </c>
      <c r="G12" s="30">
        <f t="shared" ref="G12" si="7">ROUND(F12*1.2,2)</f>
        <v>5989.55</v>
      </c>
      <c r="H12" s="31"/>
      <c r="I12" s="26"/>
      <c r="J12" s="26"/>
      <c r="K12" s="27">
        <f t="shared" si="2"/>
        <v>4991.29</v>
      </c>
      <c r="L12" s="26">
        <f t="shared" si="2"/>
        <v>5989.55</v>
      </c>
    </row>
    <row r="13" spans="1:13" ht="18.75" customHeight="1" x14ac:dyDescent="0.25">
      <c r="A13" s="32" t="s">
        <v>22</v>
      </c>
      <c r="B13" s="33" t="s">
        <v>20</v>
      </c>
      <c r="C13" s="34" t="s">
        <v>17</v>
      </c>
      <c r="D13" s="35">
        <f>3.81*1.1</f>
        <v>4.1910000000000007</v>
      </c>
      <c r="E13" s="36"/>
      <c r="F13" s="37"/>
      <c r="G13" s="37"/>
      <c r="H13" s="38">
        <v>1191.3</v>
      </c>
      <c r="I13" s="37">
        <f t="shared" ref="I13" si="8">ROUND(H13*D13,2)</f>
        <v>4992.74</v>
      </c>
      <c r="J13" s="37">
        <f t="shared" si="5"/>
        <v>5991.29</v>
      </c>
      <c r="K13" s="39">
        <f t="shared" si="2"/>
        <v>4992.74</v>
      </c>
      <c r="L13" s="37">
        <f t="shared" si="2"/>
        <v>5991.29</v>
      </c>
    </row>
    <row r="14" spans="1:13" ht="18.75" customHeight="1" x14ac:dyDescent="0.25">
      <c r="A14" s="21">
        <f>A12+1</f>
        <v>4</v>
      </c>
      <c r="B14" s="28" t="s">
        <v>23</v>
      </c>
      <c r="C14" s="23" t="s">
        <v>17</v>
      </c>
      <c r="D14" s="29">
        <v>10.74</v>
      </c>
      <c r="E14" s="25">
        <v>854.05</v>
      </c>
      <c r="F14" s="30">
        <f t="shared" ref="F14:F15" si="9">ROUND(E14*D14,2)</f>
        <v>9172.5</v>
      </c>
      <c r="G14" s="30">
        <f t="shared" ref="G14:G15" si="10">ROUND(F14*1.2,2)</f>
        <v>11007</v>
      </c>
      <c r="H14" s="25"/>
      <c r="I14" s="26"/>
      <c r="J14" s="26"/>
      <c r="K14" s="27">
        <f t="shared" si="2"/>
        <v>9172.5</v>
      </c>
      <c r="L14" s="26">
        <f t="shared" si="2"/>
        <v>11007</v>
      </c>
    </row>
    <row r="15" spans="1:13" ht="18.75" customHeight="1" x14ac:dyDescent="0.25">
      <c r="A15" s="21">
        <f>A14+1</f>
        <v>5</v>
      </c>
      <c r="B15" s="28" t="s">
        <v>24</v>
      </c>
      <c r="C15" s="23" t="s">
        <v>25</v>
      </c>
      <c r="D15" s="29">
        <f>5.57*1.9</f>
        <v>10.583</v>
      </c>
      <c r="E15" s="25">
        <v>308.75</v>
      </c>
      <c r="F15" s="40">
        <f t="shared" si="9"/>
        <v>3267.5</v>
      </c>
      <c r="G15" s="40">
        <f t="shared" si="10"/>
        <v>3921</v>
      </c>
      <c r="H15" s="41"/>
      <c r="I15" s="40"/>
      <c r="J15" s="40"/>
      <c r="K15" s="27">
        <f t="shared" si="2"/>
        <v>3267.5</v>
      </c>
      <c r="L15" s="26">
        <f t="shared" si="2"/>
        <v>3921</v>
      </c>
    </row>
    <row r="16" spans="1:13" ht="18.75" customHeight="1" x14ac:dyDescent="0.25">
      <c r="A16" s="21"/>
      <c r="B16" s="22" t="s">
        <v>26</v>
      </c>
      <c r="C16" s="42"/>
      <c r="D16" s="43"/>
      <c r="E16" s="44"/>
      <c r="F16" s="45"/>
      <c r="G16" s="45"/>
      <c r="H16" s="46"/>
      <c r="I16" s="45"/>
      <c r="J16" s="45"/>
      <c r="K16" s="47"/>
      <c r="L16" s="45"/>
      <c r="M16" s="48"/>
    </row>
    <row r="17" spans="1:13" ht="18.75" customHeight="1" x14ac:dyDescent="0.25">
      <c r="A17" s="21">
        <f>A15+1</f>
        <v>6</v>
      </c>
      <c r="B17" s="28" t="s">
        <v>27</v>
      </c>
      <c r="C17" s="23" t="s">
        <v>28</v>
      </c>
      <c r="D17" s="29">
        <v>223.66</v>
      </c>
      <c r="E17" s="25">
        <f>ROUND(511.84*1.33,2)</f>
        <v>680.75</v>
      </c>
      <c r="F17" s="30">
        <f t="shared" ref="F17" si="11">ROUND(E17*D17,2)</f>
        <v>152256.54999999999</v>
      </c>
      <c r="G17" s="30">
        <f t="shared" ref="G17" si="12">ROUND(F17*1.2,2)</f>
        <v>182707.86</v>
      </c>
      <c r="H17" s="18"/>
      <c r="I17" s="19"/>
      <c r="J17" s="19"/>
      <c r="K17" s="27">
        <f t="shared" ref="K17:L28" si="13">F17+I17</f>
        <v>152256.54999999999</v>
      </c>
      <c r="L17" s="26">
        <f t="shared" si="13"/>
        <v>182707.86</v>
      </c>
      <c r="M17" s="48"/>
    </row>
    <row r="18" spans="1:13" ht="18.75" customHeight="1" x14ac:dyDescent="0.25">
      <c r="A18" s="32" t="s">
        <v>29</v>
      </c>
      <c r="B18" s="33" t="s">
        <v>30</v>
      </c>
      <c r="C18" s="34" t="s">
        <v>28</v>
      </c>
      <c r="D18" s="35">
        <f>223.66*1.02</f>
        <v>228.13319999999999</v>
      </c>
      <c r="E18" s="36"/>
      <c r="F18" s="37"/>
      <c r="G18" s="37"/>
      <c r="H18" s="38">
        <f>ROUND(1200/1.2*1.15,2)</f>
        <v>1150</v>
      </c>
      <c r="I18" s="37">
        <f>ROUND(H18*D18,2)</f>
        <v>262353.18</v>
      </c>
      <c r="J18" s="37">
        <f>ROUND(I18*1.2,2)</f>
        <v>314823.82</v>
      </c>
      <c r="K18" s="39">
        <f t="shared" si="13"/>
        <v>262353.18</v>
      </c>
      <c r="L18" s="37">
        <f t="shared" si="13"/>
        <v>314823.82</v>
      </c>
    </row>
    <row r="19" spans="1:13" ht="18.75" customHeight="1" x14ac:dyDescent="0.25">
      <c r="A19" s="21">
        <f>A17+1</f>
        <v>7</v>
      </c>
      <c r="B19" s="28" t="s">
        <v>31</v>
      </c>
      <c r="C19" s="23" t="s">
        <v>28</v>
      </c>
      <c r="D19" s="29">
        <v>18.739999999999998</v>
      </c>
      <c r="E19" s="25">
        <f>ROUND(209.95*1.33,2)</f>
        <v>279.23</v>
      </c>
      <c r="F19" s="30">
        <f t="shared" ref="F19" si="14">ROUND(E19*D19,2)</f>
        <v>5232.7700000000004</v>
      </c>
      <c r="G19" s="30">
        <f t="shared" ref="G19" si="15">ROUND(F19*1.2,2)</f>
        <v>6279.32</v>
      </c>
      <c r="H19" s="18"/>
      <c r="I19" s="19"/>
      <c r="J19" s="19"/>
      <c r="K19" s="27">
        <f t="shared" si="13"/>
        <v>5232.7700000000004</v>
      </c>
      <c r="L19" s="26">
        <f t="shared" si="13"/>
        <v>6279.32</v>
      </c>
    </row>
    <row r="20" spans="1:13" ht="18.75" customHeight="1" x14ac:dyDescent="0.25">
      <c r="A20" s="32" t="s">
        <v>32</v>
      </c>
      <c r="B20" s="33" t="s">
        <v>30</v>
      </c>
      <c r="C20" s="34" t="s">
        <v>28</v>
      </c>
      <c r="D20" s="35">
        <f>18.74*1.02</f>
        <v>19.114799999999999</v>
      </c>
      <c r="E20" s="36"/>
      <c r="F20" s="37"/>
      <c r="G20" s="37"/>
      <c r="H20" s="38">
        <f>ROUND(1200/1.2*1.15,2)</f>
        <v>1150</v>
      </c>
      <c r="I20" s="37">
        <f>ROUND(H20*D20,2)</f>
        <v>21982.02</v>
      </c>
      <c r="J20" s="37">
        <f>ROUND(I20*1.2,2)</f>
        <v>26378.42</v>
      </c>
      <c r="K20" s="39">
        <f t="shared" si="13"/>
        <v>21982.02</v>
      </c>
      <c r="L20" s="37">
        <f t="shared" si="13"/>
        <v>26378.42</v>
      </c>
      <c r="M20" s="49" t="s">
        <v>33</v>
      </c>
    </row>
    <row r="21" spans="1:13" ht="18.75" customHeight="1" x14ac:dyDescent="0.25">
      <c r="A21" s="21">
        <f>A19+1</f>
        <v>8</v>
      </c>
      <c r="B21" s="28" t="s">
        <v>34</v>
      </c>
      <c r="C21" s="23" t="s">
        <v>35</v>
      </c>
      <c r="D21" s="24">
        <v>4</v>
      </c>
      <c r="E21" s="25">
        <f>ROUND(6715.55*1.33,2)</f>
        <v>8931.68</v>
      </c>
      <c r="F21" s="30">
        <f t="shared" ref="F21" si="16">ROUND(E21*D21,2)</f>
        <v>35726.720000000001</v>
      </c>
      <c r="G21" s="30">
        <f t="shared" ref="G21" si="17">ROUND(F21*1.2,2)</f>
        <v>42872.06</v>
      </c>
      <c r="H21" s="18"/>
      <c r="I21" s="19"/>
      <c r="J21" s="19"/>
      <c r="K21" s="27">
        <f t="shared" si="13"/>
        <v>35726.720000000001</v>
      </c>
      <c r="L21" s="26">
        <f t="shared" si="13"/>
        <v>42872.06</v>
      </c>
      <c r="M21" s="49"/>
    </row>
    <row r="22" spans="1:13" ht="18.75" customHeight="1" x14ac:dyDescent="0.25">
      <c r="A22" s="32" t="s">
        <v>36</v>
      </c>
      <c r="B22" s="33" t="s">
        <v>37</v>
      </c>
      <c r="C22" s="34" t="s">
        <v>35</v>
      </c>
      <c r="D22" s="50">
        <v>4</v>
      </c>
      <c r="E22" s="36"/>
      <c r="F22" s="37"/>
      <c r="G22" s="37"/>
      <c r="H22" s="38">
        <v>7106</v>
      </c>
      <c r="I22" s="37">
        <f t="shared" ref="I22" si="18">ROUND(H22*D22,2)</f>
        <v>28424</v>
      </c>
      <c r="J22" s="37">
        <f t="shared" ref="J22" si="19">ROUND(I22*1.2,2)</f>
        <v>34108.800000000003</v>
      </c>
      <c r="K22" s="39">
        <f t="shared" si="13"/>
        <v>28424</v>
      </c>
      <c r="L22" s="37">
        <f t="shared" si="13"/>
        <v>34108.800000000003</v>
      </c>
      <c r="M22" s="49"/>
    </row>
    <row r="23" spans="1:13" ht="18.75" customHeight="1" x14ac:dyDescent="0.25">
      <c r="A23" s="21">
        <f>A21+1</f>
        <v>9</v>
      </c>
      <c r="B23" s="28" t="s">
        <v>38</v>
      </c>
      <c r="C23" s="23" t="s">
        <v>28</v>
      </c>
      <c r="D23" s="29">
        <v>42.87</v>
      </c>
      <c r="E23" s="25">
        <v>966.15</v>
      </c>
      <c r="F23" s="30">
        <f t="shared" ref="F23" si="20">ROUND(E23*D23,2)</f>
        <v>41418.85</v>
      </c>
      <c r="G23" s="30">
        <f t="shared" ref="G23" si="21">ROUND(F23*1.2,2)</f>
        <v>49702.62</v>
      </c>
      <c r="H23" s="18"/>
      <c r="I23" s="19"/>
      <c r="J23" s="19"/>
      <c r="K23" s="27">
        <f t="shared" si="13"/>
        <v>41418.85</v>
      </c>
      <c r="L23" s="26">
        <f t="shared" si="13"/>
        <v>49702.62</v>
      </c>
      <c r="M23" s="49"/>
    </row>
    <row r="24" spans="1:13" ht="18.75" customHeight="1" x14ac:dyDescent="0.25">
      <c r="A24" s="32" t="s">
        <v>39</v>
      </c>
      <c r="B24" s="33" t="s">
        <v>40</v>
      </c>
      <c r="C24" s="34" t="s">
        <v>28</v>
      </c>
      <c r="D24" s="35">
        <f>1.02*42.87</f>
        <v>43.727399999999996</v>
      </c>
      <c r="E24" s="36"/>
      <c r="F24" s="37"/>
      <c r="G24" s="37"/>
      <c r="H24" s="38">
        <f>ROUND(137.5*1.15,2)</f>
        <v>158.13</v>
      </c>
      <c r="I24" s="37">
        <f t="shared" ref="I24" si="22">ROUND(H24*D24,2)</f>
        <v>6914.61</v>
      </c>
      <c r="J24" s="37">
        <f t="shared" ref="J24" si="23">ROUND(I24*1.2,2)</f>
        <v>8297.5300000000007</v>
      </c>
      <c r="K24" s="39">
        <f t="shared" si="13"/>
        <v>6914.61</v>
      </c>
      <c r="L24" s="37">
        <f t="shared" si="13"/>
        <v>8297.5300000000007</v>
      </c>
      <c r="M24" s="49" t="s">
        <v>33</v>
      </c>
    </row>
    <row r="25" spans="1:13" ht="18.75" customHeight="1" x14ac:dyDescent="0.25">
      <c r="A25" s="21">
        <f>A23+1</f>
        <v>10</v>
      </c>
      <c r="B25" s="28" t="s">
        <v>41</v>
      </c>
      <c r="C25" s="23" t="s">
        <v>28</v>
      </c>
      <c r="D25" s="24">
        <v>12</v>
      </c>
      <c r="E25" s="25">
        <v>1632.8</v>
      </c>
      <c r="F25" s="30">
        <f t="shared" ref="F25" si="24">ROUND(E25*D25,2)</f>
        <v>19593.599999999999</v>
      </c>
      <c r="G25" s="30">
        <f t="shared" ref="G25" si="25">ROUND(F25*1.2,2)</f>
        <v>23512.32</v>
      </c>
      <c r="H25" s="18"/>
      <c r="I25" s="19"/>
      <c r="J25" s="19"/>
      <c r="K25" s="27">
        <f t="shared" si="13"/>
        <v>19593.599999999999</v>
      </c>
      <c r="L25" s="26">
        <f t="shared" si="13"/>
        <v>23512.32</v>
      </c>
      <c r="M25" s="51"/>
    </row>
    <row r="26" spans="1:13" ht="18.75" customHeight="1" x14ac:dyDescent="0.25">
      <c r="A26" s="32" t="s">
        <v>42</v>
      </c>
      <c r="B26" s="52" t="s">
        <v>43</v>
      </c>
      <c r="C26" s="34" t="s">
        <v>28</v>
      </c>
      <c r="D26" s="50">
        <v>12</v>
      </c>
      <c r="E26" s="36"/>
      <c r="F26" s="37"/>
      <c r="G26" s="37"/>
      <c r="H26" s="38">
        <f>ROUND(2236.42/1.2*1.15,2)</f>
        <v>2143.2399999999998</v>
      </c>
      <c r="I26" s="37">
        <f>ROUND(H26*D26,2)</f>
        <v>25718.880000000001</v>
      </c>
      <c r="J26" s="37">
        <f>ROUND(I26*1.2,2)</f>
        <v>30862.66</v>
      </c>
      <c r="K26" s="39">
        <f t="shared" si="13"/>
        <v>25718.880000000001</v>
      </c>
      <c r="L26" s="37">
        <f t="shared" si="13"/>
        <v>30862.66</v>
      </c>
      <c r="M26" s="49" t="s">
        <v>33</v>
      </c>
    </row>
    <row r="27" spans="1:13" s="58" customFormat="1" ht="18.75" customHeight="1" x14ac:dyDescent="0.25">
      <c r="A27" s="21">
        <f>A25+1</f>
        <v>11</v>
      </c>
      <c r="B27" s="53" t="s">
        <v>44</v>
      </c>
      <c r="C27" s="54" t="s">
        <v>28</v>
      </c>
      <c r="D27" s="55">
        <v>22.65</v>
      </c>
      <c r="E27" s="56">
        <v>17.53</v>
      </c>
      <c r="F27" s="30">
        <f t="shared" ref="F27" si="26">ROUND(E27*D27,2)</f>
        <v>397.05</v>
      </c>
      <c r="G27" s="30">
        <f t="shared" ref="G27" si="27">ROUND(F27*1.2,2)</f>
        <v>476.46</v>
      </c>
      <c r="H27" s="18"/>
      <c r="I27" s="19"/>
      <c r="J27" s="19"/>
      <c r="K27" s="27">
        <f t="shared" si="13"/>
        <v>397.05</v>
      </c>
      <c r="L27" s="26">
        <f t="shared" si="13"/>
        <v>476.46</v>
      </c>
      <c r="M27" s="57"/>
    </row>
    <row r="28" spans="1:13" ht="18.75" customHeight="1" x14ac:dyDescent="0.25">
      <c r="A28" s="32" t="s">
        <v>45</v>
      </c>
      <c r="B28" s="33" t="s">
        <v>46</v>
      </c>
      <c r="C28" s="34" t="s">
        <v>28</v>
      </c>
      <c r="D28" s="35">
        <v>22.65</v>
      </c>
      <c r="E28" s="36"/>
      <c r="F28" s="37"/>
      <c r="G28" s="37"/>
      <c r="H28" s="38">
        <v>18.34</v>
      </c>
      <c r="I28" s="37">
        <f t="shared" ref="I28" si="28">ROUND(H28*D28,2)</f>
        <v>415.4</v>
      </c>
      <c r="J28" s="37">
        <f t="shared" ref="J28" si="29">ROUND(I28*1.2,2)</f>
        <v>498.48</v>
      </c>
      <c r="K28" s="39">
        <f t="shared" si="13"/>
        <v>415.4</v>
      </c>
      <c r="L28" s="37">
        <f t="shared" si="13"/>
        <v>498.48</v>
      </c>
    </row>
    <row r="29" spans="1:13" ht="18.75" customHeight="1" x14ac:dyDescent="0.25">
      <c r="A29" s="21"/>
      <c r="B29" s="59" t="s">
        <v>47</v>
      </c>
      <c r="C29" s="54"/>
      <c r="D29" s="55"/>
      <c r="E29" s="56"/>
      <c r="F29" s="40"/>
      <c r="G29" s="40"/>
      <c r="H29" s="41"/>
      <c r="I29" s="40"/>
      <c r="J29" s="40"/>
      <c r="K29" s="27"/>
      <c r="L29" s="26"/>
    </row>
    <row r="30" spans="1:13" ht="18.75" customHeight="1" x14ac:dyDescent="0.25">
      <c r="A30" s="21">
        <f>A27+1</f>
        <v>12</v>
      </c>
      <c r="B30" s="60" t="s">
        <v>48</v>
      </c>
      <c r="C30" s="54" t="s">
        <v>49</v>
      </c>
      <c r="D30" s="61">
        <v>2</v>
      </c>
      <c r="E30" s="56">
        <v>12000</v>
      </c>
      <c r="F30" s="40">
        <f t="shared" ref="F30" si="30">ROUND(E30*D30,2)</f>
        <v>24000</v>
      </c>
      <c r="G30" s="40">
        <f t="shared" ref="G30" si="31">ROUND(F30*1.2,2)</f>
        <v>28800</v>
      </c>
      <c r="H30" s="41"/>
      <c r="I30" s="40"/>
      <c r="J30" s="40"/>
      <c r="K30" s="27">
        <f t="shared" ref="K30:L30" si="32">F30+I30</f>
        <v>24000</v>
      </c>
      <c r="L30" s="26">
        <f t="shared" si="32"/>
        <v>28800</v>
      </c>
      <c r="M30" s="48"/>
    </row>
    <row r="31" spans="1:13" s="64" customFormat="1" ht="23.25" customHeight="1" x14ac:dyDescent="0.3">
      <c r="A31" s="68" t="s">
        <v>50</v>
      </c>
      <c r="B31" s="69"/>
      <c r="C31" s="69"/>
      <c r="D31" s="69"/>
      <c r="E31" s="70"/>
      <c r="F31" s="62">
        <f>SUM(F7:F30)</f>
        <v>325372.22999999992</v>
      </c>
      <c r="G31" s="62">
        <f>ROUND(F31*1.2,2)</f>
        <v>390446.68</v>
      </c>
      <c r="H31" s="63"/>
      <c r="I31" s="62">
        <f>SUM(I7:I30)</f>
        <v>352583.01</v>
      </c>
      <c r="J31" s="62">
        <f>ROUND(I31*1.2,2)</f>
        <v>423099.61</v>
      </c>
      <c r="K31" s="62">
        <f>SUM(K7:K30)</f>
        <v>677955.24</v>
      </c>
      <c r="L31" s="62">
        <f>ROUND(K31*1.2,2)</f>
        <v>813546.29</v>
      </c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ЭС2 28-28А, 28Б-28В</vt:lpstr>
      <vt:lpstr>'ЭС2 28-28А, 28Б-28В'!Область_печати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2024-02-27T12:37:37Z</dcterms:created>
  <dcterms:modified xsi:type="dcterms:W3CDTF">2024-03-01T10:36:55Z</dcterms:modified>
</cp:coreProperties>
</file>