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C75242A2-B788-487E-9407-DE37578EBD58}" xr6:coauthVersionLast="43" xr6:coauthVersionMax="43" xr10:uidLastSave="{00000000-0000-0000-0000-000000000000}"/>
  <bookViews>
    <workbookView xWindow="28680" yWindow="1530" windowWidth="29040" windowHeight="15840" xr2:uid="{76798F3A-C33A-404C-B19C-7324A239D7D2}"/>
  </bookViews>
  <sheets>
    <sheet name="ЭС2 т.2-т.11" sheetId="1" r:id="rId1"/>
  </sheets>
  <definedNames>
    <definedName name="_xlnm.Print_Area" localSheetId="0">'ЭС2 т.2-т.11'!$A$1:$L$46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6" i="1" l="1"/>
  <c r="J46" i="1"/>
  <c r="G46" i="1"/>
  <c r="F45" i="1" l="1"/>
  <c r="K45" i="1" s="1"/>
  <c r="F43" i="1"/>
  <c r="K43" i="1" s="1"/>
  <c r="F42" i="1"/>
  <c r="K41" i="1"/>
  <c r="F41" i="1"/>
  <c r="G41" i="1" s="1"/>
  <c r="L41" i="1" s="1"/>
  <c r="F40" i="1"/>
  <c r="I38" i="1"/>
  <c r="F37" i="1"/>
  <c r="K37" i="1" s="1"/>
  <c r="I36" i="1"/>
  <c r="K36" i="1" s="1"/>
  <c r="F35" i="1"/>
  <c r="I34" i="1"/>
  <c r="D34" i="1"/>
  <c r="F33" i="1"/>
  <c r="I32" i="1"/>
  <c r="D32" i="1"/>
  <c r="F31" i="1"/>
  <c r="I30" i="1"/>
  <c r="D30" i="1"/>
  <c r="F29" i="1"/>
  <c r="I28" i="1"/>
  <c r="J28" i="1" s="1"/>
  <c r="L28" i="1" s="1"/>
  <c r="F27" i="1"/>
  <c r="G27" i="1" s="1"/>
  <c r="L27" i="1" s="1"/>
  <c r="I26" i="1"/>
  <c r="J26" i="1" s="1"/>
  <c r="D26" i="1"/>
  <c r="F26" i="1" s="1"/>
  <c r="F25" i="1"/>
  <c r="K25" i="1" s="1"/>
  <c r="I24" i="1"/>
  <c r="J24" i="1" s="1"/>
  <c r="D24" i="1"/>
  <c r="F24" i="1" s="1"/>
  <c r="K23" i="1"/>
  <c r="F23" i="1"/>
  <c r="G23" i="1" s="1"/>
  <c r="L23" i="1" s="1"/>
  <c r="F21" i="1"/>
  <c r="K21" i="1" s="1"/>
  <c r="K20" i="1"/>
  <c r="F20" i="1"/>
  <c r="G20" i="1" s="1"/>
  <c r="L20" i="1" s="1"/>
  <c r="K19" i="1"/>
  <c r="F19" i="1"/>
  <c r="G19" i="1" s="1"/>
  <c r="L19" i="1" s="1"/>
  <c r="F18" i="1"/>
  <c r="G18" i="1" s="1"/>
  <c r="L18" i="1" s="1"/>
  <c r="D17" i="1"/>
  <c r="I17" i="1" s="1"/>
  <c r="K16" i="1"/>
  <c r="G16" i="1"/>
  <c r="L16" i="1" s="1"/>
  <c r="F16" i="1"/>
  <c r="I15" i="1"/>
  <c r="K15" i="1" s="1"/>
  <c r="D15" i="1"/>
  <c r="K14" i="1"/>
  <c r="F14" i="1"/>
  <c r="G14" i="1" s="1"/>
  <c r="L14" i="1" s="1"/>
  <c r="K13" i="1"/>
  <c r="F13" i="1"/>
  <c r="G13" i="1" s="1"/>
  <c r="L13" i="1" s="1"/>
  <c r="F11" i="1"/>
  <c r="G11" i="1" s="1"/>
  <c r="L11" i="1" s="1"/>
  <c r="D11" i="1"/>
  <c r="F10" i="1"/>
  <c r="G10" i="1" s="1"/>
  <c r="L10" i="1" s="1"/>
  <c r="D10" i="1"/>
  <c r="F9" i="1"/>
  <c r="K9" i="1" s="1"/>
  <c r="D9" i="1"/>
  <c r="A9" i="1"/>
  <c r="A10" i="1" s="1"/>
  <c r="A11" i="1" s="1"/>
  <c r="A13" i="1" s="1"/>
  <c r="A14" i="1" s="1"/>
  <c r="A16" i="1" s="1"/>
  <c r="A18" i="1" s="1"/>
  <c r="A19" i="1" s="1"/>
  <c r="A20" i="1" s="1"/>
  <c r="A21" i="1" s="1"/>
  <c r="A23" i="1" s="1"/>
  <c r="A25" i="1" s="1"/>
  <c r="A27" i="1" s="1"/>
  <c r="A29" i="1" s="1"/>
  <c r="A31" i="1" s="1"/>
  <c r="A33" i="1" s="1"/>
  <c r="A35" i="1" s="1"/>
  <c r="A37" i="1" s="1"/>
  <c r="A40" i="1" s="1"/>
  <c r="A41" i="1" s="1"/>
  <c r="A42" i="1" s="1"/>
  <c r="A43" i="1" s="1"/>
  <c r="A45" i="1" s="1"/>
  <c r="F8" i="1"/>
  <c r="K8" i="1" s="1"/>
  <c r="K28" i="1" l="1"/>
  <c r="G8" i="1"/>
  <c r="L8" i="1" s="1"/>
  <c r="K27" i="1"/>
  <c r="K24" i="1"/>
  <c r="G24" i="1"/>
  <c r="L24" i="1" s="1"/>
  <c r="K17" i="1"/>
  <c r="J17" i="1"/>
  <c r="L17" i="1" s="1"/>
  <c r="K31" i="1"/>
  <c r="G31" i="1"/>
  <c r="L31" i="1" s="1"/>
  <c r="K35" i="1"/>
  <c r="G35" i="1"/>
  <c r="L35" i="1" s="1"/>
  <c r="G40" i="1"/>
  <c r="L40" i="1" s="1"/>
  <c r="K40" i="1"/>
  <c r="K30" i="1"/>
  <c r="J30" i="1"/>
  <c r="L30" i="1" s="1"/>
  <c r="G26" i="1"/>
  <c r="L26" i="1" s="1"/>
  <c r="K26" i="1"/>
  <c r="K32" i="1"/>
  <c r="J32" i="1"/>
  <c r="L32" i="1" s="1"/>
  <c r="G42" i="1"/>
  <c r="L42" i="1" s="1"/>
  <c r="K42" i="1"/>
  <c r="K34" i="1"/>
  <c r="J34" i="1"/>
  <c r="L34" i="1" s="1"/>
  <c r="K29" i="1"/>
  <c r="G29" i="1"/>
  <c r="L29" i="1" s="1"/>
  <c r="K33" i="1"/>
  <c r="G33" i="1"/>
  <c r="L33" i="1" s="1"/>
  <c r="J38" i="1"/>
  <c r="L38" i="1" s="1"/>
  <c r="K38" i="1"/>
  <c r="G9" i="1"/>
  <c r="L9" i="1" s="1"/>
  <c r="G37" i="1"/>
  <c r="L37" i="1" s="1"/>
  <c r="F46" i="1"/>
  <c r="J36" i="1"/>
  <c r="L36" i="1" s="1"/>
  <c r="K10" i="1"/>
  <c r="K11" i="1"/>
  <c r="K18" i="1"/>
  <c r="I46" i="1"/>
  <c r="G45" i="1"/>
  <c r="L45" i="1" s="1"/>
  <c r="J15" i="1"/>
  <c r="G21" i="1"/>
  <c r="L21" i="1" s="1"/>
  <c r="G25" i="1"/>
  <c r="L25" i="1" s="1"/>
  <c r="G43" i="1"/>
  <c r="L43" i="1" s="1"/>
  <c r="K46" i="1" l="1"/>
  <c r="L15" i="1"/>
</calcChain>
</file>

<file path=xl/sharedStrings.xml><?xml version="1.0" encoding="utf-8"?>
<sst xmlns="http://schemas.openxmlformats.org/spreadsheetml/2006/main" count="115" uniqueCount="71">
  <si>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</si>
  <si>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</si>
  <si>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</si>
  <si>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</si>
  <si>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</si>
  <si>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</si>
  <si>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</si>
  <si>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</si>
  <si>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</si>
  <si>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</si>
  <si>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</si>
  <si>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</si>
  <si>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</si>
  <si>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131-23-ЭС2. Переустройство кабельных линий т.2-т.11</t>
  </si>
  <si>
    <t>Разборка дорожных покрытий</t>
  </si>
  <si>
    <t>1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</si>
  <si>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</si>
  <si>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</si>
  <si>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</si>
  <si>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</si>
  <si>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Ранее этих работ не было, стоимости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</si>
  <si>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</si>
  <si>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</si>
  <si>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Ранее этих работ не было, стоимости из 217 пути</t>
  </si>
  <si>
    <t>Земляные работы</t>
  </si>
  <si>
    <t>Разработка грунта в траншее вручную</t>
  </si>
  <si>
    <t xml:space="preserve">Устройство песчаного основания h=0,1м </t>
  </si>
  <si>
    <t>6.1</t>
  </si>
  <si>
    <t>Песок природный  средний</t>
  </si>
  <si>
    <t>Защита песком кабельных линий в траншее с последующим уплотнением</t>
  </si>
  <si>
    <t>7.1</t>
  </si>
  <si>
    <t>Обратная засыпка грунта вручную</t>
  </si>
  <si>
    <t>Уплотнение грунта пневматическими трамбовками</t>
  </si>
  <si>
    <t>Планировка площадей: механизированным способом</t>
  </si>
  <si>
    <t>м2</t>
  </si>
  <si>
    <t>Погрузка лишнего грунта в автосамосвалы</t>
  </si>
  <si>
    <t>т</t>
  </si>
  <si>
    <t>Переустройство кабельных линий</t>
  </si>
  <si>
    <t xml:space="preserve">Устройство ввода кабеля в здание в футляре из труб ПЭ 100 SDR 17- 110х6,6 L=2,0 м. на </t>
  </si>
  <si>
    <t>шт.</t>
  </si>
  <si>
    <t>сметная стоимость</t>
  </si>
  <si>
    <t>12.1</t>
  </si>
  <si>
    <t>Труба ПЭ 100 SDR 17- 110х6,6</t>
  </si>
  <si>
    <t>цена по счету</t>
  </si>
  <si>
    <t>Прокладка труб из полиэтилена 160 SDR 17,6</t>
  </si>
  <si>
    <t>13.1</t>
  </si>
  <si>
    <t>Заделка труб пеной двухкомпонентной огнезащитной DN1201</t>
  </si>
  <si>
    <t>14.1</t>
  </si>
  <si>
    <t>Пена двухкомпонентная огнезащитная DN1201</t>
  </si>
  <si>
    <t xml:space="preserve">Прокладка кабеля АВБШв-1 сеч. 4х95мм2 по стенам с метал. креплением  </t>
  </si>
  <si>
    <t>15.1</t>
  </si>
  <si>
    <t>Кабель АВБШв-1 сеч. 4х95мм2</t>
  </si>
  <si>
    <t>Прокладка кабеля АВБШв-1 сеч. 4х95мм2 в ТП7 по металлоконструкциям с креплением</t>
  </si>
  <si>
    <t>16.1</t>
  </si>
  <si>
    <t>Прокладка кабеля АВБШв-1 4х95 в траншее</t>
  </si>
  <si>
    <t>17.1</t>
  </si>
  <si>
    <t>Укладка ленты сигнальной ЛСЭ-600 в траншею</t>
  </si>
  <si>
    <t>18.1</t>
  </si>
  <si>
    <t>Лента сигнальная ЛСЭ-300</t>
  </si>
  <si>
    <t>Монтаж муфты концевой термоусаживаемой на напряжение до 1 кВ 4ПКТп(б) -1 70/120</t>
  </si>
  <si>
    <t>19.1</t>
  </si>
  <si>
    <t>Муфта концевая 4ПКТп(б) -1 70/120</t>
  </si>
  <si>
    <t>Сопутствующие работы</t>
  </si>
  <si>
    <t>Подготовка отверстий в бетонных конструкциях под футляры (устройство гильз)</t>
  </si>
  <si>
    <t>Заделка футляров (гильзы) цементно-песчаным раствором (с учетом материала)</t>
  </si>
  <si>
    <t xml:space="preserve">Устройство креплений для прокладки кабеля </t>
  </si>
  <si>
    <t>Разборка ж/б конструкций для устройства приямков в полу цеха</t>
  </si>
  <si>
    <t>Пусконаладочные работы</t>
  </si>
  <si>
    <t xml:space="preserve">Испытания изоляции кабеля повышенным напряжением </t>
  </si>
  <si>
    <t>испытания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</si>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</sst>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82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0" fontId="2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1" fontId="7" fillId="3" borderId="3" xfId="0" applyNumberFormat="1" applyFont="1" applyFill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horizontal="center"/>
    </xf>
    <xf numFmtId="43" fontId="6" fillId="3" borderId="3" xfId="1" applyFont="1" applyFill="1" applyBorder="1" applyAlignment="1">
      <alignment vertical="center"/>
    </xf>
    <xf numFmtId="43" fontId="6" fillId="3" borderId="3" xfId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left" vertical="center" wrapText="1"/>
    </xf>
    <xf numFmtId="2" fontId="7" fillId="3" borderId="3" xfId="0" applyNumberFormat="1" applyFont="1" applyFill="1" applyBorder="1" applyAlignment="1">
      <alignment vertical="center" wrapText="1"/>
    </xf>
    <xf numFmtId="43" fontId="7" fillId="0" borderId="3" xfId="1" applyFont="1" applyBorder="1" applyAlignment="1">
      <alignment vertical="center"/>
    </xf>
    <xf numFmtId="43" fontId="8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/>
    </xf>
    <xf numFmtId="43" fontId="8" fillId="3" borderId="3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43" fontId="7" fillId="3" borderId="3" xfId="1" applyFont="1" applyFill="1" applyBorder="1" applyAlignment="1">
      <alignment vertical="center"/>
    </xf>
    <xf numFmtId="0" fontId="10" fillId="0" borderId="0" xfId="0" applyFont="1"/>
    <xf numFmtId="43" fontId="8" fillId="3" borderId="3" xfId="1" applyNumberFormat="1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vertical="center" wrapText="1"/>
    </xf>
    <xf numFmtId="43" fontId="7" fillId="3" borderId="3" xfId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43" fontId="9" fillId="4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vertical="center" wrapText="1"/>
    </xf>
    <xf numFmtId="43" fontId="9" fillId="0" borderId="3" xfId="1" applyFont="1" applyFill="1" applyBorder="1" applyAlignment="1">
      <alignment horizontal="center" vertical="center" wrapText="1"/>
    </xf>
    <xf numFmtId="1" fontId="7" fillId="4" borderId="3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2" fontId="7" fillId="0" borderId="3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vertical="center" wrapText="1"/>
    </xf>
    <xf numFmtId="0" fontId="3" fillId="0" borderId="3" xfId="3" applyFont="1" applyFill="1" applyBorder="1" applyAlignment="1">
      <alignment horizontal="left" vertical="center" wrapText="1"/>
    </xf>
    <xf numFmtId="43" fontId="8" fillId="3" borderId="3" xfId="1" applyNumberFormat="1" applyFont="1" applyFill="1" applyBorder="1" applyAlignment="1">
      <alignment horizontal="center"/>
    </xf>
    <xf numFmtId="0" fontId="7" fillId="0" borderId="3" xfId="3" applyFont="1" applyFill="1" applyBorder="1" applyAlignment="1">
      <alignment horizontal="left" vertical="center" wrapText="1"/>
    </xf>
    <xf numFmtId="43" fontId="12" fillId="0" borderId="3" xfId="1" applyFont="1" applyBorder="1"/>
    <xf numFmtId="164" fontId="13" fillId="0" borderId="0" xfId="1" applyNumberFormat="1" applyFont="1"/>
    <xf numFmtId="0" fontId="13" fillId="0" borderId="0" xfId="0" applyFont="1"/>
    <xf numFmtId="164" fontId="0" fillId="0" borderId="0" xfId="1" applyNumberFormat="1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1" fillId="0" borderId="11" xfId="3" applyFont="1" applyBorder="1" applyAlignment="1">
      <alignment horizontal="right" wrapText="1"/>
    </xf>
    <xf numFmtId="0" fontId="11" fillId="0" borderId="12" xfId="3" applyFont="1" applyBorder="1" applyAlignment="1">
      <alignment horizontal="right" wrapText="1"/>
    </xf>
    <xf numFmtId="0" fontId="11" fillId="0" borderId="13" xfId="3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B04DF7AA-B2A3-479F-B8D8-6060490CC45A}"/>
    <cellStyle name="Обычный" xfId="0" builtinId="0"/>
    <cellStyle name="Обычный 2" xfId="3" xr:uid="{AACC4772-AD69-49A2-8B5D-7ADDBDC6DCC2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A2856-376F-4989-8D47-E97C754A59D0}">
  <dimension ref="A1:M46"/>
  <sheetViews>
    <sheetView tabSelected="1" view="pageBreakPreview" topLeftCell="A25" zoomScale="80" zoomScaleNormal="100" zoomScaleSheetLayoutView="80" workbookViewId="0">
      <selection activeCell="L46" sqref="L46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64" customWidth="1"/>
    <col min="8" max="8" width="16.140625" style="64" customWidth="1"/>
    <col min="9" max="12" width="16.140625" customWidth="1"/>
    <col min="13" max="13" width="55.42578125" customWidth="1"/>
  </cols>
  <sheetData>
    <row r="1" spans="1:13" ht="14.45" customHeight="1" x14ac:dyDescent="0.25">
      <c r="A1" s="70" t="s">
        <v>0</v>
      </c>
      <c r="B1" s="73" t="s">
        <v>1</v>
      </c>
      <c r="C1" s="76" t="s">
        <v>2</v>
      </c>
      <c r="D1" s="76" t="s">
        <v>3</v>
      </c>
      <c r="E1" s="77" t="s">
        <v>4</v>
      </c>
      <c r="F1" s="78"/>
      <c r="G1" s="78"/>
      <c r="H1" s="78"/>
      <c r="I1" s="78"/>
      <c r="J1" s="78"/>
      <c r="K1" s="78"/>
      <c r="L1" s="78"/>
    </row>
    <row r="2" spans="1:13" ht="14.45" customHeight="1" x14ac:dyDescent="0.25">
      <c r="A2" s="71"/>
      <c r="B2" s="74"/>
      <c r="C2" s="76"/>
      <c r="D2" s="76"/>
      <c r="E2" s="79"/>
      <c r="F2" s="80"/>
      <c r="G2" s="80"/>
      <c r="H2" s="80"/>
      <c r="I2" s="80"/>
      <c r="J2" s="80"/>
      <c r="K2" s="80"/>
      <c r="L2" s="80"/>
    </row>
    <row r="3" spans="1:13" ht="27.75" customHeight="1" x14ac:dyDescent="0.25">
      <c r="A3" s="71"/>
      <c r="B3" s="74"/>
      <c r="C3" s="76"/>
      <c r="D3" s="76"/>
      <c r="E3" s="76" t="s">
        <v>5</v>
      </c>
      <c r="F3" s="76"/>
      <c r="G3" s="76"/>
      <c r="H3" s="76" t="s">
        <v>6</v>
      </c>
      <c r="I3" s="76"/>
      <c r="J3" s="76"/>
      <c r="K3" s="81" t="s">
        <v>7</v>
      </c>
      <c r="L3" s="81"/>
    </row>
    <row r="4" spans="1:13" ht="56.1" customHeight="1" x14ac:dyDescent="0.25">
      <c r="A4" s="72"/>
      <c r="B4" s="75"/>
      <c r="C4" s="76"/>
      <c r="D4" s="76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65" t="s">
        <v>13</v>
      </c>
      <c r="C6" s="66"/>
      <c r="D6" s="66"/>
      <c r="E6" s="7"/>
      <c r="F6" s="8"/>
      <c r="G6" s="9"/>
      <c r="H6" s="9"/>
      <c r="I6" s="9"/>
      <c r="J6" s="9"/>
      <c r="K6" s="9"/>
      <c r="L6" s="9"/>
      <c r="M6" s="10"/>
    </row>
    <row r="7" spans="1:13" ht="20.25" customHeight="1" x14ac:dyDescent="0.25">
      <c r="A7" s="11"/>
      <c r="B7" s="12" t="s">
        <v>14</v>
      </c>
      <c r="C7" s="13"/>
      <c r="D7" s="14"/>
      <c r="E7" s="15"/>
      <c r="F7" s="16"/>
      <c r="G7" s="17"/>
      <c r="H7" s="18"/>
      <c r="I7" s="19"/>
      <c r="J7" s="19"/>
      <c r="K7" s="20"/>
      <c r="L7" s="19"/>
    </row>
    <row r="8" spans="1:13" ht="18.75" customHeight="1" x14ac:dyDescent="0.25">
      <c r="A8" s="21" t="s">
        <v>15</v>
      </c>
      <c r="B8" s="22" t="s">
        <v>16</v>
      </c>
      <c r="C8" s="13" t="s">
        <v>17</v>
      </c>
      <c r="D8" s="23">
        <v>165</v>
      </c>
      <c r="E8" s="24">
        <v>1900</v>
      </c>
      <c r="F8" s="25">
        <f t="shared" ref="F8:F21" si="0">ROUND(E8*D8,2)</f>
        <v>313500</v>
      </c>
      <c r="G8" s="25">
        <f t="shared" ref="G8:G21" si="1">ROUND(F8*1.2,2)</f>
        <v>376200</v>
      </c>
      <c r="H8" s="26"/>
      <c r="I8" s="27"/>
      <c r="J8" s="27"/>
      <c r="K8" s="28">
        <f t="shared" ref="K8:L21" si="2">F8+I8</f>
        <v>313500</v>
      </c>
      <c r="L8" s="25">
        <f t="shared" si="2"/>
        <v>376200</v>
      </c>
      <c r="M8" s="29"/>
    </row>
    <row r="9" spans="1:13" ht="18.75" customHeight="1" x14ac:dyDescent="0.25">
      <c r="A9" s="21">
        <f>A8+1</f>
        <v>2</v>
      </c>
      <c r="B9" s="22" t="s">
        <v>18</v>
      </c>
      <c r="C9" s="13" t="s">
        <v>19</v>
      </c>
      <c r="D9" s="23">
        <f>81.47*0.19</f>
        <v>15.4793</v>
      </c>
      <c r="E9" s="30">
        <v>4380.38</v>
      </c>
      <c r="F9" s="25">
        <f t="shared" si="0"/>
        <v>67805.22</v>
      </c>
      <c r="G9" s="25">
        <f t="shared" si="1"/>
        <v>81366.259999999995</v>
      </c>
      <c r="H9" s="26"/>
      <c r="I9" s="27"/>
      <c r="J9" s="27"/>
      <c r="K9" s="28">
        <f t="shared" si="2"/>
        <v>67805.22</v>
      </c>
      <c r="L9" s="25">
        <f t="shared" si="2"/>
        <v>81366.259999999995</v>
      </c>
      <c r="M9" s="31" t="s">
        <v>20</v>
      </c>
    </row>
    <row r="10" spans="1:13" ht="18.75" customHeight="1" x14ac:dyDescent="0.25">
      <c r="A10" s="21">
        <f t="shared" ref="A10:A11" si="3">A9+1</f>
        <v>3</v>
      </c>
      <c r="B10" s="22" t="s">
        <v>21</v>
      </c>
      <c r="C10" s="13" t="s">
        <v>19</v>
      </c>
      <c r="D10" s="23">
        <f>81.47*0.2</f>
        <v>16.294</v>
      </c>
      <c r="E10" s="26">
        <v>304</v>
      </c>
      <c r="F10" s="25">
        <f t="shared" si="0"/>
        <v>4953.38</v>
      </c>
      <c r="G10" s="25">
        <f t="shared" si="1"/>
        <v>5944.06</v>
      </c>
      <c r="H10" s="32"/>
      <c r="I10" s="27"/>
      <c r="J10" s="27"/>
      <c r="K10" s="28">
        <f t="shared" si="2"/>
        <v>4953.38</v>
      </c>
      <c r="L10" s="27">
        <f t="shared" si="2"/>
        <v>5944.06</v>
      </c>
      <c r="M10" s="31" t="s">
        <v>20</v>
      </c>
    </row>
    <row r="11" spans="1:13" ht="18.75" customHeight="1" x14ac:dyDescent="0.25">
      <c r="A11" s="21">
        <f t="shared" si="3"/>
        <v>4</v>
      </c>
      <c r="B11" s="22" t="s">
        <v>22</v>
      </c>
      <c r="C11" s="13" t="s">
        <v>19</v>
      </c>
      <c r="D11" s="23">
        <f>15.48+16.9</f>
        <v>32.379999999999995</v>
      </c>
      <c r="E11" s="30">
        <v>544.86</v>
      </c>
      <c r="F11" s="25">
        <f t="shared" si="0"/>
        <v>17642.57</v>
      </c>
      <c r="G11" s="25">
        <f t="shared" si="1"/>
        <v>21171.08</v>
      </c>
      <c r="H11" s="26"/>
      <c r="I11" s="27"/>
      <c r="J11" s="27"/>
      <c r="K11" s="28">
        <f t="shared" si="2"/>
        <v>17642.57</v>
      </c>
      <c r="L11" s="27">
        <f t="shared" si="2"/>
        <v>21171.08</v>
      </c>
      <c r="M11" s="31" t="s">
        <v>23</v>
      </c>
    </row>
    <row r="12" spans="1:13" ht="18.75" customHeight="1" x14ac:dyDescent="0.25">
      <c r="A12" s="33"/>
      <c r="B12" s="34" t="s">
        <v>24</v>
      </c>
      <c r="C12" s="35"/>
      <c r="D12" s="36"/>
      <c r="E12" s="26"/>
      <c r="F12" s="30"/>
      <c r="G12" s="30"/>
      <c r="H12" s="26"/>
      <c r="I12" s="30"/>
      <c r="J12" s="30"/>
      <c r="K12" s="37"/>
      <c r="L12" s="30"/>
      <c r="M12" s="31"/>
    </row>
    <row r="13" spans="1:13" ht="18.75" customHeight="1" x14ac:dyDescent="0.25">
      <c r="A13" s="38">
        <f>A11+1</f>
        <v>5</v>
      </c>
      <c r="B13" s="22" t="s">
        <v>25</v>
      </c>
      <c r="C13" s="35" t="s">
        <v>19</v>
      </c>
      <c r="D13" s="39">
        <v>58.37</v>
      </c>
      <c r="E13" s="26">
        <v>1688.1499999999999</v>
      </c>
      <c r="F13" s="25">
        <f t="shared" ref="F13:F14" si="4">ROUND(E13*D13,2)</f>
        <v>98537.32</v>
      </c>
      <c r="G13" s="25">
        <f t="shared" ref="G13:G14" si="5">ROUND(F13*1.2,2)</f>
        <v>118244.78</v>
      </c>
      <c r="H13" s="26"/>
      <c r="I13" s="30"/>
      <c r="J13" s="30"/>
      <c r="K13" s="37">
        <f t="shared" si="2"/>
        <v>98537.32</v>
      </c>
      <c r="L13" s="30">
        <f t="shared" si="2"/>
        <v>118244.78</v>
      </c>
      <c r="M13" s="31"/>
    </row>
    <row r="14" spans="1:13" ht="18.75" customHeight="1" x14ac:dyDescent="0.25">
      <c r="A14" s="33">
        <f t="shared" ref="A14" si="6">A13+1</f>
        <v>6</v>
      </c>
      <c r="B14" s="22" t="s">
        <v>26</v>
      </c>
      <c r="C14" s="13" t="s">
        <v>19</v>
      </c>
      <c r="D14" s="23">
        <v>4.8600000000000003</v>
      </c>
      <c r="E14" s="26">
        <v>1310.05</v>
      </c>
      <c r="F14" s="25">
        <f t="shared" si="4"/>
        <v>6366.84</v>
      </c>
      <c r="G14" s="25">
        <f t="shared" si="5"/>
        <v>7640.21</v>
      </c>
      <c r="H14" s="32"/>
      <c r="I14" s="19"/>
      <c r="J14" s="19"/>
      <c r="K14" s="37">
        <f t="shared" si="2"/>
        <v>6366.84</v>
      </c>
      <c r="L14" s="30">
        <f t="shared" si="2"/>
        <v>7640.21</v>
      </c>
      <c r="M14" s="31"/>
    </row>
    <row r="15" spans="1:13" ht="18.75" customHeight="1" x14ac:dyDescent="0.25">
      <c r="A15" s="21" t="s">
        <v>27</v>
      </c>
      <c r="B15" s="40" t="s">
        <v>28</v>
      </c>
      <c r="C15" s="41" t="s">
        <v>19</v>
      </c>
      <c r="D15" s="42">
        <f>4.86*1.1</f>
        <v>5.346000000000001</v>
      </c>
      <c r="E15" s="43"/>
      <c r="F15" s="44"/>
      <c r="G15" s="44"/>
      <c r="H15" s="45">
        <v>1191.3</v>
      </c>
      <c r="I15" s="44">
        <f>ROUND(H15*D15,2)</f>
        <v>6368.69</v>
      </c>
      <c r="J15" s="44">
        <f>ROUND(I15*1.2,2)</f>
        <v>7642.43</v>
      </c>
      <c r="K15" s="46">
        <f t="shared" si="2"/>
        <v>6368.69</v>
      </c>
      <c r="L15" s="44">
        <f t="shared" si="2"/>
        <v>7642.43</v>
      </c>
      <c r="M15" s="31"/>
    </row>
    <row r="16" spans="1:13" ht="29.25" customHeight="1" x14ac:dyDescent="0.25">
      <c r="A16" s="33">
        <f>A14+1</f>
        <v>7</v>
      </c>
      <c r="B16" s="47" t="s">
        <v>29</v>
      </c>
      <c r="C16" s="35" t="s">
        <v>19</v>
      </c>
      <c r="D16" s="39">
        <v>16.29</v>
      </c>
      <c r="E16" s="26">
        <v>1310.05</v>
      </c>
      <c r="F16" s="25">
        <f t="shared" ref="F16" si="7">ROUND(E16*D16,2)</f>
        <v>21340.71</v>
      </c>
      <c r="G16" s="25">
        <f t="shared" ref="G16" si="8">ROUND(F16*1.2,2)</f>
        <v>25608.85</v>
      </c>
      <c r="H16" s="32"/>
      <c r="I16" s="30"/>
      <c r="J16" s="30"/>
      <c r="K16" s="37">
        <f t="shared" si="2"/>
        <v>21340.71</v>
      </c>
      <c r="L16" s="30">
        <f t="shared" si="2"/>
        <v>25608.85</v>
      </c>
      <c r="M16" s="31"/>
    </row>
    <row r="17" spans="1:13" ht="18.75" customHeight="1" x14ac:dyDescent="0.25">
      <c r="A17" s="21" t="s">
        <v>30</v>
      </c>
      <c r="B17" s="40" t="s">
        <v>28</v>
      </c>
      <c r="C17" s="41" t="s">
        <v>19</v>
      </c>
      <c r="D17" s="42">
        <f>16.29*1.1</f>
        <v>17.919</v>
      </c>
      <c r="E17" s="43"/>
      <c r="F17" s="44"/>
      <c r="G17" s="44"/>
      <c r="H17" s="45">
        <v>1191.3</v>
      </c>
      <c r="I17" s="44">
        <f>ROUND(H17*D17,2)</f>
        <v>21346.9</v>
      </c>
      <c r="J17" s="44">
        <f>ROUND(I17*1.2,2)</f>
        <v>25616.28</v>
      </c>
      <c r="K17" s="46">
        <f t="shared" si="2"/>
        <v>21346.9</v>
      </c>
      <c r="L17" s="44">
        <f t="shared" si="2"/>
        <v>25616.28</v>
      </c>
      <c r="M17" s="31"/>
    </row>
    <row r="18" spans="1:13" ht="18.75" customHeight="1" x14ac:dyDescent="0.25">
      <c r="A18" s="33">
        <f>A16+1</f>
        <v>8</v>
      </c>
      <c r="B18" s="47" t="s">
        <v>31</v>
      </c>
      <c r="C18" s="35" t="s">
        <v>19</v>
      </c>
      <c r="D18" s="39">
        <v>36</v>
      </c>
      <c r="E18" s="26">
        <v>854.05</v>
      </c>
      <c r="F18" s="25">
        <f t="shared" si="0"/>
        <v>30745.8</v>
      </c>
      <c r="G18" s="25">
        <f t="shared" si="1"/>
        <v>36894.959999999999</v>
      </c>
      <c r="H18" s="26"/>
      <c r="I18" s="30"/>
      <c r="J18" s="30"/>
      <c r="K18" s="37">
        <f t="shared" si="2"/>
        <v>30745.8</v>
      </c>
      <c r="L18" s="30">
        <f t="shared" si="2"/>
        <v>36894.959999999999</v>
      </c>
      <c r="M18" s="31"/>
    </row>
    <row r="19" spans="1:13" ht="18.75" customHeight="1" x14ac:dyDescent="0.25">
      <c r="A19" s="33">
        <f>A18+1</f>
        <v>9</v>
      </c>
      <c r="B19" s="47" t="s">
        <v>32</v>
      </c>
      <c r="C19" s="35" t="s">
        <v>19</v>
      </c>
      <c r="D19" s="39">
        <v>36</v>
      </c>
      <c r="E19" s="26">
        <v>188.1</v>
      </c>
      <c r="F19" s="25">
        <f t="shared" si="0"/>
        <v>6771.6</v>
      </c>
      <c r="G19" s="25">
        <f t="shared" si="1"/>
        <v>8125.92</v>
      </c>
      <c r="H19" s="37"/>
      <c r="I19" s="27"/>
      <c r="J19" s="27"/>
      <c r="K19" s="37">
        <f t="shared" si="2"/>
        <v>6771.6</v>
      </c>
      <c r="L19" s="30">
        <f t="shared" si="2"/>
        <v>8125.92</v>
      </c>
      <c r="M19" s="31"/>
    </row>
    <row r="20" spans="1:13" ht="18.75" customHeight="1" x14ac:dyDescent="0.25">
      <c r="A20" s="33">
        <f t="shared" ref="A20:A21" si="9">A19+1</f>
        <v>10</v>
      </c>
      <c r="B20" s="22" t="s">
        <v>33</v>
      </c>
      <c r="C20" s="13" t="s">
        <v>34</v>
      </c>
      <c r="D20" s="23">
        <v>324.27999999999997</v>
      </c>
      <c r="E20" s="26">
        <v>118.75</v>
      </c>
      <c r="F20" s="30">
        <f t="shared" si="0"/>
        <v>38508.25</v>
      </c>
      <c r="G20" s="30">
        <f t="shared" si="1"/>
        <v>46209.9</v>
      </c>
      <c r="H20" s="26"/>
      <c r="I20" s="30"/>
      <c r="J20" s="30"/>
      <c r="K20" s="37">
        <f t="shared" si="2"/>
        <v>38508.25</v>
      </c>
      <c r="L20" s="30">
        <f t="shared" si="2"/>
        <v>46209.9</v>
      </c>
      <c r="M20" s="31"/>
    </row>
    <row r="21" spans="1:13" ht="18.75" customHeight="1" x14ac:dyDescent="0.25">
      <c r="A21" s="33">
        <f t="shared" si="9"/>
        <v>11</v>
      </c>
      <c r="B21" s="47" t="s">
        <v>35</v>
      </c>
      <c r="C21" s="35" t="s">
        <v>36</v>
      </c>
      <c r="D21" s="39">
        <v>40.200000000000003</v>
      </c>
      <c r="E21" s="26">
        <v>308.75</v>
      </c>
      <c r="F21" s="25">
        <f t="shared" si="0"/>
        <v>12411.75</v>
      </c>
      <c r="G21" s="25">
        <f t="shared" si="1"/>
        <v>14894.1</v>
      </c>
      <c r="H21" s="26"/>
      <c r="I21" s="30"/>
      <c r="J21" s="30"/>
      <c r="K21" s="37">
        <f t="shared" si="2"/>
        <v>12411.75</v>
      </c>
      <c r="L21" s="30">
        <f t="shared" si="2"/>
        <v>14894.1</v>
      </c>
      <c r="M21" s="31"/>
    </row>
    <row r="22" spans="1:13" ht="18.75" customHeight="1" x14ac:dyDescent="0.25">
      <c r="A22" s="33"/>
      <c r="B22" s="34" t="s">
        <v>37</v>
      </c>
      <c r="C22" s="35"/>
      <c r="D22" s="39"/>
      <c r="E22" s="26"/>
      <c r="F22" s="25"/>
      <c r="G22" s="25"/>
      <c r="H22" s="26"/>
      <c r="I22" s="30"/>
      <c r="J22" s="30"/>
      <c r="K22" s="37"/>
      <c r="L22" s="30"/>
      <c r="M22" s="31"/>
    </row>
    <row r="23" spans="1:13" ht="33.75" customHeight="1" x14ac:dyDescent="0.25">
      <c r="A23" s="33">
        <f>A21+1</f>
        <v>12</v>
      </c>
      <c r="B23" s="47" t="s">
        <v>38</v>
      </c>
      <c r="C23" s="35" t="s">
        <v>39</v>
      </c>
      <c r="D23" s="36">
        <v>4</v>
      </c>
      <c r="E23" s="26">
        <v>14574.85</v>
      </c>
      <c r="F23" s="25">
        <f t="shared" ref="F23:F27" si="10">ROUND(E23*D23,2)</f>
        <v>58299.4</v>
      </c>
      <c r="G23" s="25">
        <f t="shared" ref="G23:G27" si="11">ROUND(F23*1.2,2)</f>
        <v>69959.28</v>
      </c>
      <c r="H23" s="18"/>
      <c r="I23" s="19"/>
      <c r="J23" s="19"/>
      <c r="K23" s="37">
        <f t="shared" ref="K23:L38" si="12">F23+I23</f>
        <v>58299.4</v>
      </c>
      <c r="L23" s="30">
        <f t="shared" si="12"/>
        <v>69959.28</v>
      </c>
      <c r="M23" s="48" t="s">
        <v>40</v>
      </c>
    </row>
    <row r="24" spans="1:13" ht="18.75" customHeight="1" x14ac:dyDescent="0.25">
      <c r="A24" s="21" t="s">
        <v>41</v>
      </c>
      <c r="B24" s="40" t="s">
        <v>42</v>
      </c>
      <c r="C24" s="41" t="s">
        <v>17</v>
      </c>
      <c r="D24" s="42">
        <f>1.02*8</f>
        <v>8.16</v>
      </c>
      <c r="E24" s="43"/>
      <c r="F24" s="44">
        <f t="shared" si="10"/>
        <v>0</v>
      </c>
      <c r="G24" s="44">
        <f t="shared" si="11"/>
        <v>0</v>
      </c>
      <c r="H24" s="45">
        <v>158.13</v>
      </c>
      <c r="I24" s="44">
        <f t="shared" ref="I24" si="13">ROUND(H24*D24,2)</f>
        <v>1290.3399999999999</v>
      </c>
      <c r="J24" s="44">
        <f t="shared" ref="J24" si="14">ROUND(I24*1.2,2)</f>
        <v>1548.41</v>
      </c>
      <c r="K24" s="46">
        <f t="shared" si="12"/>
        <v>1290.3399999999999</v>
      </c>
      <c r="L24" s="44">
        <f t="shared" si="12"/>
        <v>1548.41</v>
      </c>
      <c r="M24" t="s">
        <v>43</v>
      </c>
    </row>
    <row r="25" spans="1:13" ht="18.75" customHeight="1" x14ac:dyDescent="0.25">
      <c r="A25" s="33">
        <f>A23+1</f>
        <v>13</v>
      </c>
      <c r="B25" s="47" t="s">
        <v>44</v>
      </c>
      <c r="C25" s="35" t="s">
        <v>17</v>
      </c>
      <c r="D25" s="39">
        <v>60.36</v>
      </c>
      <c r="E25" s="26">
        <v>966.15</v>
      </c>
      <c r="F25" s="25">
        <f t="shared" si="10"/>
        <v>58316.81</v>
      </c>
      <c r="G25" s="25">
        <f t="shared" si="11"/>
        <v>69980.17</v>
      </c>
      <c r="H25" s="18"/>
      <c r="I25" s="19"/>
      <c r="J25" s="19"/>
      <c r="K25" s="37">
        <f t="shared" si="12"/>
        <v>58316.81</v>
      </c>
      <c r="L25" s="30">
        <f t="shared" si="12"/>
        <v>69980.17</v>
      </c>
    </row>
    <row r="26" spans="1:13" ht="18.75" customHeight="1" x14ac:dyDescent="0.25">
      <c r="A26" s="21" t="s">
        <v>45</v>
      </c>
      <c r="B26" s="40" t="s">
        <v>42</v>
      </c>
      <c r="C26" s="41" t="s">
        <v>17</v>
      </c>
      <c r="D26" s="42">
        <f>1.02*60.36</f>
        <v>61.5672</v>
      </c>
      <c r="E26" s="43"/>
      <c r="F26" s="44">
        <f t="shared" si="10"/>
        <v>0</v>
      </c>
      <c r="G26" s="44">
        <f t="shared" si="11"/>
        <v>0</v>
      </c>
      <c r="H26" s="45">
        <v>158.13</v>
      </c>
      <c r="I26" s="44">
        <f t="shared" ref="I26" si="15">ROUND(H26*D26,2)</f>
        <v>9735.6200000000008</v>
      </c>
      <c r="J26" s="44">
        <f t="shared" ref="J26" si="16">ROUND(I26*1.2,2)</f>
        <v>11682.74</v>
      </c>
      <c r="K26" s="46">
        <f t="shared" si="12"/>
        <v>9735.6200000000008</v>
      </c>
      <c r="L26" s="44">
        <f t="shared" si="12"/>
        <v>11682.74</v>
      </c>
      <c r="M26" t="s">
        <v>43</v>
      </c>
    </row>
    <row r="27" spans="1:13" ht="18.75" customHeight="1" x14ac:dyDescent="0.25">
      <c r="A27" s="49">
        <f>A25+1</f>
        <v>14</v>
      </c>
      <c r="B27" s="50" t="s">
        <v>46</v>
      </c>
      <c r="C27" s="51" t="s">
        <v>39</v>
      </c>
      <c r="D27" s="52">
        <v>4</v>
      </c>
      <c r="E27" s="53">
        <v>1877.2569999999998</v>
      </c>
      <c r="F27" s="25">
        <f t="shared" si="10"/>
        <v>7509.03</v>
      </c>
      <c r="G27" s="25">
        <f t="shared" si="11"/>
        <v>9010.84</v>
      </c>
      <c r="H27" s="18"/>
      <c r="I27" s="19"/>
      <c r="J27" s="19"/>
      <c r="K27" s="37">
        <f t="shared" si="12"/>
        <v>7509.03</v>
      </c>
      <c r="L27" s="30">
        <f t="shared" si="12"/>
        <v>9010.84</v>
      </c>
    </row>
    <row r="28" spans="1:13" ht="18.75" customHeight="1" x14ac:dyDescent="0.25">
      <c r="A28" s="21" t="s">
        <v>47</v>
      </c>
      <c r="B28" s="40" t="s">
        <v>48</v>
      </c>
      <c r="C28" s="41" t="s">
        <v>39</v>
      </c>
      <c r="D28" s="54">
        <v>4</v>
      </c>
      <c r="E28" s="43"/>
      <c r="F28" s="44"/>
      <c r="G28" s="44"/>
      <c r="H28" s="45">
        <v>7628.5</v>
      </c>
      <c r="I28" s="44">
        <f t="shared" ref="I28" si="17">ROUND(H28*D28,2)</f>
        <v>30514</v>
      </c>
      <c r="J28" s="44">
        <f t="shared" ref="J28" si="18">ROUND(I28*1.2,2)</f>
        <v>36616.800000000003</v>
      </c>
      <c r="K28" s="46">
        <f t="shared" si="12"/>
        <v>30514</v>
      </c>
      <c r="L28" s="44">
        <f t="shared" si="12"/>
        <v>36616.800000000003</v>
      </c>
    </row>
    <row r="29" spans="1:13" ht="33" customHeight="1" x14ac:dyDescent="0.25">
      <c r="A29" s="49">
        <f>A27+1</f>
        <v>15</v>
      </c>
      <c r="B29" s="47" t="s">
        <v>49</v>
      </c>
      <c r="C29" s="13" t="s">
        <v>17</v>
      </c>
      <c r="D29" s="39">
        <v>44.7</v>
      </c>
      <c r="E29" s="26">
        <v>650.62</v>
      </c>
      <c r="F29" s="25">
        <f t="shared" ref="F29" si="19">ROUND(E29*D29,2)</f>
        <v>29082.71</v>
      </c>
      <c r="G29" s="25">
        <f t="shared" ref="G29" si="20">ROUND(F29*1.2,2)</f>
        <v>34899.25</v>
      </c>
      <c r="H29" s="18"/>
      <c r="I29" s="19"/>
      <c r="J29" s="19"/>
      <c r="K29" s="37">
        <f t="shared" si="12"/>
        <v>29082.71</v>
      </c>
      <c r="L29" s="30">
        <f t="shared" si="12"/>
        <v>34899.25</v>
      </c>
      <c r="M29" s="55"/>
    </row>
    <row r="30" spans="1:13" ht="18.75" customHeight="1" x14ac:dyDescent="0.25">
      <c r="A30" s="21" t="s">
        <v>50</v>
      </c>
      <c r="B30" s="40" t="s">
        <v>51</v>
      </c>
      <c r="C30" s="41" t="s">
        <v>17</v>
      </c>
      <c r="D30" s="42">
        <f>44.7*1.02</f>
        <v>45.594000000000001</v>
      </c>
      <c r="E30" s="43"/>
      <c r="F30" s="44"/>
      <c r="G30" s="44"/>
      <c r="H30" s="45">
        <v>772.23</v>
      </c>
      <c r="I30" s="44">
        <f t="shared" ref="I30" si="21">ROUND(H30*D30,2)</f>
        <v>35209.050000000003</v>
      </c>
      <c r="J30" s="44">
        <f t="shared" ref="J30" si="22">ROUND(I30*1.2,2)</f>
        <v>42250.86</v>
      </c>
      <c r="K30" s="46">
        <f t="shared" si="12"/>
        <v>35209.050000000003</v>
      </c>
      <c r="L30" s="44">
        <f t="shared" si="12"/>
        <v>42250.86</v>
      </c>
      <c r="M30" t="s">
        <v>43</v>
      </c>
    </row>
    <row r="31" spans="1:13" ht="30.75" customHeight="1" x14ac:dyDescent="0.25">
      <c r="A31" s="49">
        <f>A29+1</f>
        <v>16</v>
      </c>
      <c r="B31" s="47" t="s">
        <v>52</v>
      </c>
      <c r="C31" s="13" t="s">
        <v>17</v>
      </c>
      <c r="D31" s="39">
        <v>16</v>
      </c>
      <c r="E31" s="26">
        <v>650.62</v>
      </c>
      <c r="F31" s="25">
        <f t="shared" ref="F31" si="23">ROUND(E31*D31,2)</f>
        <v>10409.92</v>
      </c>
      <c r="G31" s="25">
        <f t="shared" ref="G31" si="24">ROUND(F31*1.2,2)</f>
        <v>12491.9</v>
      </c>
      <c r="H31" s="18"/>
      <c r="I31" s="19"/>
      <c r="J31" s="19"/>
      <c r="K31" s="37">
        <f t="shared" si="12"/>
        <v>10409.92</v>
      </c>
      <c r="L31" s="30">
        <f t="shared" si="12"/>
        <v>12491.9</v>
      </c>
      <c r="M31" s="55"/>
    </row>
    <row r="32" spans="1:13" ht="18.75" customHeight="1" x14ac:dyDescent="0.25">
      <c r="A32" s="21" t="s">
        <v>53</v>
      </c>
      <c r="B32" s="40" t="s">
        <v>51</v>
      </c>
      <c r="C32" s="41" t="s">
        <v>17</v>
      </c>
      <c r="D32" s="42">
        <f>16*1.02</f>
        <v>16.32</v>
      </c>
      <c r="E32" s="43"/>
      <c r="F32" s="44"/>
      <c r="G32" s="44"/>
      <c r="H32" s="45">
        <v>772.23</v>
      </c>
      <c r="I32" s="44">
        <f t="shared" ref="I32" si="25">ROUND(H32*D32,2)</f>
        <v>12602.79</v>
      </c>
      <c r="J32" s="44">
        <f t="shared" ref="J32" si="26">ROUND(I32*1.2,2)</f>
        <v>15123.35</v>
      </c>
      <c r="K32" s="46">
        <f t="shared" si="12"/>
        <v>12602.79</v>
      </c>
      <c r="L32" s="44">
        <f t="shared" si="12"/>
        <v>15123.35</v>
      </c>
      <c r="M32" t="s">
        <v>43</v>
      </c>
    </row>
    <row r="33" spans="1:13" ht="18.75" customHeight="1" x14ac:dyDescent="0.25">
      <c r="A33" s="49">
        <f>A31+1</f>
        <v>17</v>
      </c>
      <c r="B33" s="47" t="s">
        <v>54</v>
      </c>
      <c r="C33" s="13" t="s">
        <v>17</v>
      </c>
      <c r="D33" s="39">
        <v>112</v>
      </c>
      <c r="E33" s="26">
        <v>222.38</v>
      </c>
      <c r="F33" s="25">
        <f t="shared" ref="F33" si="27">ROUND(E33*D33,2)</f>
        <v>24906.560000000001</v>
      </c>
      <c r="G33" s="25">
        <f t="shared" ref="G33" si="28">ROUND(F33*1.2,2)</f>
        <v>29887.87</v>
      </c>
      <c r="H33" s="18"/>
      <c r="I33" s="19"/>
      <c r="J33" s="19"/>
      <c r="K33" s="37">
        <f t="shared" si="12"/>
        <v>24906.560000000001</v>
      </c>
      <c r="L33" s="30">
        <f t="shared" si="12"/>
        <v>29887.87</v>
      </c>
    </row>
    <row r="34" spans="1:13" ht="18.75" customHeight="1" x14ac:dyDescent="0.25">
      <c r="A34" s="21" t="s">
        <v>55</v>
      </c>
      <c r="B34" s="40" t="s">
        <v>51</v>
      </c>
      <c r="C34" s="41" t="s">
        <v>17</v>
      </c>
      <c r="D34" s="42">
        <f>112*1.02</f>
        <v>114.24000000000001</v>
      </c>
      <c r="E34" s="43"/>
      <c r="F34" s="44"/>
      <c r="G34" s="44"/>
      <c r="H34" s="45">
        <v>772.23</v>
      </c>
      <c r="I34" s="44">
        <f t="shared" ref="I34" si="29">ROUND(H34*D34,2)</f>
        <v>88219.56</v>
      </c>
      <c r="J34" s="44">
        <f t="shared" ref="J34" si="30">ROUND(I34*1.2,2)</f>
        <v>105863.47</v>
      </c>
      <c r="K34" s="46">
        <f t="shared" si="12"/>
        <v>88219.56</v>
      </c>
      <c r="L34" s="44">
        <f t="shared" si="12"/>
        <v>105863.47</v>
      </c>
      <c r="M34" t="s">
        <v>43</v>
      </c>
    </row>
    <row r="35" spans="1:13" ht="18.75" customHeight="1" x14ac:dyDescent="0.25">
      <c r="A35" s="49">
        <f>A33+1</f>
        <v>18</v>
      </c>
      <c r="B35" s="50" t="s">
        <v>56</v>
      </c>
      <c r="C35" s="51" t="s">
        <v>17</v>
      </c>
      <c r="D35" s="56">
        <v>102</v>
      </c>
      <c r="E35" s="53">
        <v>23.31</v>
      </c>
      <c r="F35" s="25">
        <f t="shared" ref="F35" si="31">ROUND(E35*D35,2)</f>
        <v>2377.62</v>
      </c>
      <c r="G35" s="25">
        <f t="shared" ref="G35" si="32">ROUND(F35*1.2,2)</f>
        <v>2853.14</v>
      </c>
      <c r="H35" s="18"/>
      <c r="I35" s="19"/>
      <c r="J35" s="19"/>
      <c r="K35" s="37">
        <f t="shared" si="12"/>
        <v>2377.62</v>
      </c>
      <c r="L35" s="30">
        <f t="shared" si="12"/>
        <v>2853.14</v>
      </c>
    </row>
    <row r="36" spans="1:13" ht="18.75" customHeight="1" x14ac:dyDescent="0.25">
      <c r="A36" s="21" t="s">
        <v>57</v>
      </c>
      <c r="B36" s="40" t="s">
        <v>58</v>
      </c>
      <c r="C36" s="41" t="s">
        <v>17</v>
      </c>
      <c r="D36" s="42">
        <v>102</v>
      </c>
      <c r="E36" s="43"/>
      <c r="F36" s="44"/>
      <c r="G36" s="44"/>
      <c r="H36" s="45">
        <v>18.34</v>
      </c>
      <c r="I36" s="44">
        <f t="shared" ref="I36" si="33">ROUND(H36*D36,2)</f>
        <v>1870.68</v>
      </c>
      <c r="J36" s="44">
        <f t="shared" ref="J36" si="34">ROUND(I36*1.2,2)</f>
        <v>2244.8200000000002</v>
      </c>
      <c r="K36" s="46">
        <f t="shared" si="12"/>
        <v>1870.68</v>
      </c>
      <c r="L36" s="44">
        <f t="shared" si="12"/>
        <v>2244.8200000000002</v>
      </c>
    </row>
    <row r="37" spans="1:13" ht="33.75" customHeight="1" x14ac:dyDescent="0.25">
      <c r="A37" s="49">
        <f>A35+1</f>
        <v>19</v>
      </c>
      <c r="B37" s="47" t="s">
        <v>59</v>
      </c>
      <c r="C37" s="35" t="s">
        <v>39</v>
      </c>
      <c r="D37" s="36">
        <v>4</v>
      </c>
      <c r="E37" s="26">
        <v>15846.82</v>
      </c>
      <c r="F37" s="25">
        <f t="shared" ref="F37" si="35">ROUND(E37*D37,2)</f>
        <v>63387.28</v>
      </c>
      <c r="G37" s="25">
        <f t="shared" ref="G37" si="36">ROUND(F37*1.2,2)</f>
        <v>76064.740000000005</v>
      </c>
      <c r="H37" s="18"/>
      <c r="I37" s="19"/>
      <c r="J37" s="19"/>
      <c r="K37" s="37">
        <f t="shared" si="12"/>
        <v>63387.28</v>
      </c>
      <c r="L37" s="30">
        <f t="shared" si="12"/>
        <v>76064.740000000005</v>
      </c>
      <c r="M37" s="55"/>
    </row>
    <row r="38" spans="1:13" ht="18.75" customHeight="1" x14ac:dyDescent="0.25">
      <c r="A38" s="21" t="s">
        <v>60</v>
      </c>
      <c r="B38" s="40" t="s">
        <v>61</v>
      </c>
      <c r="C38" s="41" t="s">
        <v>39</v>
      </c>
      <c r="D38" s="57">
        <v>4</v>
      </c>
      <c r="E38" s="43"/>
      <c r="F38" s="44"/>
      <c r="G38" s="44"/>
      <c r="H38" s="45">
        <v>2405.42</v>
      </c>
      <c r="I38" s="44">
        <f t="shared" ref="I38" si="37">ROUND(H38*D38,2)</f>
        <v>9621.68</v>
      </c>
      <c r="J38" s="44">
        <f t="shared" ref="J38" si="38">ROUND(I38*1.2,2)</f>
        <v>11546.02</v>
      </c>
      <c r="K38" s="46">
        <f t="shared" si="12"/>
        <v>9621.68</v>
      </c>
      <c r="L38" s="44">
        <f t="shared" si="12"/>
        <v>11546.02</v>
      </c>
      <c r="M38" t="s">
        <v>43</v>
      </c>
    </row>
    <row r="39" spans="1:13" ht="18.75" customHeight="1" x14ac:dyDescent="0.25">
      <c r="A39" s="33"/>
      <c r="B39" s="58" t="s">
        <v>62</v>
      </c>
      <c r="C39" s="51"/>
      <c r="D39" s="52"/>
      <c r="E39" s="53"/>
      <c r="F39" s="27"/>
      <c r="G39" s="27"/>
      <c r="H39" s="59"/>
      <c r="I39" s="27"/>
      <c r="J39" s="27"/>
      <c r="K39" s="37"/>
      <c r="L39" s="30"/>
      <c r="M39" s="55"/>
    </row>
    <row r="40" spans="1:13" ht="31.5" customHeight="1" x14ac:dyDescent="0.25">
      <c r="A40" s="33">
        <f>A37+1</f>
        <v>20</v>
      </c>
      <c r="B40" s="60" t="s">
        <v>63</v>
      </c>
      <c r="C40" s="35" t="s">
        <v>39</v>
      </c>
      <c r="D40" s="36">
        <v>4</v>
      </c>
      <c r="E40" s="53">
        <v>911.3</v>
      </c>
      <c r="F40" s="25">
        <f t="shared" ref="F40:F43" si="39">ROUND(E40*D40,2)</f>
        <v>3645.2</v>
      </c>
      <c r="G40" s="25">
        <f t="shared" ref="G40:G43" si="40">ROUND(F40*1.2,2)</f>
        <v>4374.24</v>
      </c>
      <c r="H40" s="18"/>
      <c r="I40" s="19"/>
      <c r="J40" s="19"/>
      <c r="K40" s="37">
        <f t="shared" ref="K40:L43" si="41">F40+I40</f>
        <v>3645.2</v>
      </c>
      <c r="L40" s="30">
        <f t="shared" si="41"/>
        <v>4374.24</v>
      </c>
      <c r="M40" s="55"/>
    </row>
    <row r="41" spans="1:13" ht="30" customHeight="1" x14ac:dyDescent="0.25">
      <c r="A41" s="33">
        <f>A40+1</f>
        <v>21</v>
      </c>
      <c r="B41" s="60" t="s">
        <v>64</v>
      </c>
      <c r="C41" s="35" t="s">
        <v>39</v>
      </c>
      <c r="D41" s="36">
        <v>4</v>
      </c>
      <c r="E41" s="53">
        <v>2958.25</v>
      </c>
      <c r="F41" s="25">
        <f t="shared" si="39"/>
        <v>11833</v>
      </c>
      <c r="G41" s="25">
        <f t="shared" si="40"/>
        <v>14199.6</v>
      </c>
      <c r="H41" s="18"/>
      <c r="I41" s="19"/>
      <c r="J41" s="19"/>
      <c r="K41" s="37">
        <f t="shared" si="41"/>
        <v>11833</v>
      </c>
      <c r="L41" s="30">
        <f t="shared" si="41"/>
        <v>14199.6</v>
      </c>
      <c r="M41" s="48" t="s">
        <v>40</v>
      </c>
    </row>
    <row r="42" spans="1:13" ht="18.75" customHeight="1" x14ac:dyDescent="0.25">
      <c r="A42" s="33">
        <f>A41+1</f>
        <v>22</v>
      </c>
      <c r="B42" s="60" t="s">
        <v>65</v>
      </c>
      <c r="C42" s="35" t="s">
        <v>39</v>
      </c>
      <c r="D42" s="52">
        <v>30</v>
      </c>
      <c r="E42" s="53">
        <v>641.03</v>
      </c>
      <c r="F42" s="25">
        <f t="shared" si="39"/>
        <v>19230.900000000001</v>
      </c>
      <c r="G42" s="25">
        <f t="shared" si="40"/>
        <v>23077.08</v>
      </c>
      <c r="H42" s="18"/>
      <c r="I42" s="19"/>
      <c r="J42" s="19"/>
      <c r="K42" s="37">
        <f t="shared" si="41"/>
        <v>19230.900000000001</v>
      </c>
      <c r="L42" s="30">
        <f t="shared" si="41"/>
        <v>23077.08</v>
      </c>
      <c r="M42" s="48"/>
    </row>
    <row r="43" spans="1:13" ht="18.75" customHeight="1" x14ac:dyDescent="0.25">
      <c r="A43" s="33">
        <f>A42+1</f>
        <v>23</v>
      </c>
      <c r="B43" s="60" t="s">
        <v>66</v>
      </c>
      <c r="C43" s="51" t="s">
        <v>19</v>
      </c>
      <c r="D43" s="56">
        <v>1.73</v>
      </c>
      <c r="E43" s="53">
        <v>50306.66</v>
      </c>
      <c r="F43" s="25">
        <f t="shared" si="39"/>
        <v>87030.52</v>
      </c>
      <c r="G43" s="25">
        <f t="shared" si="40"/>
        <v>104436.62</v>
      </c>
      <c r="H43" s="18"/>
      <c r="I43" s="19"/>
      <c r="J43" s="19"/>
      <c r="K43" s="37">
        <f t="shared" si="41"/>
        <v>87030.52</v>
      </c>
      <c r="L43" s="30">
        <f t="shared" si="41"/>
        <v>104436.62</v>
      </c>
      <c r="M43" s="48" t="s">
        <v>40</v>
      </c>
    </row>
    <row r="44" spans="1:13" ht="18.75" customHeight="1" x14ac:dyDescent="0.25">
      <c r="A44" s="33"/>
      <c r="B44" s="58" t="s">
        <v>67</v>
      </c>
      <c r="C44" s="51"/>
      <c r="D44" s="56"/>
      <c r="E44" s="53"/>
      <c r="F44" s="27"/>
      <c r="G44" s="27"/>
      <c r="H44" s="59"/>
      <c r="I44" s="27"/>
      <c r="J44" s="27"/>
      <c r="K44" s="37"/>
      <c r="L44" s="30"/>
      <c r="M44" s="31"/>
    </row>
    <row r="45" spans="1:13" ht="18.75" customHeight="1" x14ac:dyDescent="0.25">
      <c r="A45" s="33">
        <f>A43+1</f>
        <v>24</v>
      </c>
      <c r="B45" s="60" t="s">
        <v>68</v>
      </c>
      <c r="C45" s="51" t="s">
        <v>69</v>
      </c>
      <c r="D45" s="52">
        <v>12</v>
      </c>
      <c r="E45" s="53">
        <v>12000</v>
      </c>
      <c r="F45" s="27">
        <f t="shared" ref="F45" si="42">ROUND(E45*D45,2)</f>
        <v>144000</v>
      </c>
      <c r="G45" s="27">
        <f t="shared" ref="G45" si="43">ROUND(F45*1.2,2)</f>
        <v>172800</v>
      </c>
      <c r="H45" s="59"/>
      <c r="I45" s="27"/>
      <c r="J45" s="27"/>
      <c r="K45" s="37">
        <f t="shared" ref="K45:L45" si="44">F45+I45</f>
        <v>144000</v>
      </c>
      <c r="L45" s="30">
        <f t="shared" si="44"/>
        <v>172800</v>
      </c>
      <c r="M45" s="48" t="s">
        <v>40</v>
      </c>
    </row>
    <row r="46" spans="1:13" s="63" customFormat="1" ht="23.25" customHeight="1" x14ac:dyDescent="0.3">
      <c r="A46" s="67" t="s">
        <v>70</v>
      </c>
      <c r="B46" s="68"/>
      <c r="C46" s="68"/>
      <c r="D46" s="68"/>
      <c r="E46" s="69"/>
      <c r="F46" s="61">
        <f>SUM(F7:F45)</f>
        <v>1138612.3900000001</v>
      </c>
      <c r="G46" s="61">
        <f>ROUND(F46*1.2,2)</f>
        <v>1366334.87</v>
      </c>
      <c r="H46" s="62"/>
      <c r="I46" s="61">
        <f>SUM(I7:I45)</f>
        <v>216779.31</v>
      </c>
      <c r="J46" s="61">
        <f>ROUND(I46*1.2,2)</f>
        <v>260135.17</v>
      </c>
      <c r="K46" s="61">
        <f>SUM(K7:K45)</f>
        <v>1355391.7000000002</v>
      </c>
      <c r="L46" s="61">
        <f>ROUND(K46*1.2,2)</f>
        <v>1626470.04</v>
      </c>
    </row>
  </sheetData>
  <mergeCells count="10">
    <mergeCell ref="B6:D6"/>
    <mergeCell ref="A46:E4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ЭС2 т.2-т.11</vt:lpstr>
      <vt:lpstr>'ЭС2 т.2-т.11'!Область_печати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2024-02-27T12:46:47Z</dcterms:created>
  <dcterms:modified xsi:type="dcterms:W3CDTF">2024-02-27T16:11:49Z</dcterms:modified>
</cp:coreProperties>
</file>