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ВОР\Для ВДЦ\КП к договору\"/>
    </mc:Choice>
  </mc:AlternateContent>
  <xr:revisionPtr revIDLastSave="0" documentId="13_ncr:1_{615951C3-F388-484D-8E12-C2460D742B16}" xr6:coauthVersionLast="43" xr6:coauthVersionMax="43" xr10:uidLastSave="{00000000-0000-0000-0000-000000000000}"/>
  <bookViews>
    <workbookView xWindow="28680" yWindow="1530" windowWidth="29040" windowHeight="15840" xr2:uid="{A5217D79-3910-4DEF-8815-FC86B4EA7D8D}"/>
  </bookViews>
  <sheets>
    <sheet name="ЭС2 т.1-т.4" sheetId="1" r:id="rId1"/>
  </sheets>
  <definedNames>
    <definedName name="_xlnm.Print_Area" localSheetId="0">'ЭС2 т.1-т.4'!$A$1:$L$28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K27" i="1" s="1"/>
  <c r="I25" i="1"/>
  <c r="F24" i="1"/>
  <c r="I23" i="1"/>
  <c r="J23" i="1" s="1"/>
  <c r="L23" i="1" s="1"/>
  <c r="F22" i="1"/>
  <c r="K22" i="1" s="1"/>
  <c r="D21" i="1"/>
  <c r="F21" i="1" s="1"/>
  <c r="K21" i="1" s="1"/>
  <c r="F20" i="1"/>
  <c r="D19" i="1"/>
  <c r="I19" i="1" s="1"/>
  <c r="F18" i="1"/>
  <c r="K18" i="1" s="1"/>
  <c r="F16" i="1"/>
  <c r="K16" i="1" s="1"/>
  <c r="F15" i="1"/>
  <c r="K15" i="1" s="1"/>
  <c r="F14" i="1"/>
  <c r="K14" i="1" s="1"/>
  <c r="D13" i="1"/>
  <c r="I13" i="1" s="1"/>
  <c r="D12" i="1"/>
  <c r="F12" i="1" s="1"/>
  <c r="G12" i="1" s="1"/>
  <c r="L12" i="1" s="1"/>
  <c r="D11" i="1"/>
  <c r="I11" i="1" s="1"/>
  <c r="J11" i="1" s="1"/>
  <c r="F10" i="1"/>
  <c r="K10" i="1" s="1"/>
  <c r="F9" i="1"/>
  <c r="K9" i="1" s="1"/>
  <c r="A9" i="1"/>
  <c r="A10" i="1" s="1"/>
  <c r="A12" i="1" s="1"/>
  <c r="A14" i="1" s="1"/>
  <c r="A15" i="1" s="1"/>
  <c r="A16" i="1" s="1"/>
  <c r="A18" i="1" s="1"/>
  <c r="A20" i="1" s="1"/>
  <c r="A21" i="1" s="1"/>
  <c r="A22" i="1" s="1"/>
  <c r="A24" i="1" s="1"/>
  <c r="A27" i="1" s="1"/>
  <c r="F8" i="1"/>
  <c r="K8" i="1" s="1"/>
  <c r="G15" i="1" l="1"/>
  <c r="L15" i="1" s="1"/>
  <c r="G18" i="1"/>
  <c r="L18" i="1" s="1"/>
  <c r="K12" i="1"/>
  <c r="G10" i="1"/>
  <c r="L10" i="1" s="1"/>
  <c r="G8" i="1"/>
  <c r="L8" i="1" s="1"/>
  <c r="K11" i="1"/>
  <c r="K23" i="1"/>
  <c r="G20" i="1"/>
  <c r="L20" i="1" s="1"/>
  <c r="K20" i="1"/>
  <c r="L11" i="1"/>
  <c r="G24" i="1"/>
  <c r="L24" i="1" s="1"/>
  <c r="K24" i="1"/>
  <c r="K19" i="1"/>
  <c r="J19" i="1"/>
  <c r="L19" i="1" s="1"/>
  <c r="K25" i="1"/>
  <c r="J25" i="1"/>
  <c r="L25" i="1" s="1"/>
  <c r="K13" i="1"/>
  <c r="J13" i="1"/>
  <c r="L13" i="1" s="1"/>
  <c r="F28" i="1"/>
  <c r="G28" i="1" s="1"/>
  <c r="G9" i="1"/>
  <c r="L9" i="1" s="1"/>
  <c r="G16" i="1"/>
  <c r="L16" i="1" s="1"/>
  <c r="G21" i="1"/>
  <c r="L21" i="1" s="1"/>
  <c r="G22" i="1"/>
  <c r="L22" i="1" s="1"/>
  <c r="I28" i="1"/>
  <c r="J28" i="1" s="1"/>
  <c r="G14" i="1"/>
  <c r="L14" i="1" s="1"/>
  <c r="G27" i="1"/>
  <c r="L27" i="1" s="1"/>
  <c r="K28" i="1" l="1"/>
  <c r="L28" i="1" s="1"/>
</calcChain>
</file>

<file path=xl/sharedStrings.xml><?xml version="1.0" encoding="utf-8"?>
<sst xmlns="http://schemas.openxmlformats.org/spreadsheetml/2006/main" count="67" uniqueCount="48">
  <si>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</si>
  <si>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</si>
  <si>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</si>
  <si>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</si>
  <si>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</si>
  <si>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</si>
  <si>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</si>
  <si>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</si>
  <si>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</si>
  <si>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</si>
  <si>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</si>
  <si>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</si>
  <si>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</si>
  <si>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131-23-ЭС2. Переустройство кабельных линий т.1-т.4 (кабели под путями 32 34 36)</t>
  </si>
  <si>
    <t>Земляные работы</t>
  </si>
  <si>
    <t>1</t>
  </si>
  <si>
    <t xml:space="preserve">Разработка грунта механизированным способом </t>
  </si>
  <si>
    <t>м3</t>
  </si>
  <si>
    <t>Доработка грунта в траншее вручную</t>
  </si>
  <si>
    <t xml:space="preserve">Устройство песчаного основания h=0,1м </t>
  </si>
  <si>
    <t>3.1</t>
  </si>
  <si>
    <t>Песок природный  средний</t>
  </si>
  <si>
    <t>Защита песком кабельных линий в траншее с последующим уплотнением</t>
  </si>
  <si>
    <t>4.1</t>
  </si>
  <si>
    <t xml:space="preserve">Обратная засыпка грунта бульдозером </t>
  </si>
  <si>
    <t>Уплотнение грунта пневматическими трамбовками</t>
  </si>
  <si>
    <t>Погрузка лишнего грунта в автосамосвалы</t>
  </si>
  <si>
    <t>т</t>
  </si>
  <si>
    <t>Переустройство кабельных линий</t>
  </si>
  <si>
    <t>Монтаж трубы  ПНД гофрированной Ф160мм</t>
  </si>
  <si>
    <t>м</t>
  </si>
  <si>
    <t>8.1</t>
  </si>
  <si>
    <t>Труба ПНД гофрированная Ф160мм</t>
  </si>
  <si>
    <t>цена по счету</t>
  </si>
  <si>
    <t xml:space="preserve">Прокладка кабеля АВВг 4х120-6кВ в трубе </t>
  </si>
  <si>
    <t>Прокладка кабеля АВВг 4х120-6кВ в траншее</t>
  </si>
  <si>
    <t>Укладка ленты сигнальной ЛСЭ-600 в траншею</t>
  </si>
  <si>
    <t>11.1</t>
  </si>
  <si>
    <t>Лента сигнальная ЛСЭ-300</t>
  </si>
  <si>
    <t xml:space="preserve">Монтаж муфты соединительной СТП-10 150х240 </t>
  </si>
  <si>
    <t>шт.</t>
  </si>
  <si>
    <t>12.1</t>
  </si>
  <si>
    <t xml:space="preserve">Муфта соединительная СТП-10 150х240 </t>
  </si>
  <si>
    <t>Пусконаладочные работы</t>
  </si>
  <si>
    <t xml:space="preserve">Испытания изоляции кабеля повышенным напряжением </t>
  </si>
  <si>
    <t>испытания</t>
  </si>
  <si>
    <t xml:space="preserve">Итого </t>
  </si>
  <si>
    <t>давальческий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</si>
</sst>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69">
    <xf numFmtId="0" fontId="0" fillId="0" borderId="0" xfId="0"/>
    <xf numFmtId="4" fontId="3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left" vertical="center" wrapText="1"/>
    </xf>
    <xf numFmtId="0" fontId="2" fillId="0" borderId="0" xfId="0" applyFont="1"/>
    <xf numFmtId="0" fontId="6" fillId="3" borderId="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vertical="center" wrapText="1"/>
    </xf>
    <xf numFmtId="43" fontId="8" fillId="3" borderId="3" xfId="1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vertical="center"/>
    </xf>
    <xf numFmtId="43" fontId="7" fillId="3" borderId="3" xfId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left" vertical="center" wrapText="1"/>
    </xf>
    <xf numFmtId="2" fontId="7" fillId="0" borderId="3" xfId="0" applyNumberFormat="1" applyFont="1" applyBorder="1" applyAlignment="1">
      <alignment vertical="center" wrapText="1"/>
    </xf>
    <xf numFmtId="43" fontId="6" fillId="0" borderId="3" xfId="1" applyFont="1" applyBorder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2" fontId="7" fillId="3" borderId="3" xfId="0" applyNumberFormat="1" applyFont="1" applyFill="1" applyBorder="1" applyAlignment="1">
      <alignment vertical="center" wrapText="1"/>
    </xf>
    <xf numFmtId="43" fontId="6" fillId="3" borderId="3" xfId="1" applyNumberFormat="1" applyFont="1" applyFill="1" applyBorder="1" applyAlignment="1">
      <alignment vertical="center"/>
    </xf>
    <xf numFmtId="43" fontId="9" fillId="3" borderId="3" xfId="1" applyFont="1" applyFill="1" applyBorder="1" applyAlignment="1">
      <alignment vertical="center"/>
    </xf>
    <xf numFmtId="49" fontId="7" fillId="3" borderId="3" xfId="0" applyNumberFormat="1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2" fontId="7" fillId="4" borderId="3" xfId="0" applyNumberFormat="1" applyFont="1" applyFill="1" applyBorder="1" applyAlignment="1">
      <alignment vertical="center" wrapText="1"/>
    </xf>
    <xf numFmtId="43" fontId="8" fillId="4" borderId="3" xfId="1" applyFont="1" applyFill="1" applyBorder="1" applyAlignment="1">
      <alignment horizontal="center" vertical="center" wrapText="1"/>
    </xf>
    <xf numFmtId="43" fontId="6" fillId="4" borderId="3" xfId="1" applyFont="1" applyFill="1" applyBorder="1" applyAlignment="1">
      <alignment vertical="center"/>
    </xf>
    <xf numFmtId="43" fontId="6" fillId="4" borderId="3" xfId="1" applyNumberFormat="1" applyFont="1" applyFill="1" applyBorder="1" applyAlignment="1">
      <alignment vertical="center"/>
    </xf>
    <xf numFmtId="43" fontId="6" fillId="4" borderId="3" xfId="1" applyFont="1" applyFill="1" applyBorder="1" applyAlignment="1">
      <alignment horizontal="center" vertical="center" wrapText="1"/>
    </xf>
    <xf numFmtId="0" fontId="7" fillId="0" borderId="3" xfId="3" applyFont="1" applyBorder="1" applyAlignment="1">
      <alignment horizontal="left" vertical="center" wrapText="1"/>
    </xf>
    <xf numFmtId="43" fontId="6" fillId="3" borderId="3" xfId="1" applyFont="1" applyFill="1" applyBorder="1" applyAlignment="1">
      <alignment vertical="center"/>
    </xf>
    <xf numFmtId="43" fontId="9" fillId="3" borderId="3" xfId="1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vertical="center" wrapText="1"/>
    </xf>
    <xf numFmtId="43" fontId="8" fillId="0" borderId="3" xfId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" fontId="7" fillId="4" borderId="3" xfId="0" applyNumberFormat="1" applyFont="1" applyFill="1" applyBorder="1" applyAlignment="1">
      <alignment vertical="center" wrapText="1"/>
    </xf>
    <xf numFmtId="0" fontId="3" fillId="0" borderId="3" xfId="3" applyFont="1" applyFill="1" applyBorder="1" applyAlignment="1">
      <alignment horizontal="left" vertical="center" wrapText="1"/>
    </xf>
    <xf numFmtId="43" fontId="6" fillId="3" borderId="3" xfId="1" applyNumberFormat="1" applyFont="1" applyFill="1" applyBorder="1" applyAlignment="1">
      <alignment horizontal="center"/>
    </xf>
    <xf numFmtId="0" fontId="7" fillId="0" borderId="3" xfId="3" applyFont="1" applyFill="1" applyBorder="1" applyAlignment="1">
      <alignment horizontal="left" vertical="center" wrapText="1"/>
    </xf>
    <xf numFmtId="1" fontId="7" fillId="0" borderId="3" xfId="0" applyNumberFormat="1" applyFont="1" applyFill="1" applyBorder="1" applyAlignment="1">
      <alignment vertical="center" wrapText="1"/>
    </xf>
    <xf numFmtId="43" fontId="11" fillId="0" borderId="3" xfId="1" applyFont="1" applyBorder="1"/>
    <xf numFmtId="164" fontId="12" fillId="0" borderId="0" xfId="1" applyNumberFormat="1" applyFont="1"/>
    <xf numFmtId="0" fontId="12" fillId="0" borderId="0" xfId="0" applyFont="1"/>
    <xf numFmtId="164" fontId="0" fillId="0" borderId="0" xfId="1" applyNumberFormat="1" applyFont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0" fillId="0" borderId="11" xfId="3" applyFont="1" applyBorder="1" applyAlignment="1">
      <alignment horizontal="right" wrapText="1"/>
    </xf>
    <xf numFmtId="0" fontId="10" fillId="0" borderId="12" xfId="3" applyFont="1" applyBorder="1" applyAlignment="1">
      <alignment horizontal="right" wrapText="1"/>
    </xf>
    <xf numFmtId="0" fontId="10" fillId="0" borderId="13" xfId="3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4">
    <cellStyle name="ЛокСмМТСН" xfId="2" xr:uid="{7918C2DB-663B-4B1D-85D4-AA3D488EBAF9}"/>
    <cellStyle name="Обычный" xfId="0" builtinId="0"/>
    <cellStyle name="Обычный 2" xfId="3" xr:uid="{9FC17B64-11F0-465B-BFBA-639C597D041E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86AA0-DABA-4D6C-85BF-3260326717BB}">
  <dimension ref="A1:M28"/>
  <sheetViews>
    <sheetView tabSelected="1" view="pageBreakPreview" zoomScale="80" zoomScaleNormal="100" zoomScaleSheetLayoutView="80" workbookViewId="0">
      <selection activeCell="M21" sqref="M21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1.140625" customWidth="1"/>
    <col min="4" max="4" width="11" bestFit="1" customWidth="1"/>
    <col min="5" max="5" width="15.140625" customWidth="1"/>
    <col min="6" max="6" width="16" customWidth="1"/>
    <col min="7" max="7" width="17.140625" style="51" customWidth="1"/>
    <col min="8" max="8" width="16.140625" style="51" customWidth="1"/>
    <col min="9" max="12" width="16.140625" customWidth="1"/>
    <col min="13" max="13" width="55.42578125" customWidth="1"/>
  </cols>
  <sheetData>
    <row r="1" spans="1:13" ht="14.45" customHeight="1" x14ac:dyDescent="0.25">
      <c r="A1" s="57" t="s">
        <v>0</v>
      </c>
      <c r="B1" s="60" t="s">
        <v>1</v>
      </c>
      <c r="C1" s="63" t="s">
        <v>2</v>
      </c>
      <c r="D1" s="63" t="s">
        <v>3</v>
      </c>
      <c r="E1" s="64" t="s">
        <v>4</v>
      </c>
      <c r="F1" s="65"/>
      <c r="G1" s="65"/>
      <c r="H1" s="65"/>
      <c r="I1" s="65"/>
      <c r="J1" s="65"/>
      <c r="K1" s="65"/>
      <c r="L1" s="65"/>
    </row>
    <row r="2" spans="1:13" ht="14.45" customHeight="1" x14ac:dyDescent="0.25">
      <c r="A2" s="58"/>
      <c r="B2" s="61"/>
      <c r="C2" s="63"/>
      <c r="D2" s="63"/>
      <c r="E2" s="66"/>
      <c r="F2" s="67"/>
      <c r="G2" s="67"/>
      <c r="H2" s="67"/>
      <c r="I2" s="67"/>
      <c r="J2" s="67"/>
      <c r="K2" s="67"/>
      <c r="L2" s="67"/>
    </row>
    <row r="3" spans="1:13" ht="27.75" customHeight="1" x14ac:dyDescent="0.25">
      <c r="A3" s="58"/>
      <c r="B3" s="61"/>
      <c r="C3" s="63"/>
      <c r="D3" s="63"/>
      <c r="E3" s="63" t="s">
        <v>5</v>
      </c>
      <c r="F3" s="63"/>
      <c r="G3" s="63"/>
      <c r="H3" s="63" t="s">
        <v>6</v>
      </c>
      <c r="I3" s="63"/>
      <c r="J3" s="63"/>
      <c r="K3" s="68" t="s">
        <v>7</v>
      </c>
      <c r="L3" s="68"/>
    </row>
    <row r="4" spans="1:13" ht="56.1" customHeight="1" x14ac:dyDescent="0.25">
      <c r="A4" s="59"/>
      <c r="B4" s="62"/>
      <c r="C4" s="63"/>
      <c r="D4" s="63"/>
      <c r="E4" s="1" t="s">
        <v>8</v>
      </c>
      <c r="F4" s="1" t="s">
        <v>9</v>
      </c>
      <c r="G4" s="2" t="s">
        <v>10</v>
      </c>
      <c r="H4" s="1" t="s">
        <v>8</v>
      </c>
      <c r="I4" s="1" t="s">
        <v>9</v>
      </c>
      <c r="J4" s="2" t="s">
        <v>10</v>
      </c>
      <c r="K4" s="3" t="s">
        <v>11</v>
      </c>
      <c r="L4" s="3" t="s">
        <v>12</v>
      </c>
    </row>
    <row r="5" spans="1:13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/>
    </row>
    <row r="6" spans="1:13" ht="20.25" customHeight="1" x14ac:dyDescent="0.25">
      <c r="A6" s="6"/>
      <c r="B6" s="52" t="s">
        <v>13</v>
      </c>
      <c r="C6" s="53"/>
      <c r="D6" s="53"/>
      <c r="E6" s="7"/>
      <c r="F6" s="8"/>
      <c r="G6" s="9"/>
      <c r="H6" s="9"/>
      <c r="I6" s="9"/>
      <c r="J6" s="9"/>
      <c r="K6" s="9"/>
      <c r="L6" s="9"/>
      <c r="M6" s="10"/>
    </row>
    <row r="7" spans="1:13" ht="18.75" customHeight="1" x14ac:dyDescent="0.25">
      <c r="A7" s="11"/>
      <c r="B7" s="12" t="s">
        <v>14</v>
      </c>
      <c r="C7" s="13"/>
      <c r="D7" s="14"/>
      <c r="E7" s="15"/>
      <c r="F7" s="16"/>
      <c r="G7" s="16"/>
      <c r="H7" s="15"/>
      <c r="I7" s="16"/>
      <c r="J7" s="16"/>
      <c r="K7" s="17"/>
      <c r="L7" s="16"/>
    </row>
    <row r="8" spans="1:13" ht="18.75" customHeight="1" x14ac:dyDescent="0.25">
      <c r="A8" s="18" t="s">
        <v>15</v>
      </c>
      <c r="B8" s="19" t="s">
        <v>16</v>
      </c>
      <c r="C8" s="13" t="s">
        <v>17</v>
      </c>
      <c r="D8" s="20">
        <v>41.02</v>
      </c>
      <c r="E8" s="15">
        <v>308.75</v>
      </c>
      <c r="F8" s="21">
        <f t="shared" ref="F8:F16" si="0">ROUND(E8*D8,2)</f>
        <v>12664.93</v>
      </c>
      <c r="G8" s="21">
        <f t="shared" ref="G8:G16" si="1">ROUND(F8*1.2,2)</f>
        <v>15197.92</v>
      </c>
      <c r="H8" s="15"/>
      <c r="I8" s="16"/>
      <c r="J8" s="16"/>
      <c r="K8" s="17">
        <f t="shared" ref="K8:L16" si="2">F8+I8</f>
        <v>12664.93</v>
      </c>
      <c r="L8" s="16">
        <f t="shared" si="2"/>
        <v>15197.92</v>
      </c>
    </row>
    <row r="9" spans="1:13" ht="18.75" customHeight="1" x14ac:dyDescent="0.25">
      <c r="A9" s="18">
        <f>A8+1</f>
        <v>2</v>
      </c>
      <c r="B9" s="19" t="s">
        <v>18</v>
      </c>
      <c r="C9" s="13" t="s">
        <v>17</v>
      </c>
      <c r="D9" s="20">
        <v>0.79</v>
      </c>
      <c r="E9" s="15">
        <v>1688.15</v>
      </c>
      <c r="F9" s="21">
        <f t="shared" si="0"/>
        <v>1333.64</v>
      </c>
      <c r="G9" s="21">
        <f t="shared" si="1"/>
        <v>1600.37</v>
      </c>
      <c r="H9" s="15"/>
      <c r="I9" s="16"/>
      <c r="J9" s="16"/>
      <c r="K9" s="17">
        <f t="shared" si="2"/>
        <v>1333.64</v>
      </c>
      <c r="L9" s="16">
        <f t="shared" si="2"/>
        <v>1600.37</v>
      </c>
    </row>
    <row r="10" spans="1:13" ht="20.25" customHeight="1" x14ac:dyDescent="0.25">
      <c r="A10" s="11">
        <f t="shared" ref="A10" si="3">A9+1</f>
        <v>3</v>
      </c>
      <c r="B10" s="19" t="s">
        <v>19</v>
      </c>
      <c r="C10" s="22" t="s">
        <v>17</v>
      </c>
      <c r="D10" s="23">
        <v>4.3600000000000003</v>
      </c>
      <c r="E10" s="15">
        <v>1310.05</v>
      </c>
      <c r="F10" s="21">
        <f t="shared" si="0"/>
        <v>5711.82</v>
      </c>
      <c r="G10" s="21">
        <f t="shared" si="1"/>
        <v>6854.18</v>
      </c>
      <c r="H10" s="24"/>
      <c r="I10" s="25"/>
      <c r="J10" s="25"/>
      <c r="K10" s="17">
        <f t="shared" si="2"/>
        <v>5711.82</v>
      </c>
      <c r="L10" s="16">
        <f t="shared" si="2"/>
        <v>6854.18</v>
      </c>
    </row>
    <row r="11" spans="1:13" ht="20.25" customHeight="1" x14ac:dyDescent="0.25">
      <c r="A11" s="26" t="s">
        <v>20</v>
      </c>
      <c r="B11" s="27" t="s">
        <v>21</v>
      </c>
      <c r="C11" s="28" t="s">
        <v>17</v>
      </c>
      <c r="D11" s="29">
        <f>4.36*1.1</f>
        <v>4.7960000000000012</v>
      </c>
      <c r="E11" s="30"/>
      <c r="F11" s="31"/>
      <c r="G11" s="31"/>
      <c r="H11" s="32">
        <v>1191.3</v>
      </c>
      <c r="I11" s="31">
        <f>ROUND(H11*D11,2)</f>
        <v>5713.47</v>
      </c>
      <c r="J11" s="31">
        <f>ROUND(I11*1.2,2)</f>
        <v>6856.16</v>
      </c>
      <c r="K11" s="33">
        <f t="shared" si="2"/>
        <v>5713.47</v>
      </c>
      <c r="L11" s="31">
        <f t="shared" si="2"/>
        <v>6856.16</v>
      </c>
    </row>
    <row r="12" spans="1:13" ht="28.5" customHeight="1" x14ac:dyDescent="0.25">
      <c r="A12" s="11">
        <f>A10+1</f>
        <v>4</v>
      </c>
      <c r="B12" s="34" t="s">
        <v>22</v>
      </c>
      <c r="C12" s="13" t="s">
        <v>17</v>
      </c>
      <c r="D12" s="20">
        <f>14.97</f>
        <v>14.97</v>
      </c>
      <c r="E12" s="15">
        <v>1310.05</v>
      </c>
      <c r="F12" s="21">
        <f t="shared" ref="F12" si="4">ROUND(E12*D12,2)</f>
        <v>19611.45</v>
      </c>
      <c r="G12" s="21">
        <f t="shared" ref="G12" si="5">ROUND(F12*1.2,2)</f>
        <v>23533.74</v>
      </c>
      <c r="H12" s="24"/>
      <c r="I12" s="16"/>
      <c r="J12" s="16"/>
      <c r="K12" s="17">
        <f t="shared" si="2"/>
        <v>19611.45</v>
      </c>
      <c r="L12" s="16">
        <f t="shared" si="2"/>
        <v>23533.74</v>
      </c>
    </row>
    <row r="13" spans="1:13" ht="20.25" customHeight="1" x14ac:dyDescent="0.25">
      <c r="A13" s="26" t="s">
        <v>23</v>
      </c>
      <c r="B13" s="27" t="s">
        <v>21</v>
      </c>
      <c r="C13" s="28" t="s">
        <v>17</v>
      </c>
      <c r="D13" s="29">
        <f>14.97*1.1</f>
        <v>16.467000000000002</v>
      </c>
      <c r="E13" s="30"/>
      <c r="F13" s="31"/>
      <c r="G13" s="31"/>
      <c r="H13" s="32">
        <v>1191.3</v>
      </c>
      <c r="I13" s="31">
        <f>ROUND(H13*D13,2)</f>
        <v>19617.14</v>
      </c>
      <c r="J13" s="31">
        <f>ROUND(I13*1.2,2)</f>
        <v>23540.57</v>
      </c>
      <c r="K13" s="33">
        <f t="shared" si="2"/>
        <v>19617.14</v>
      </c>
      <c r="L13" s="31">
        <f t="shared" si="2"/>
        <v>23540.57</v>
      </c>
    </row>
    <row r="14" spans="1:13" ht="18.75" customHeight="1" x14ac:dyDescent="0.25">
      <c r="A14" s="11">
        <f>A12+1</f>
        <v>5</v>
      </c>
      <c r="B14" s="19" t="s">
        <v>24</v>
      </c>
      <c r="C14" s="13" t="s">
        <v>17</v>
      </c>
      <c r="D14" s="20">
        <v>21.8</v>
      </c>
      <c r="E14" s="15">
        <v>118.75</v>
      </c>
      <c r="F14" s="21">
        <f t="shared" si="0"/>
        <v>2588.75</v>
      </c>
      <c r="G14" s="21">
        <f t="shared" si="1"/>
        <v>3106.5</v>
      </c>
      <c r="H14" s="15"/>
      <c r="I14" s="16"/>
      <c r="J14" s="16"/>
      <c r="K14" s="17">
        <f t="shared" si="2"/>
        <v>2588.75</v>
      </c>
      <c r="L14" s="16">
        <f t="shared" si="2"/>
        <v>3106.5</v>
      </c>
    </row>
    <row r="15" spans="1:13" ht="18.75" customHeight="1" x14ac:dyDescent="0.25">
      <c r="A15" s="11">
        <f>A14+1</f>
        <v>6</v>
      </c>
      <c r="B15" s="34" t="s">
        <v>25</v>
      </c>
      <c r="C15" s="13" t="s">
        <v>17</v>
      </c>
      <c r="D15" s="20">
        <v>21.8</v>
      </c>
      <c r="E15" s="15">
        <v>188.1</v>
      </c>
      <c r="F15" s="21">
        <f t="shared" si="0"/>
        <v>4100.58</v>
      </c>
      <c r="G15" s="21">
        <f t="shared" si="1"/>
        <v>4920.7</v>
      </c>
      <c r="H15" s="17"/>
      <c r="I15" s="35"/>
      <c r="J15" s="35"/>
      <c r="K15" s="17">
        <f t="shared" si="2"/>
        <v>4100.58</v>
      </c>
      <c r="L15" s="16">
        <f t="shared" si="2"/>
        <v>4920.7</v>
      </c>
    </row>
    <row r="16" spans="1:13" ht="18.75" customHeight="1" x14ac:dyDescent="0.25">
      <c r="A16" s="11">
        <f t="shared" ref="A16" si="6">A15+1</f>
        <v>7</v>
      </c>
      <c r="B16" s="34" t="s">
        <v>26</v>
      </c>
      <c r="C16" s="13" t="s">
        <v>27</v>
      </c>
      <c r="D16" s="20">
        <v>38.020000000000003</v>
      </c>
      <c r="E16" s="15">
        <v>308.75</v>
      </c>
      <c r="F16" s="21">
        <f t="shared" si="0"/>
        <v>11738.68</v>
      </c>
      <c r="G16" s="21">
        <f t="shared" si="1"/>
        <v>14086.42</v>
      </c>
      <c r="H16" s="15"/>
      <c r="I16" s="16"/>
      <c r="J16" s="16"/>
      <c r="K16" s="17">
        <f t="shared" si="2"/>
        <v>11738.68</v>
      </c>
      <c r="L16" s="16">
        <f t="shared" si="2"/>
        <v>14086.42</v>
      </c>
    </row>
    <row r="17" spans="1:13" ht="18.75" customHeight="1" x14ac:dyDescent="0.25">
      <c r="A17" s="11"/>
      <c r="B17" s="12" t="s">
        <v>28</v>
      </c>
      <c r="C17" s="13"/>
      <c r="D17" s="20"/>
      <c r="E17" s="15"/>
      <c r="F17" s="21"/>
      <c r="G17" s="21"/>
      <c r="H17" s="15"/>
      <c r="I17" s="16"/>
      <c r="J17" s="16"/>
      <c r="K17" s="17"/>
      <c r="L17" s="16"/>
    </row>
    <row r="18" spans="1:13" ht="18.75" customHeight="1" x14ac:dyDescent="0.25">
      <c r="A18" s="11">
        <f>A16+1</f>
        <v>8</v>
      </c>
      <c r="B18" s="34" t="s">
        <v>29</v>
      </c>
      <c r="C18" s="13" t="s">
        <v>30</v>
      </c>
      <c r="D18" s="20">
        <v>36</v>
      </c>
      <c r="E18" s="15">
        <v>966.15</v>
      </c>
      <c r="F18" s="21">
        <f t="shared" ref="F18" si="7">ROUND(E18*D18,2)</f>
        <v>34781.4</v>
      </c>
      <c r="G18" s="21">
        <f t="shared" ref="G18" si="8">ROUND(F18*1.2,2)</f>
        <v>41737.68</v>
      </c>
      <c r="H18" s="36"/>
      <c r="I18" s="25"/>
      <c r="J18" s="25"/>
      <c r="K18" s="17">
        <f t="shared" ref="K18:L25" si="9">F18+I18</f>
        <v>34781.4</v>
      </c>
      <c r="L18" s="16">
        <f t="shared" si="9"/>
        <v>41737.68</v>
      </c>
    </row>
    <row r="19" spans="1:13" ht="18.75" customHeight="1" x14ac:dyDescent="0.25">
      <c r="A19" s="26" t="s">
        <v>31</v>
      </c>
      <c r="B19" s="27" t="s">
        <v>32</v>
      </c>
      <c r="C19" s="28" t="s">
        <v>30</v>
      </c>
      <c r="D19" s="29">
        <f>1.02*36</f>
        <v>36.72</v>
      </c>
      <c r="E19" s="30"/>
      <c r="F19" s="31"/>
      <c r="G19" s="31"/>
      <c r="H19" s="32">
        <v>211.63</v>
      </c>
      <c r="I19" s="31">
        <f t="shared" ref="I19" si="10">ROUND(H19*D19,2)</f>
        <v>7771.05</v>
      </c>
      <c r="J19" s="31">
        <f t="shared" ref="J19" si="11">ROUND(I19*1.2,2)</f>
        <v>9325.26</v>
      </c>
      <c r="K19" s="33">
        <f t="shared" si="9"/>
        <v>7771.05</v>
      </c>
      <c r="L19" s="31">
        <f t="shared" si="9"/>
        <v>9325.26</v>
      </c>
      <c r="M19" t="s">
        <v>33</v>
      </c>
    </row>
    <row r="20" spans="1:13" ht="23.25" customHeight="1" x14ac:dyDescent="0.25">
      <c r="A20" s="37">
        <f>A18+1</f>
        <v>9</v>
      </c>
      <c r="B20" s="34" t="s">
        <v>34</v>
      </c>
      <c r="C20" s="22" t="s">
        <v>30</v>
      </c>
      <c r="D20" s="20">
        <v>36</v>
      </c>
      <c r="E20" s="15">
        <v>222.38</v>
      </c>
      <c r="F20" s="21">
        <f t="shared" ref="F20" si="12">ROUND(E20*D20,2)</f>
        <v>8005.68</v>
      </c>
      <c r="G20" s="21">
        <f t="shared" ref="G20" si="13">ROUND(F20*1.2,2)</f>
        <v>9606.82</v>
      </c>
      <c r="H20" s="36"/>
      <c r="I20" s="25"/>
      <c r="J20" s="25"/>
      <c r="K20" s="17">
        <f t="shared" si="9"/>
        <v>8005.68</v>
      </c>
      <c r="L20" s="16">
        <f t="shared" si="9"/>
        <v>9606.82</v>
      </c>
      <c r="M20" t="s">
        <v>47</v>
      </c>
    </row>
    <row r="21" spans="1:13" ht="19.5" customHeight="1" x14ac:dyDescent="0.25">
      <c r="A21" s="37">
        <f>A20+1</f>
        <v>10</v>
      </c>
      <c r="B21" s="34" t="s">
        <v>35</v>
      </c>
      <c r="C21" s="22" t="s">
        <v>30</v>
      </c>
      <c r="D21" s="20">
        <f>6.82</f>
        <v>6.82</v>
      </c>
      <c r="E21" s="15">
        <v>279.23</v>
      </c>
      <c r="F21" s="21">
        <f t="shared" ref="F21" si="14">ROUND(E21*D21,2)</f>
        <v>1904.35</v>
      </c>
      <c r="G21" s="21">
        <f t="shared" ref="G21" si="15">ROUND(F21*1.2,2)</f>
        <v>2285.2199999999998</v>
      </c>
      <c r="H21" s="36"/>
      <c r="I21" s="25"/>
      <c r="J21" s="25"/>
      <c r="K21" s="17">
        <f t="shared" si="9"/>
        <v>1904.35</v>
      </c>
      <c r="L21" s="16">
        <f t="shared" si="9"/>
        <v>2285.2199999999998</v>
      </c>
      <c r="M21" t="s">
        <v>47</v>
      </c>
    </row>
    <row r="22" spans="1:13" ht="21" customHeight="1" x14ac:dyDescent="0.25">
      <c r="A22" s="37">
        <f>A21+1</f>
        <v>11</v>
      </c>
      <c r="B22" s="38" t="s">
        <v>36</v>
      </c>
      <c r="C22" s="39" t="s">
        <v>30</v>
      </c>
      <c r="D22" s="40">
        <v>42.82</v>
      </c>
      <c r="E22" s="41">
        <v>23.31</v>
      </c>
      <c r="F22" s="21">
        <f t="shared" ref="F22" si="16">ROUND(E22*D22,2)</f>
        <v>998.13</v>
      </c>
      <c r="G22" s="21">
        <f t="shared" ref="G22" si="17">ROUND(F22*1.2,2)</f>
        <v>1197.76</v>
      </c>
      <c r="H22" s="36"/>
      <c r="I22" s="25"/>
      <c r="J22" s="25"/>
      <c r="K22" s="17">
        <f t="shared" si="9"/>
        <v>998.13</v>
      </c>
      <c r="L22" s="16">
        <f t="shared" si="9"/>
        <v>1197.76</v>
      </c>
    </row>
    <row r="23" spans="1:13" ht="21" customHeight="1" x14ac:dyDescent="0.25">
      <c r="A23" s="26" t="s">
        <v>37</v>
      </c>
      <c r="B23" s="27" t="s">
        <v>38</v>
      </c>
      <c r="C23" s="28" t="s">
        <v>30</v>
      </c>
      <c r="D23" s="29">
        <v>42.82</v>
      </c>
      <c r="E23" s="30"/>
      <c r="F23" s="31"/>
      <c r="G23" s="31"/>
      <c r="H23" s="32">
        <v>18.34</v>
      </c>
      <c r="I23" s="31">
        <f t="shared" ref="I23" si="18">ROUND(H23*D23,2)</f>
        <v>785.32</v>
      </c>
      <c r="J23" s="31">
        <f t="shared" ref="J23" si="19">ROUND(I23*1.2,2)</f>
        <v>942.38</v>
      </c>
      <c r="K23" s="33">
        <f t="shared" si="9"/>
        <v>785.32</v>
      </c>
      <c r="L23" s="31">
        <f t="shared" si="9"/>
        <v>942.38</v>
      </c>
    </row>
    <row r="24" spans="1:13" ht="21" customHeight="1" x14ac:dyDescent="0.25">
      <c r="A24" s="37">
        <f>A22+1</f>
        <v>12</v>
      </c>
      <c r="B24" s="34" t="s">
        <v>39</v>
      </c>
      <c r="C24" s="13" t="s">
        <v>40</v>
      </c>
      <c r="D24" s="14">
        <v>4</v>
      </c>
      <c r="E24" s="15">
        <v>18816.349999999999</v>
      </c>
      <c r="F24" s="21">
        <f t="shared" ref="F24" si="20">ROUND(E24*D24,2)</f>
        <v>75265.399999999994</v>
      </c>
      <c r="G24" s="21">
        <f t="shared" ref="G24" si="21">ROUND(F24*1.2,2)</f>
        <v>90318.48</v>
      </c>
      <c r="H24" s="36"/>
      <c r="I24" s="25"/>
      <c r="J24" s="25"/>
      <c r="K24" s="17">
        <f t="shared" si="9"/>
        <v>75265.399999999994</v>
      </c>
      <c r="L24" s="16">
        <f t="shared" si="9"/>
        <v>90318.48</v>
      </c>
      <c r="M24" s="42"/>
    </row>
    <row r="25" spans="1:13" ht="21" customHeight="1" x14ac:dyDescent="0.25">
      <c r="A25" s="26" t="s">
        <v>41</v>
      </c>
      <c r="B25" s="27" t="s">
        <v>42</v>
      </c>
      <c r="C25" s="28" t="s">
        <v>40</v>
      </c>
      <c r="D25" s="43">
        <v>4</v>
      </c>
      <c r="E25" s="30"/>
      <c r="F25" s="31"/>
      <c r="G25" s="31"/>
      <c r="H25" s="32">
        <v>11404.17</v>
      </c>
      <c r="I25" s="31">
        <f t="shared" ref="I25" si="22">ROUND(H25*D25,2)</f>
        <v>45616.68</v>
      </c>
      <c r="J25" s="31">
        <f t="shared" ref="J25" si="23">ROUND(I25*1.2,2)</f>
        <v>54740.02</v>
      </c>
      <c r="K25" s="33">
        <f t="shared" si="9"/>
        <v>45616.68</v>
      </c>
      <c r="L25" s="31">
        <f t="shared" si="9"/>
        <v>54740.02</v>
      </c>
      <c r="M25" t="s">
        <v>33</v>
      </c>
    </row>
    <row r="26" spans="1:13" ht="15.75" x14ac:dyDescent="0.25">
      <c r="A26" s="11"/>
      <c r="B26" s="44" t="s">
        <v>43</v>
      </c>
      <c r="C26" s="39"/>
      <c r="D26" s="40"/>
      <c r="E26" s="41"/>
      <c r="F26" s="35"/>
      <c r="G26" s="35"/>
      <c r="H26" s="45"/>
      <c r="I26" s="35"/>
      <c r="J26" s="35"/>
      <c r="K26" s="17"/>
      <c r="L26" s="16"/>
    </row>
    <row r="27" spans="1:13" ht="21" customHeight="1" x14ac:dyDescent="0.25">
      <c r="A27" s="11">
        <f>A24+1</f>
        <v>13</v>
      </c>
      <c r="B27" s="46" t="s">
        <v>44</v>
      </c>
      <c r="C27" s="39" t="s">
        <v>45</v>
      </c>
      <c r="D27" s="47">
        <v>4</v>
      </c>
      <c r="E27" s="41">
        <v>12000</v>
      </c>
      <c r="F27" s="35">
        <f t="shared" ref="F27" si="24">ROUND(E27*D27,2)</f>
        <v>48000</v>
      </c>
      <c r="G27" s="35">
        <f t="shared" ref="G27" si="25">ROUND(F27*1.2,2)</f>
        <v>57600</v>
      </c>
      <c r="H27" s="45"/>
      <c r="I27" s="35"/>
      <c r="J27" s="35"/>
      <c r="K27" s="17">
        <f t="shared" ref="K27:L27" si="26">F27+I27</f>
        <v>48000</v>
      </c>
      <c r="L27" s="16">
        <f t="shared" si="26"/>
        <v>57600</v>
      </c>
      <c r="M27" s="42"/>
    </row>
    <row r="28" spans="1:13" s="50" customFormat="1" ht="21" customHeight="1" x14ac:dyDescent="0.3">
      <c r="A28" s="54" t="s">
        <v>46</v>
      </c>
      <c r="B28" s="55"/>
      <c r="C28" s="55"/>
      <c r="D28" s="55"/>
      <c r="E28" s="56"/>
      <c r="F28" s="48">
        <f>SUM(F7:F27)</f>
        <v>226704.81</v>
      </c>
      <c r="G28" s="48">
        <f>ROUND(F28*1.2,2)</f>
        <v>272045.77</v>
      </c>
      <c r="H28" s="49"/>
      <c r="I28" s="48">
        <f>SUM(I7:I27)</f>
        <v>79503.66</v>
      </c>
      <c r="J28" s="48">
        <f>ROUND(I28*1.2,2)</f>
        <v>95404.39</v>
      </c>
      <c r="K28" s="48">
        <f>SUM(K7:K27)</f>
        <v>306208.46999999997</v>
      </c>
      <c r="L28" s="48">
        <f>ROUND(K28*1.2,2)</f>
        <v>367450.16</v>
      </c>
    </row>
  </sheetData>
  <mergeCells count="10">
    <mergeCell ref="B6:D6"/>
    <mergeCell ref="A28:E2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ЭС2 т.1-т.4</vt:lpstr>
      <vt:lpstr>'ЭС2 т.1-т.4'!Область_печати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2024-02-27T12:50:27Z</dcterms:created>
  <dcterms:modified xsi:type="dcterms:W3CDTF">2024-03-01T10:38:52Z</dcterms:modified>
</cp:coreProperties>
</file>