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Для ВДЦ\КП к договору\"/>
    </mc:Choice>
  </mc:AlternateContent>
  <xr:revisionPtr revIDLastSave="0" documentId="13_ncr:1_{AC27C0D2-3634-4D69-B464-D3F400869E44}" xr6:coauthVersionLast="43" xr6:coauthVersionMax="43" xr10:uidLastSave="{00000000-0000-0000-0000-000000000000}"/>
  <bookViews>
    <workbookView xWindow="28680" yWindow="1530" windowWidth="29040" windowHeight="15840" xr2:uid="{B39E2ECC-36ED-4F55-A567-03BE2E97E8F3}"/>
  </bookViews>
  <sheets>
    <sheet name="ЭС2 цех417-ММЗ" sheetId="1" r:id="rId1"/>
  </sheets>
  <definedNames>
    <definedName name="_xlnm.Print_Area" localSheetId="0">'ЭС2 цех417-ММЗ'!$A$1:$L$38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8" i="1" l="1"/>
  <c r="J38" i="1"/>
  <c r="G38" i="1"/>
  <c r="F37" i="1" l="1"/>
  <c r="K37" i="1" s="1"/>
  <c r="I35" i="1"/>
  <c r="K35" i="1" s="1"/>
  <c r="F34" i="1"/>
  <c r="I33" i="1"/>
  <c r="K33" i="1" s="1"/>
  <c r="F32" i="1"/>
  <c r="I31" i="1"/>
  <c r="D31" i="1"/>
  <c r="F30" i="1"/>
  <c r="I29" i="1"/>
  <c r="D29" i="1"/>
  <c r="F28" i="1"/>
  <c r="I27" i="1"/>
  <c r="J27" i="1" s="1"/>
  <c r="D27" i="1"/>
  <c r="F27" i="1" s="1"/>
  <c r="F26" i="1"/>
  <c r="K26" i="1" s="1"/>
  <c r="I25" i="1"/>
  <c r="J25" i="1" s="1"/>
  <c r="D25" i="1"/>
  <c r="F25" i="1" s="1"/>
  <c r="K24" i="1"/>
  <c r="G24" i="1"/>
  <c r="L24" i="1" s="1"/>
  <c r="F24" i="1"/>
  <c r="K22" i="1"/>
  <c r="F22" i="1"/>
  <c r="G22" i="1" s="1"/>
  <c r="L22" i="1" s="1"/>
  <c r="F21" i="1"/>
  <c r="K21" i="1" s="1"/>
  <c r="D20" i="1"/>
  <c r="I20" i="1" s="1"/>
  <c r="F19" i="1"/>
  <c r="K19" i="1" s="1"/>
  <c r="D18" i="1"/>
  <c r="I18" i="1" s="1"/>
  <c r="F17" i="1"/>
  <c r="K17" i="1" s="1"/>
  <c r="K16" i="1"/>
  <c r="J16" i="1"/>
  <c r="I16" i="1"/>
  <c r="D16" i="1"/>
  <c r="F15" i="1"/>
  <c r="G15" i="1" s="1"/>
  <c r="L15" i="1" s="1"/>
  <c r="F14" i="1"/>
  <c r="K14" i="1" s="1"/>
  <c r="F13" i="1"/>
  <c r="K13" i="1" s="1"/>
  <c r="F12" i="1"/>
  <c r="K12" i="1" s="1"/>
  <c r="K10" i="1"/>
  <c r="F10" i="1"/>
  <c r="G10" i="1" s="1"/>
  <c r="L10" i="1" s="1"/>
  <c r="F9" i="1"/>
  <c r="K9" i="1" s="1"/>
  <c r="A9" i="1"/>
  <c r="A10" i="1" s="1"/>
  <c r="A12" i="1" s="1"/>
  <c r="A13" i="1" s="1"/>
  <c r="A14" i="1" s="1"/>
  <c r="A15" i="1" s="1"/>
  <c r="A17" i="1" s="1"/>
  <c r="A19" i="1" s="1"/>
  <c r="A21" i="1" s="1"/>
  <c r="A22" i="1" s="1"/>
  <c r="A24" i="1" s="1"/>
  <c r="A26" i="1" s="1"/>
  <c r="A28" i="1" s="1"/>
  <c r="A30" i="1" s="1"/>
  <c r="A32" i="1" s="1"/>
  <c r="A34" i="1" s="1"/>
  <c r="A37" i="1" s="1"/>
  <c r="F8" i="1"/>
  <c r="G8" i="1" s="1"/>
  <c r="J33" i="1" l="1"/>
  <c r="L33" i="1" s="1"/>
  <c r="G17" i="1"/>
  <c r="L17" i="1" s="1"/>
  <c r="G26" i="1"/>
  <c r="L26" i="1" s="1"/>
  <c r="G12" i="1"/>
  <c r="L12" i="1" s="1"/>
  <c r="G9" i="1"/>
  <c r="L9" i="1" s="1"/>
  <c r="K30" i="1"/>
  <c r="G30" i="1"/>
  <c r="L30" i="1" s="1"/>
  <c r="L8" i="1"/>
  <c r="K20" i="1"/>
  <c r="J20" i="1"/>
  <c r="L20" i="1" s="1"/>
  <c r="K29" i="1"/>
  <c r="J29" i="1"/>
  <c r="L29" i="1" s="1"/>
  <c r="I38" i="1"/>
  <c r="G25" i="1"/>
  <c r="L25" i="1" s="1"/>
  <c r="K25" i="1"/>
  <c r="G27" i="1"/>
  <c r="L27" i="1" s="1"/>
  <c r="K27" i="1"/>
  <c r="G34" i="1"/>
  <c r="L34" i="1" s="1"/>
  <c r="K34" i="1"/>
  <c r="K18" i="1"/>
  <c r="J18" i="1"/>
  <c r="L18" i="1" s="1"/>
  <c r="K31" i="1"/>
  <c r="J31" i="1"/>
  <c r="L31" i="1" s="1"/>
  <c r="K28" i="1"/>
  <c r="G28" i="1"/>
  <c r="L28" i="1" s="1"/>
  <c r="K32" i="1"/>
  <c r="G32" i="1"/>
  <c r="L32" i="1" s="1"/>
  <c r="F38" i="1"/>
  <c r="G21" i="1"/>
  <c r="L21" i="1" s="1"/>
  <c r="K8" i="1"/>
  <c r="G14" i="1"/>
  <c r="L14" i="1" s="1"/>
  <c r="K15" i="1"/>
  <c r="L16" i="1"/>
  <c r="G13" i="1"/>
  <c r="L13" i="1" s="1"/>
  <c r="G19" i="1"/>
  <c r="L19" i="1" s="1"/>
  <c r="G37" i="1"/>
  <c r="L37" i="1" s="1"/>
  <c r="J35" i="1"/>
  <c r="L35" i="1" s="1"/>
  <c r="K38" i="1" l="1"/>
</calcChain>
</file>

<file path=xl/sharedStrings.xml><?xml version="1.0" encoding="utf-8"?>
<sst xmlns="http://schemas.openxmlformats.org/spreadsheetml/2006/main" count="93" uniqueCount="61">
  <si>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</si>
  <si>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</si>
  <si>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</si>
  <si>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</si>
  <si>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</si>
  <si>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</si>
  <si>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</si>
  <si>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</si>
  <si>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</si>
  <si>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</si>
  <si>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</si>
  <si>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</si>
  <si>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</si>
  <si>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131-23-ЭС2. Переустройство кабельных линий на участке т.1 (цех 417)-т.12 (цех ММЗ)</t>
  </si>
  <si>
    <t>Разборка дорожных покрытий</t>
  </si>
  <si>
    <t>1</t>
  </si>
  <si>
    <t xml:space="preserve">Разборка покрытий асфальтобетонных мех. способом </t>
  </si>
  <si>
    <t>м3</t>
  </si>
  <si>
    <t>стоимости из ГП</t>
  </si>
  <si>
    <t xml:space="preserve">Разборка оснований щебеночных мех. способом </t>
  </si>
  <si>
    <t>Погрузка строительного мусора в автосамосвалы</t>
  </si>
  <si>
    <t>стоимости из 217 пути</t>
  </si>
  <si>
    <t>Земляные работы</t>
  </si>
  <si>
    <t>Разработка грунта в траншее вручную</t>
  </si>
  <si>
    <t xml:space="preserve">Разработка грунта механизированным способом </t>
  </si>
  <si>
    <t>Доработка грунта в траншее вручную</t>
  </si>
  <si>
    <t xml:space="preserve">Устройство песчаного основания h=0,1м </t>
  </si>
  <si>
    <t>7.1</t>
  </si>
  <si>
    <t>Песок природный  средний</t>
  </si>
  <si>
    <t>Обратная засыпка песком вручную</t>
  </si>
  <si>
    <t>8.1</t>
  </si>
  <si>
    <t xml:space="preserve">Обратная засыпка траншеи песком </t>
  </si>
  <si>
    <t>9.1</t>
  </si>
  <si>
    <t>Уплотнение грунта пневматическими трамбовками</t>
  </si>
  <si>
    <t>Погрузка лишнего грунта в автосамосвалы</t>
  </si>
  <si>
    <t>т</t>
  </si>
  <si>
    <t>Переустройство кабельных линий</t>
  </si>
  <si>
    <t xml:space="preserve">Прокладка труб ПН ф110мм </t>
  </si>
  <si>
    <t>м</t>
  </si>
  <si>
    <t>12.1</t>
  </si>
  <si>
    <t xml:space="preserve">Труба ПН ф110мм </t>
  </si>
  <si>
    <t>цена по счету</t>
  </si>
  <si>
    <t xml:space="preserve">Прокладка труб ПН ф160мм </t>
  </si>
  <si>
    <t>13.1</t>
  </si>
  <si>
    <t xml:space="preserve">Труба ПН ф160мм </t>
  </si>
  <si>
    <t>Прокладка кабеля АСБл-3х95 -6 кВ в трубе</t>
  </si>
  <si>
    <t>14.1</t>
  </si>
  <si>
    <t>Кабель АСБл-3х95 -6 кВ</t>
  </si>
  <si>
    <t>Прокладка кабеля АСБл-3х95 -6 кВ в траншее</t>
  </si>
  <si>
    <t>15.1</t>
  </si>
  <si>
    <t>Укладка ленты сигнальной ЛСЭ-600 в траншею</t>
  </si>
  <si>
    <t>16.1</t>
  </si>
  <si>
    <t>Лента сигнальная ЛСЭ-300</t>
  </si>
  <si>
    <t>Монтаж муфты соединительной 10кВ 3СТп-10-70/120</t>
  </si>
  <si>
    <t>шт.</t>
  </si>
  <si>
    <t>17.1</t>
  </si>
  <si>
    <t>Муфта соединительная 10кВ 3СТп-10-70/120</t>
  </si>
  <si>
    <t>Пусконаладочные работы</t>
  </si>
  <si>
    <t xml:space="preserve">Испытания изоляции кабеля повышенным напряжением </t>
  </si>
  <si>
    <t>испытания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</si>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</sst>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C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78">
    <xf numFmtId="0" fontId="0" fillId="0" borderId="0" xfId="0"/>
    <xf numFmtId="4" fontId="3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left" vertical="center" wrapText="1"/>
    </xf>
    <xf numFmtId="0" fontId="2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1" fontId="7" fillId="3" borderId="3" xfId="0" applyNumberFormat="1" applyFont="1" applyFill="1" applyBorder="1" applyAlignment="1">
      <alignment vertical="center" wrapText="1"/>
    </xf>
    <xf numFmtId="3" fontId="8" fillId="3" borderId="3" xfId="0" applyNumberFormat="1" applyFont="1" applyFill="1" applyBorder="1" applyAlignment="1">
      <alignment horizontal="center" vertical="center"/>
    </xf>
    <xf numFmtId="3" fontId="7" fillId="3" borderId="3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vertical="center"/>
    </xf>
    <xf numFmtId="43" fontId="6" fillId="3" borderId="3" xfId="1" applyNumberFormat="1" applyFont="1" applyFill="1" applyBorder="1" applyAlignment="1">
      <alignment horizontal="center"/>
    </xf>
    <xf numFmtId="43" fontId="6" fillId="3" borderId="3" xfId="1" applyFont="1" applyFill="1" applyBorder="1" applyAlignment="1">
      <alignment vertical="center"/>
    </xf>
    <xf numFmtId="43" fontId="6" fillId="3" borderId="3" xfId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left" vertical="center" wrapText="1"/>
    </xf>
    <xf numFmtId="2" fontId="7" fillId="3" borderId="3" xfId="0" applyNumberFormat="1" applyFont="1" applyFill="1" applyBorder="1" applyAlignment="1">
      <alignment vertical="center" wrapText="1"/>
    </xf>
    <xf numFmtId="43" fontId="7" fillId="3" borderId="3" xfId="1" applyFont="1" applyFill="1" applyBorder="1" applyAlignment="1">
      <alignment vertical="center"/>
    </xf>
    <xf numFmtId="43" fontId="8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vertical="center"/>
    </xf>
    <xf numFmtId="43" fontId="8" fillId="3" borderId="3" xfId="1" applyFont="1" applyFill="1" applyBorder="1" applyAlignment="1">
      <alignment horizontal="center" vertical="center" wrapText="1"/>
    </xf>
    <xf numFmtId="0" fontId="10" fillId="0" borderId="0" xfId="0" applyFont="1"/>
    <xf numFmtId="43" fontId="8" fillId="3" borderId="3" xfId="1" applyNumberFormat="1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vertical="center" wrapText="1"/>
    </xf>
    <xf numFmtId="43" fontId="7" fillId="3" borderId="3" xfId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vertical="center" wrapText="1"/>
    </xf>
    <xf numFmtId="0" fontId="7" fillId="4" borderId="3" xfId="3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vertical="center" wrapText="1"/>
    </xf>
    <xf numFmtId="43" fontId="9" fillId="4" borderId="3" xfId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vertical="center"/>
    </xf>
    <xf numFmtId="43" fontId="8" fillId="4" borderId="3" xfId="1" applyNumberFormat="1" applyFont="1" applyFill="1" applyBorder="1" applyAlignment="1">
      <alignment vertical="center"/>
    </xf>
    <xf numFmtId="43" fontId="8" fillId="4" borderId="3" xfId="1" applyFont="1" applyFill="1" applyBorder="1" applyAlignment="1">
      <alignment horizontal="center" vertical="center" wrapText="1"/>
    </xf>
    <xf numFmtId="0" fontId="7" fillId="0" borderId="3" xfId="3" applyFont="1" applyBorder="1" applyAlignment="1">
      <alignment horizontal="left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vertical="center" wrapText="1"/>
    </xf>
    <xf numFmtId="43" fontId="9" fillId="0" borderId="3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" fontId="7" fillId="4" borderId="3" xfId="0" applyNumberFormat="1" applyFont="1" applyFill="1" applyBorder="1" applyAlignment="1">
      <alignment vertical="center" wrapText="1"/>
    </xf>
    <xf numFmtId="0" fontId="3" fillId="0" borderId="3" xfId="3" applyFont="1" applyFill="1" applyBorder="1" applyAlignment="1">
      <alignment horizontal="left" vertical="center" wrapText="1"/>
    </xf>
    <xf numFmtId="43" fontId="8" fillId="3" borderId="3" xfId="1" applyNumberFormat="1" applyFont="1" applyFill="1" applyBorder="1" applyAlignment="1">
      <alignment horizontal="center"/>
    </xf>
    <xf numFmtId="0" fontId="7" fillId="0" borderId="3" xfId="3" applyFont="1" applyFill="1" applyBorder="1" applyAlignment="1">
      <alignment horizontal="left" vertical="center" wrapText="1"/>
    </xf>
    <xf numFmtId="1" fontId="7" fillId="0" borderId="3" xfId="0" applyNumberFormat="1" applyFont="1" applyFill="1" applyBorder="1" applyAlignment="1">
      <alignment vertical="center" wrapText="1"/>
    </xf>
    <xf numFmtId="43" fontId="12" fillId="0" borderId="3" xfId="1" applyFont="1" applyBorder="1"/>
    <xf numFmtId="164" fontId="13" fillId="0" borderId="0" xfId="1" applyNumberFormat="1" applyFont="1"/>
    <xf numFmtId="0" fontId="13" fillId="0" borderId="0" xfId="0" applyFont="1"/>
    <xf numFmtId="164" fontId="0" fillId="0" borderId="0" xfId="1" applyNumberFormat="1" applyFont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1" fillId="0" borderId="11" xfId="3" applyFont="1" applyBorder="1" applyAlignment="1">
      <alignment horizontal="right" wrapText="1"/>
    </xf>
    <xf numFmtId="0" fontId="11" fillId="0" borderId="12" xfId="3" applyFont="1" applyBorder="1" applyAlignment="1">
      <alignment horizontal="right" wrapText="1"/>
    </xf>
    <xf numFmtId="0" fontId="11" fillId="0" borderId="13" xfId="3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">
    <cellStyle name="ЛокСмМТСН" xfId="2" xr:uid="{BC40885B-658B-4827-84FE-C88598BDE118}"/>
    <cellStyle name="Обычный" xfId="0" builtinId="0"/>
    <cellStyle name="Обычный 2" xfId="3" xr:uid="{BBD02E23-B674-4B3C-BB45-15101F583872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CA8B-9B7D-4F13-B105-AFBBEFEBAA9B}">
  <dimension ref="A1:M38"/>
  <sheetViews>
    <sheetView tabSelected="1" view="pageBreakPreview" topLeftCell="A16" zoomScale="80" zoomScaleNormal="100" zoomScaleSheetLayoutView="80" workbookViewId="0">
      <selection activeCell="L38" sqref="L38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60" customWidth="1"/>
    <col min="8" max="8" width="16.140625" style="60" customWidth="1"/>
    <col min="9" max="12" width="16.140625" customWidth="1"/>
    <col min="13" max="13" width="55.42578125" customWidth="1"/>
  </cols>
  <sheetData>
    <row r="1" spans="1:13" ht="14.45" customHeight="1" x14ac:dyDescent="0.25">
      <c r="A1" s="66" t="s">
        <v>0</v>
      </c>
      <c r="B1" s="69" t="s">
        <v>1</v>
      </c>
      <c r="C1" s="72" t="s">
        <v>2</v>
      </c>
      <c r="D1" s="72" t="s">
        <v>3</v>
      </c>
      <c r="E1" s="73" t="s">
        <v>4</v>
      </c>
      <c r="F1" s="74"/>
      <c r="G1" s="74"/>
      <c r="H1" s="74"/>
      <c r="I1" s="74"/>
      <c r="J1" s="74"/>
      <c r="K1" s="74"/>
      <c r="L1" s="74"/>
    </row>
    <row r="2" spans="1:13" ht="14.45" customHeight="1" x14ac:dyDescent="0.25">
      <c r="A2" s="67"/>
      <c r="B2" s="70"/>
      <c r="C2" s="72"/>
      <c r="D2" s="72"/>
      <c r="E2" s="75"/>
      <c r="F2" s="76"/>
      <c r="G2" s="76"/>
      <c r="H2" s="76"/>
      <c r="I2" s="76"/>
      <c r="J2" s="76"/>
      <c r="K2" s="76"/>
      <c r="L2" s="76"/>
    </row>
    <row r="3" spans="1:13" ht="27.75" customHeight="1" x14ac:dyDescent="0.25">
      <c r="A3" s="67"/>
      <c r="B3" s="70"/>
      <c r="C3" s="72"/>
      <c r="D3" s="72"/>
      <c r="E3" s="72" t="s">
        <v>5</v>
      </c>
      <c r="F3" s="72"/>
      <c r="G3" s="72"/>
      <c r="H3" s="72" t="s">
        <v>6</v>
      </c>
      <c r="I3" s="72"/>
      <c r="J3" s="72"/>
      <c r="K3" s="77" t="s">
        <v>7</v>
      </c>
      <c r="L3" s="77"/>
    </row>
    <row r="4" spans="1:13" ht="56.1" customHeight="1" x14ac:dyDescent="0.25">
      <c r="A4" s="68"/>
      <c r="B4" s="71"/>
      <c r="C4" s="72"/>
      <c r="D4" s="72"/>
      <c r="E4" s="1" t="s">
        <v>8</v>
      </c>
      <c r="F4" s="1" t="s">
        <v>9</v>
      </c>
      <c r="G4" s="2" t="s">
        <v>10</v>
      </c>
      <c r="H4" s="1" t="s">
        <v>8</v>
      </c>
      <c r="I4" s="1" t="s">
        <v>9</v>
      </c>
      <c r="J4" s="2" t="s">
        <v>10</v>
      </c>
      <c r="K4" s="3" t="s">
        <v>11</v>
      </c>
      <c r="L4" s="3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 x14ac:dyDescent="0.25">
      <c r="A6" s="6"/>
      <c r="B6" s="61" t="s">
        <v>13</v>
      </c>
      <c r="C6" s="62"/>
      <c r="D6" s="62"/>
      <c r="E6" s="7"/>
      <c r="F6" s="8"/>
      <c r="G6" s="9"/>
      <c r="H6" s="9"/>
      <c r="I6" s="9"/>
      <c r="J6" s="9"/>
      <c r="K6" s="9"/>
      <c r="L6" s="9"/>
      <c r="M6" s="10"/>
    </row>
    <row r="7" spans="1:13" ht="20.25" customHeight="1" x14ac:dyDescent="0.25">
      <c r="A7" s="11"/>
      <c r="B7" s="12" t="s">
        <v>14</v>
      </c>
      <c r="C7" s="13"/>
      <c r="D7" s="14"/>
      <c r="E7" s="15"/>
      <c r="F7" s="16"/>
      <c r="G7" s="17"/>
      <c r="H7" s="18"/>
      <c r="I7" s="19"/>
      <c r="J7" s="19"/>
      <c r="K7" s="20"/>
      <c r="L7" s="19"/>
    </row>
    <row r="8" spans="1:13" ht="20.25" customHeight="1" x14ac:dyDescent="0.25">
      <c r="A8" s="21" t="s">
        <v>15</v>
      </c>
      <c r="B8" s="22" t="s">
        <v>16</v>
      </c>
      <c r="C8" s="13" t="s">
        <v>17</v>
      </c>
      <c r="D8" s="23">
        <v>9.7100000000000009</v>
      </c>
      <c r="E8" s="24">
        <v>4380.38</v>
      </c>
      <c r="F8" s="25">
        <f t="shared" ref="F8:F22" si="0">ROUND(E8*D8,2)</f>
        <v>42533.49</v>
      </c>
      <c r="G8" s="25">
        <f t="shared" ref="G8:G22" si="1">ROUND(F8*1.2,2)</f>
        <v>51040.19</v>
      </c>
      <c r="H8" s="26"/>
      <c r="I8" s="27"/>
      <c r="J8" s="27"/>
      <c r="K8" s="28">
        <f t="shared" ref="K8:L22" si="2">F8+I8</f>
        <v>42533.49</v>
      </c>
      <c r="L8" s="25">
        <f t="shared" si="2"/>
        <v>51040.19</v>
      </c>
      <c r="M8" s="29" t="s">
        <v>18</v>
      </c>
    </row>
    <row r="9" spans="1:13" ht="20.25" customHeight="1" x14ac:dyDescent="0.25">
      <c r="A9" s="21">
        <f t="shared" ref="A9:A10" si="3">A8+1</f>
        <v>2</v>
      </c>
      <c r="B9" s="22" t="s">
        <v>19</v>
      </c>
      <c r="C9" s="13" t="s">
        <v>17</v>
      </c>
      <c r="D9" s="23">
        <v>15.33</v>
      </c>
      <c r="E9" s="26">
        <v>304</v>
      </c>
      <c r="F9" s="25">
        <f t="shared" si="0"/>
        <v>4660.32</v>
      </c>
      <c r="G9" s="25">
        <f t="shared" si="1"/>
        <v>5592.38</v>
      </c>
      <c r="H9" s="30"/>
      <c r="I9" s="27"/>
      <c r="J9" s="27"/>
      <c r="K9" s="28">
        <f t="shared" si="2"/>
        <v>4660.32</v>
      </c>
      <c r="L9" s="27">
        <f t="shared" si="2"/>
        <v>5592.38</v>
      </c>
      <c r="M9" s="29" t="s">
        <v>18</v>
      </c>
    </row>
    <row r="10" spans="1:13" ht="20.25" customHeight="1" x14ac:dyDescent="0.25">
      <c r="A10" s="21">
        <f t="shared" si="3"/>
        <v>3</v>
      </c>
      <c r="B10" s="22" t="s">
        <v>20</v>
      </c>
      <c r="C10" s="13" t="s">
        <v>17</v>
      </c>
      <c r="D10" s="23">
        <v>25.04</v>
      </c>
      <c r="E10" s="24">
        <v>544.86</v>
      </c>
      <c r="F10" s="25">
        <f t="shared" si="0"/>
        <v>13643.29</v>
      </c>
      <c r="G10" s="25">
        <f t="shared" si="1"/>
        <v>16371.95</v>
      </c>
      <c r="H10" s="26"/>
      <c r="I10" s="27"/>
      <c r="J10" s="27"/>
      <c r="K10" s="28">
        <f t="shared" si="2"/>
        <v>13643.29</v>
      </c>
      <c r="L10" s="27">
        <f t="shared" si="2"/>
        <v>16371.95</v>
      </c>
      <c r="M10" s="29" t="s">
        <v>21</v>
      </c>
    </row>
    <row r="11" spans="1:13" ht="18.75" customHeight="1" x14ac:dyDescent="0.25">
      <c r="A11" s="31"/>
      <c r="B11" s="32" t="s">
        <v>22</v>
      </c>
      <c r="C11" s="33"/>
      <c r="D11" s="34"/>
      <c r="E11" s="26"/>
      <c r="F11" s="24"/>
      <c r="G11" s="24"/>
      <c r="H11" s="26"/>
      <c r="I11" s="24"/>
      <c r="J11" s="24"/>
      <c r="K11" s="35"/>
      <c r="L11" s="24"/>
    </row>
    <row r="12" spans="1:13" ht="18.75" customHeight="1" x14ac:dyDescent="0.25">
      <c r="A12" s="36">
        <f>A10+1</f>
        <v>4</v>
      </c>
      <c r="B12" s="22" t="s">
        <v>23</v>
      </c>
      <c r="C12" s="33" t="s">
        <v>17</v>
      </c>
      <c r="D12" s="37">
        <v>38.049999999999997</v>
      </c>
      <c r="E12" s="26">
        <v>1688.1499999999999</v>
      </c>
      <c r="F12" s="25">
        <f t="shared" si="0"/>
        <v>64234.11</v>
      </c>
      <c r="G12" s="25">
        <f t="shared" si="1"/>
        <v>77080.929999999993</v>
      </c>
      <c r="H12" s="26"/>
      <c r="I12" s="24"/>
      <c r="J12" s="24"/>
      <c r="K12" s="35">
        <f t="shared" si="2"/>
        <v>64234.11</v>
      </c>
      <c r="L12" s="24">
        <f t="shared" si="2"/>
        <v>77080.929999999993</v>
      </c>
    </row>
    <row r="13" spans="1:13" ht="18.75" customHeight="1" x14ac:dyDescent="0.25">
      <c r="A13" s="36">
        <f>A12+1</f>
        <v>5</v>
      </c>
      <c r="B13" s="22" t="s">
        <v>24</v>
      </c>
      <c r="C13" s="33" t="s">
        <v>17</v>
      </c>
      <c r="D13" s="37">
        <v>81.13</v>
      </c>
      <c r="E13" s="26">
        <v>308.75</v>
      </c>
      <c r="F13" s="25">
        <f t="shared" si="0"/>
        <v>25048.89</v>
      </c>
      <c r="G13" s="25">
        <f t="shared" si="1"/>
        <v>30058.67</v>
      </c>
      <c r="H13" s="26"/>
      <c r="I13" s="24"/>
      <c r="J13" s="24"/>
      <c r="K13" s="35">
        <f t="shared" si="2"/>
        <v>25048.89</v>
      </c>
      <c r="L13" s="24">
        <f t="shared" si="2"/>
        <v>30058.67</v>
      </c>
    </row>
    <row r="14" spans="1:13" ht="18.75" customHeight="1" x14ac:dyDescent="0.25">
      <c r="A14" s="36">
        <f t="shared" ref="A14:A15" si="4">A13+1</f>
        <v>6</v>
      </c>
      <c r="B14" s="22" t="s">
        <v>25</v>
      </c>
      <c r="C14" s="33" t="s">
        <v>17</v>
      </c>
      <c r="D14" s="37">
        <v>1.66</v>
      </c>
      <c r="E14" s="26">
        <v>1688.15</v>
      </c>
      <c r="F14" s="25">
        <f t="shared" si="0"/>
        <v>2802.33</v>
      </c>
      <c r="G14" s="25">
        <f t="shared" si="1"/>
        <v>3362.8</v>
      </c>
      <c r="H14" s="26"/>
      <c r="I14" s="24"/>
      <c r="J14" s="24"/>
      <c r="K14" s="35">
        <f t="shared" si="2"/>
        <v>2802.33</v>
      </c>
      <c r="L14" s="24">
        <f t="shared" si="2"/>
        <v>3362.8</v>
      </c>
    </row>
    <row r="15" spans="1:13" ht="20.25" customHeight="1" x14ac:dyDescent="0.25">
      <c r="A15" s="36">
        <f t="shared" si="4"/>
        <v>7</v>
      </c>
      <c r="B15" s="22" t="s">
        <v>26</v>
      </c>
      <c r="C15" s="13" t="s">
        <v>17</v>
      </c>
      <c r="D15" s="23">
        <v>9.35</v>
      </c>
      <c r="E15" s="26">
        <v>1310.05</v>
      </c>
      <c r="F15" s="25">
        <f t="shared" si="0"/>
        <v>12248.97</v>
      </c>
      <c r="G15" s="25">
        <f t="shared" si="1"/>
        <v>14698.76</v>
      </c>
      <c r="H15" s="30"/>
      <c r="I15" s="19"/>
      <c r="J15" s="19"/>
      <c r="K15" s="35">
        <f t="shared" si="2"/>
        <v>12248.97</v>
      </c>
      <c r="L15" s="24">
        <f t="shared" si="2"/>
        <v>14698.76</v>
      </c>
    </row>
    <row r="16" spans="1:13" ht="20.25" customHeight="1" x14ac:dyDescent="0.25">
      <c r="A16" s="21" t="s">
        <v>27</v>
      </c>
      <c r="B16" s="38" t="s">
        <v>28</v>
      </c>
      <c r="C16" s="39" t="s">
        <v>17</v>
      </c>
      <c r="D16" s="40">
        <f>9.35*1.1</f>
        <v>10.285</v>
      </c>
      <c r="E16" s="41"/>
      <c r="F16" s="42"/>
      <c r="G16" s="42"/>
      <c r="H16" s="43">
        <v>1191.3</v>
      </c>
      <c r="I16" s="42">
        <f>ROUND(H16*D16,2)</f>
        <v>12252.52</v>
      </c>
      <c r="J16" s="42">
        <f>ROUND(I16*1.2,2)</f>
        <v>14703.02</v>
      </c>
      <c r="K16" s="44">
        <f t="shared" si="2"/>
        <v>12252.52</v>
      </c>
      <c r="L16" s="42">
        <f t="shared" si="2"/>
        <v>14703.02</v>
      </c>
    </row>
    <row r="17" spans="1:13" ht="18" customHeight="1" x14ac:dyDescent="0.25">
      <c r="A17" s="36">
        <f>A15+1</f>
        <v>8</v>
      </c>
      <c r="B17" s="45" t="s">
        <v>29</v>
      </c>
      <c r="C17" s="33" t="s">
        <v>17</v>
      </c>
      <c r="D17" s="37">
        <v>31.76</v>
      </c>
      <c r="E17" s="26">
        <v>1310.05</v>
      </c>
      <c r="F17" s="25">
        <f t="shared" ref="F17" si="5">ROUND(E17*D17,2)</f>
        <v>41607.19</v>
      </c>
      <c r="G17" s="25">
        <f t="shared" ref="G17" si="6">ROUND(F17*1.2,2)</f>
        <v>49928.63</v>
      </c>
      <c r="H17" s="30"/>
      <c r="I17" s="24"/>
      <c r="J17" s="24"/>
      <c r="K17" s="35">
        <f t="shared" si="2"/>
        <v>41607.19</v>
      </c>
      <c r="L17" s="24">
        <f t="shared" si="2"/>
        <v>49928.63</v>
      </c>
    </row>
    <row r="18" spans="1:13" ht="20.25" customHeight="1" x14ac:dyDescent="0.25">
      <c r="A18" s="21" t="s">
        <v>30</v>
      </c>
      <c r="B18" s="38" t="s">
        <v>28</v>
      </c>
      <c r="C18" s="39" t="s">
        <v>17</v>
      </c>
      <c r="D18" s="40">
        <f>31.76*1.1</f>
        <v>34.936000000000007</v>
      </c>
      <c r="E18" s="41"/>
      <c r="F18" s="42"/>
      <c r="G18" s="42"/>
      <c r="H18" s="43">
        <v>1191.3</v>
      </c>
      <c r="I18" s="42">
        <f>ROUND(H18*D18,2)</f>
        <v>41619.26</v>
      </c>
      <c r="J18" s="42">
        <f>ROUND(I18*1.2,2)</f>
        <v>49943.11</v>
      </c>
      <c r="K18" s="44">
        <f t="shared" si="2"/>
        <v>41619.26</v>
      </c>
      <c r="L18" s="42">
        <f t="shared" si="2"/>
        <v>49943.11</v>
      </c>
    </row>
    <row r="19" spans="1:13" ht="18.75" customHeight="1" x14ac:dyDescent="0.25">
      <c r="A19" s="36">
        <f>A17+1</f>
        <v>9</v>
      </c>
      <c r="B19" s="45" t="s">
        <v>31</v>
      </c>
      <c r="C19" s="33" t="s">
        <v>17</v>
      </c>
      <c r="D19" s="37">
        <v>102.86</v>
      </c>
      <c r="E19" s="26">
        <v>1310.05</v>
      </c>
      <c r="F19" s="25">
        <f t="shared" ref="F19" si="7">ROUND(E19*D19,2)</f>
        <v>134751.74</v>
      </c>
      <c r="G19" s="25">
        <f t="shared" ref="G19" si="8">ROUND(F19*1.2,2)</f>
        <v>161702.09</v>
      </c>
      <c r="H19" s="30"/>
      <c r="I19" s="24"/>
      <c r="J19" s="24"/>
      <c r="K19" s="35">
        <f t="shared" si="2"/>
        <v>134751.74</v>
      </c>
      <c r="L19" s="24">
        <f t="shared" si="2"/>
        <v>161702.09</v>
      </c>
    </row>
    <row r="20" spans="1:13" ht="20.25" customHeight="1" x14ac:dyDescent="0.25">
      <c r="A20" s="21" t="s">
        <v>32</v>
      </c>
      <c r="B20" s="38" t="s">
        <v>28</v>
      </c>
      <c r="C20" s="39" t="s">
        <v>17</v>
      </c>
      <c r="D20" s="40">
        <f>102.86*1.1</f>
        <v>113.14600000000002</v>
      </c>
      <c r="E20" s="41"/>
      <c r="F20" s="42"/>
      <c r="G20" s="42"/>
      <c r="H20" s="43">
        <v>1191.3</v>
      </c>
      <c r="I20" s="42">
        <f>ROUND(H20*D20,2)</f>
        <v>134790.82999999999</v>
      </c>
      <c r="J20" s="42">
        <f>ROUND(I20*1.2,2)</f>
        <v>161749</v>
      </c>
      <c r="K20" s="44">
        <f t="shared" si="2"/>
        <v>134790.82999999999</v>
      </c>
      <c r="L20" s="42">
        <f t="shared" si="2"/>
        <v>161749</v>
      </c>
    </row>
    <row r="21" spans="1:13" ht="18.75" customHeight="1" x14ac:dyDescent="0.25">
      <c r="A21" s="31">
        <f>A19+1</f>
        <v>10</v>
      </c>
      <c r="B21" s="45" t="s">
        <v>33</v>
      </c>
      <c r="C21" s="33" t="s">
        <v>17</v>
      </c>
      <c r="D21" s="37">
        <v>102.86</v>
      </c>
      <c r="E21" s="26">
        <v>188.1</v>
      </c>
      <c r="F21" s="25">
        <f t="shared" si="0"/>
        <v>19347.97</v>
      </c>
      <c r="G21" s="25">
        <f t="shared" si="1"/>
        <v>23217.56</v>
      </c>
      <c r="H21" s="35"/>
      <c r="I21" s="27"/>
      <c r="J21" s="27"/>
      <c r="K21" s="35">
        <f t="shared" si="2"/>
        <v>19347.97</v>
      </c>
      <c r="L21" s="24">
        <f t="shared" si="2"/>
        <v>23217.56</v>
      </c>
    </row>
    <row r="22" spans="1:13" ht="18.75" customHeight="1" x14ac:dyDescent="0.25">
      <c r="A22" s="31">
        <f>A21+1</f>
        <v>11</v>
      </c>
      <c r="B22" s="45" t="s">
        <v>34</v>
      </c>
      <c r="C22" s="33" t="s">
        <v>35</v>
      </c>
      <c r="D22" s="37">
        <v>229.6</v>
      </c>
      <c r="E22" s="26">
        <v>308.75</v>
      </c>
      <c r="F22" s="25">
        <f t="shared" si="0"/>
        <v>70889</v>
      </c>
      <c r="G22" s="25">
        <f t="shared" si="1"/>
        <v>85066.8</v>
      </c>
      <c r="H22" s="26"/>
      <c r="I22" s="24"/>
      <c r="J22" s="24"/>
      <c r="K22" s="35">
        <f t="shared" si="2"/>
        <v>70889</v>
      </c>
      <c r="L22" s="24">
        <f t="shared" si="2"/>
        <v>85066.8</v>
      </c>
    </row>
    <row r="23" spans="1:13" ht="22.5" customHeight="1" x14ac:dyDescent="0.25">
      <c r="A23" s="31"/>
      <c r="B23" s="32" t="s">
        <v>36</v>
      </c>
      <c r="C23" s="33"/>
      <c r="D23" s="37"/>
      <c r="E23" s="26"/>
      <c r="F23" s="25"/>
      <c r="G23" s="25"/>
      <c r="H23" s="26"/>
      <c r="I23" s="24"/>
      <c r="J23" s="24"/>
      <c r="K23" s="35"/>
      <c r="L23" s="24"/>
    </row>
    <row r="24" spans="1:13" ht="25.5" customHeight="1" x14ac:dyDescent="0.25">
      <c r="A24" s="31">
        <f>A22+1</f>
        <v>12</v>
      </c>
      <c r="B24" s="45" t="s">
        <v>37</v>
      </c>
      <c r="C24" s="33" t="s">
        <v>38</v>
      </c>
      <c r="D24" s="37">
        <v>186.6</v>
      </c>
      <c r="E24" s="26">
        <v>966.15</v>
      </c>
      <c r="F24" s="25">
        <f t="shared" ref="F24:F28" si="9">ROUND(E24*D24,2)</f>
        <v>180283.59</v>
      </c>
      <c r="G24" s="25">
        <f t="shared" ref="G24:G28" si="10">ROUND(F24*1.2,2)</f>
        <v>216340.31</v>
      </c>
      <c r="H24" s="18"/>
      <c r="I24" s="19"/>
      <c r="J24" s="19"/>
      <c r="K24" s="35">
        <f t="shared" ref="K24:L35" si="11">F24+I24</f>
        <v>180283.59</v>
      </c>
      <c r="L24" s="24">
        <f t="shared" si="11"/>
        <v>216340.31</v>
      </c>
    </row>
    <row r="25" spans="1:13" ht="18.75" customHeight="1" x14ac:dyDescent="0.25">
      <c r="A25" s="21" t="s">
        <v>39</v>
      </c>
      <c r="B25" s="38" t="s">
        <v>40</v>
      </c>
      <c r="C25" s="39" t="s">
        <v>38</v>
      </c>
      <c r="D25" s="40">
        <f>1.02*186.6</f>
        <v>190.33199999999999</v>
      </c>
      <c r="E25" s="41"/>
      <c r="F25" s="42">
        <f t="shared" si="9"/>
        <v>0</v>
      </c>
      <c r="G25" s="42">
        <f t="shared" si="10"/>
        <v>0</v>
      </c>
      <c r="H25" s="43">
        <v>158.13</v>
      </c>
      <c r="I25" s="42">
        <f t="shared" ref="I25" si="12">ROUND(H25*D25,2)</f>
        <v>30097.200000000001</v>
      </c>
      <c r="J25" s="42">
        <f t="shared" ref="J25" si="13">ROUND(I25*1.2,2)</f>
        <v>36116.639999999999</v>
      </c>
      <c r="K25" s="44">
        <f t="shared" si="11"/>
        <v>30097.200000000001</v>
      </c>
      <c r="L25" s="42">
        <f t="shared" si="11"/>
        <v>36116.639999999999</v>
      </c>
      <c r="M25" t="s">
        <v>41</v>
      </c>
    </row>
    <row r="26" spans="1:13" ht="18.75" customHeight="1" x14ac:dyDescent="0.25">
      <c r="A26" s="46">
        <f>A24+1</f>
        <v>13</v>
      </c>
      <c r="B26" s="45" t="s">
        <v>42</v>
      </c>
      <c r="C26" s="33" t="s">
        <v>38</v>
      </c>
      <c r="D26" s="37">
        <v>24.6</v>
      </c>
      <c r="E26" s="26">
        <v>966.15</v>
      </c>
      <c r="F26" s="25">
        <f t="shared" si="9"/>
        <v>23767.29</v>
      </c>
      <c r="G26" s="25">
        <f t="shared" si="10"/>
        <v>28520.75</v>
      </c>
      <c r="H26" s="18"/>
      <c r="I26" s="19"/>
      <c r="J26" s="19"/>
      <c r="K26" s="35">
        <f t="shared" si="11"/>
        <v>23767.29</v>
      </c>
      <c r="L26" s="24">
        <f t="shared" si="11"/>
        <v>28520.75</v>
      </c>
    </row>
    <row r="27" spans="1:13" ht="18.75" customHeight="1" x14ac:dyDescent="0.25">
      <c r="A27" s="21" t="s">
        <v>43</v>
      </c>
      <c r="B27" s="38" t="s">
        <v>44</v>
      </c>
      <c r="C27" s="39" t="s">
        <v>38</v>
      </c>
      <c r="D27" s="40">
        <f>1.02*24.6</f>
        <v>25.092000000000002</v>
      </c>
      <c r="E27" s="41"/>
      <c r="F27" s="42">
        <f t="shared" si="9"/>
        <v>0</v>
      </c>
      <c r="G27" s="42">
        <f t="shared" si="10"/>
        <v>0</v>
      </c>
      <c r="H27" s="43">
        <v>211.63</v>
      </c>
      <c r="I27" s="42">
        <f t="shared" ref="I27" si="14">ROUND(H27*D27,2)</f>
        <v>5310.22</v>
      </c>
      <c r="J27" s="42">
        <f t="shared" ref="J27" si="15">ROUND(I27*1.2,2)</f>
        <v>6372.26</v>
      </c>
      <c r="K27" s="44">
        <f t="shared" si="11"/>
        <v>5310.22</v>
      </c>
      <c r="L27" s="42">
        <f t="shared" si="11"/>
        <v>6372.26</v>
      </c>
      <c r="M27" t="s">
        <v>41</v>
      </c>
    </row>
    <row r="28" spans="1:13" ht="23.25" customHeight="1" x14ac:dyDescent="0.25">
      <c r="A28" s="46">
        <f>A26+1</f>
        <v>14</v>
      </c>
      <c r="B28" s="45" t="s">
        <v>45</v>
      </c>
      <c r="C28" s="13" t="s">
        <v>38</v>
      </c>
      <c r="D28" s="37">
        <v>211.2</v>
      </c>
      <c r="E28" s="26">
        <v>222.38</v>
      </c>
      <c r="F28" s="25">
        <f t="shared" si="9"/>
        <v>46966.66</v>
      </c>
      <c r="G28" s="25">
        <f t="shared" si="10"/>
        <v>56359.99</v>
      </c>
      <c r="H28" s="18"/>
      <c r="I28" s="19"/>
      <c r="J28" s="19"/>
      <c r="K28" s="35">
        <f t="shared" si="11"/>
        <v>46966.66</v>
      </c>
      <c r="L28" s="24">
        <f t="shared" si="11"/>
        <v>56359.99</v>
      </c>
    </row>
    <row r="29" spans="1:13" ht="21" customHeight="1" x14ac:dyDescent="0.25">
      <c r="A29" s="21" t="s">
        <v>46</v>
      </c>
      <c r="B29" s="38" t="s">
        <v>47</v>
      </c>
      <c r="C29" s="39" t="s">
        <v>38</v>
      </c>
      <c r="D29" s="40">
        <f>211.2*1.02</f>
        <v>215.42399999999998</v>
      </c>
      <c r="E29" s="41"/>
      <c r="F29" s="42"/>
      <c r="G29" s="42"/>
      <c r="H29" s="43">
        <v>1260.2</v>
      </c>
      <c r="I29" s="42">
        <f t="shared" ref="I29" si="16">ROUND(H29*D29,2)</f>
        <v>271477.32</v>
      </c>
      <c r="J29" s="42">
        <f t="shared" ref="J29" si="17">ROUND(I29*1.2,2)</f>
        <v>325772.78000000003</v>
      </c>
      <c r="K29" s="44">
        <f t="shared" si="11"/>
        <v>271477.32</v>
      </c>
      <c r="L29" s="42">
        <f t="shared" si="11"/>
        <v>325772.78000000003</v>
      </c>
      <c r="M29" t="s">
        <v>41</v>
      </c>
    </row>
    <row r="30" spans="1:13" ht="24.75" customHeight="1" x14ac:dyDescent="0.25">
      <c r="A30" s="46">
        <f>A28+1</f>
        <v>15</v>
      </c>
      <c r="B30" s="45" t="s">
        <v>48</v>
      </c>
      <c r="C30" s="13" t="s">
        <v>38</v>
      </c>
      <c r="D30" s="37">
        <v>17.7</v>
      </c>
      <c r="E30" s="26">
        <v>279.23</v>
      </c>
      <c r="F30" s="25">
        <f t="shared" ref="F30" si="18">ROUND(E30*D30,2)</f>
        <v>4942.37</v>
      </c>
      <c r="G30" s="25">
        <f t="shared" ref="G30" si="19">ROUND(F30*1.2,2)</f>
        <v>5930.84</v>
      </c>
      <c r="H30" s="18"/>
      <c r="I30" s="19"/>
      <c r="J30" s="19"/>
      <c r="K30" s="35">
        <f t="shared" si="11"/>
        <v>4942.37</v>
      </c>
      <c r="L30" s="24">
        <f t="shared" si="11"/>
        <v>5930.84</v>
      </c>
    </row>
    <row r="31" spans="1:13" ht="21" customHeight="1" x14ac:dyDescent="0.25">
      <c r="A31" s="21" t="s">
        <v>49</v>
      </c>
      <c r="B31" s="38" t="s">
        <v>47</v>
      </c>
      <c r="C31" s="39" t="s">
        <v>38</v>
      </c>
      <c r="D31" s="40">
        <f>17.7*1.02</f>
        <v>18.053999999999998</v>
      </c>
      <c r="E31" s="41"/>
      <c r="F31" s="42"/>
      <c r="G31" s="42"/>
      <c r="H31" s="43">
        <v>1260.2</v>
      </c>
      <c r="I31" s="42">
        <f t="shared" ref="I31" si="20">ROUND(H31*D31,2)</f>
        <v>22751.65</v>
      </c>
      <c r="J31" s="42">
        <f t="shared" ref="J31" si="21">ROUND(I31*1.2,2)</f>
        <v>27301.98</v>
      </c>
      <c r="K31" s="44">
        <f t="shared" si="11"/>
        <v>22751.65</v>
      </c>
      <c r="L31" s="42">
        <f t="shared" si="11"/>
        <v>27301.98</v>
      </c>
      <c r="M31" t="s">
        <v>41</v>
      </c>
    </row>
    <row r="32" spans="1:13" ht="21" customHeight="1" x14ac:dyDescent="0.25">
      <c r="A32" s="46">
        <f>A30+1</f>
        <v>16</v>
      </c>
      <c r="B32" s="47" t="s">
        <v>50</v>
      </c>
      <c r="C32" s="48" t="s">
        <v>38</v>
      </c>
      <c r="D32" s="49">
        <v>152</v>
      </c>
      <c r="E32" s="50">
        <v>23.31</v>
      </c>
      <c r="F32" s="25">
        <f t="shared" ref="F32" si="22">ROUND(E32*D32,2)</f>
        <v>3543.12</v>
      </c>
      <c r="G32" s="25">
        <f t="shared" ref="G32" si="23">ROUND(F32*1.2,2)</f>
        <v>4251.74</v>
      </c>
      <c r="H32" s="18"/>
      <c r="I32" s="19"/>
      <c r="J32" s="19"/>
      <c r="K32" s="35">
        <f t="shared" si="11"/>
        <v>3543.12</v>
      </c>
      <c r="L32" s="24">
        <f t="shared" si="11"/>
        <v>4251.74</v>
      </c>
    </row>
    <row r="33" spans="1:13" ht="21" customHeight="1" x14ac:dyDescent="0.25">
      <c r="A33" s="21" t="s">
        <v>51</v>
      </c>
      <c r="B33" s="38" t="s">
        <v>52</v>
      </c>
      <c r="C33" s="39" t="s">
        <v>38</v>
      </c>
      <c r="D33" s="40">
        <v>152</v>
      </c>
      <c r="E33" s="41"/>
      <c r="F33" s="42"/>
      <c r="G33" s="42"/>
      <c r="H33" s="43">
        <v>18.34</v>
      </c>
      <c r="I33" s="42">
        <f t="shared" ref="I33" si="24">ROUND(H33*D33,2)</f>
        <v>2787.68</v>
      </c>
      <c r="J33" s="42">
        <f t="shared" ref="J33" si="25">ROUND(I33*1.2,2)</f>
        <v>3345.22</v>
      </c>
      <c r="K33" s="44">
        <f t="shared" si="11"/>
        <v>2787.68</v>
      </c>
      <c r="L33" s="42">
        <f t="shared" si="11"/>
        <v>3345.22</v>
      </c>
    </row>
    <row r="34" spans="1:13" ht="21" customHeight="1" x14ac:dyDescent="0.25">
      <c r="A34" s="46">
        <f>A32+1</f>
        <v>17</v>
      </c>
      <c r="B34" s="45" t="s">
        <v>53</v>
      </c>
      <c r="C34" s="33" t="s">
        <v>54</v>
      </c>
      <c r="D34" s="34">
        <v>6</v>
      </c>
      <c r="E34" s="26">
        <v>8931.68</v>
      </c>
      <c r="F34" s="25">
        <f t="shared" ref="F34" si="26">ROUND(E34*D34,2)</f>
        <v>53590.080000000002</v>
      </c>
      <c r="G34" s="25">
        <f t="shared" ref="G34" si="27">ROUND(F34*1.2,2)</f>
        <v>64308.1</v>
      </c>
      <c r="H34" s="18"/>
      <c r="I34" s="19"/>
      <c r="J34" s="19"/>
      <c r="K34" s="35">
        <f t="shared" si="11"/>
        <v>53590.080000000002</v>
      </c>
      <c r="L34" s="24">
        <f t="shared" si="11"/>
        <v>64308.1</v>
      </c>
      <c r="M34" s="51"/>
    </row>
    <row r="35" spans="1:13" ht="21" customHeight="1" x14ac:dyDescent="0.25">
      <c r="A35" s="21" t="s">
        <v>55</v>
      </c>
      <c r="B35" s="38" t="s">
        <v>56</v>
      </c>
      <c r="C35" s="39" t="s">
        <v>54</v>
      </c>
      <c r="D35" s="52">
        <v>6</v>
      </c>
      <c r="E35" s="41"/>
      <c r="F35" s="42"/>
      <c r="G35" s="42"/>
      <c r="H35" s="43">
        <v>7106</v>
      </c>
      <c r="I35" s="42">
        <f t="shared" ref="I35" si="28">ROUND(H35*D35,2)</f>
        <v>42636</v>
      </c>
      <c r="J35" s="42">
        <f t="shared" ref="J35" si="29">ROUND(I35*1.2,2)</f>
        <v>51163.199999999997</v>
      </c>
      <c r="K35" s="44">
        <f t="shared" si="11"/>
        <v>42636</v>
      </c>
      <c r="L35" s="42">
        <f t="shared" si="11"/>
        <v>51163.199999999997</v>
      </c>
      <c r="M35" s="51"/>
    </row>
    <row r="36" spans="1:13" ht="15.75" x14ac:dyDescent="0.25">
      <c r="A36" s="31"/>
      <c r="B36" s="53" t="s">
        <v>57</v>
      </c>
      <c r="C36" s="48"/>
      <c r="D36" s="49"/>
      <c r="E36" s="50"/>
      <c r="F36" s="27"/>
      <c r="G36" s="27"/>
      <c r="H36" s="54"/>
      <c r="I36" s="27"/>
      <c r="J36" s="27"/>
      <c r="K36" s="35"/>
      <c r="L36" s="24"/>
    </row>
    <row r="37" spans="1:13" ht="25.5" customHeight="1" x14ac:dyDescent="0.25">
      <c r="A37" s="31">
        <f>A34+1</f>
        <v>18</v>
      </c>
      <c r="B37" s="55" t="s">
        <v>58</v>
      </c>
      <c r="C37" s="48" t="s">
        <v>59</v>
      </c>
      <c r="D37" s="56">
        <v>3</v>
      </c>
      <c r="E37" s="50">
        <v>12000</v>
      </c>
      <c r="F37" s="27">
        <f t="shared" ref="F37" si="30">ROUND(E37*D37,2)</f>
        <v>36000</v>
      </c>
      <c r="G37" s="27">
        <f t="shared" ref="G37" si="31">ROUND(F37*1.2,2)</f>
        <v>43200</v>
      </c>
      <c r="H37" s="54"/>
      <c r="I37" s="27"/>
      <c r="J37" s="27"/>
      <c r="K37" s="35">
        <f t="shared" ref="K37:L37" si="32">F37+I37</f>
        <v>36000</v>
      </c>
      <c r="L37" s="24">
        <f t="shared" si="32"/>
        <v>43200</v>
      </c>
      <c r="M37" s="51"/>
    </row>
    <row r="38" spans="1:13" s="59" customFormat="1" ht="22.5" customHeight="1" x14ac:dyDescent="0.3">
      <c r="A38" s="63" t="s">
        <v>60</v>
      </c>
      <c r="B38" s="64"/>
      <c r="C38" s="64"/>
      <c r="D38" s="64"/>
      <c r="E38" s="65"/>
      <c r="F38" s="57">
        <f>SUM(F7:F37)</f>
        <v>780860.40999999992</v>
      </c>
      <c r="G38" s="57">
        <f>ROUND(F38*1.2,2)</f>
        <v>937032.49</v>
      </c>
      <c r="H38" s="58"/>
      <c r="I38" s="57">
        <f>SUM(I7:I37)</f>
        <v>563722.67999999993</v>
      </c>
      <c r="J38" s="57">
        <f>ROUND(I38*1.2,2)</f>
        <v>676467.22</v>
      </c>
      <c r="K38" s="57">
        <f>SUM(K7:K37)</f>
        <v>1344583.09</v>
      </c>
      <c r="L38" s="57">
        <f>ROUND(K38*1.2,2)</f>
        <v>1613499.71</v>
      </c>
    </row>
  </sheetData>
  <mergeCells count="10">
    <mergeCell ref="B6:D6"/>
    <mergeCell ref="A38:E3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ЭС2 цех417-ММЗ</vt:lpstr>
      <vt:lpstr>'ЭС2 цех417-ММЗ'!Область_печати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2024-02-27T12:54:22Z</dcterms:created>
  <dcterms:modified xsi:type="dcterms:W3CDTF">2024-02-27T16:12:27Z</dcterms:modified>
</cp:coreProperties>
</file>