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\Мое\Допработы\КУШАКОВА!!!!\"/>
    </mc:Choice>
  </mc:AlternateContent>
  <xr:revisionPtr revIDLastSave="0" documentId="13_ncr:1_{708EFA5D-0D0F-47CB-8CD0-9FEB060FFCF0}" xr6:coauthVersionLast="47" xr6:coauthVersionMax="47" xr10:uidLastSave="{00000000-0000-0000-0000-000000000000}"/>
  <bookViews>
    <workbookView xWindow="-120" yWindow="-120" windowWidth="51840" windowHeight="21240" activeTab="2" xr2:uid="{E051EA26-3805-409C-887C-A9E091B1F87B}"/>
  </bookViews>
  <sheets>
    <sheet name="свод" sheetId="2" r:id="rId1"/>
    <sheet name="Лист1" sheetId="1" r:id="rId2"/>
    <sheet name="ВИР" sheetId="3" r:id="rId3"/>
  </sheets>
  <definedNames>
    <definedName name="_xlnm._FilterDatabase" localSheetId="1" hidden="1">Лист1!$B$3:$N$21</definedName>
    <definedName name="_xlnm._FilterDatabase" localSheetId="0" hidden="1">свод!$B$3:$N$9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" i="2" l="1"/>
  <c r="E5" i="2"/>
  <c r="E10" i="2" s="1"/>
  <c r="E4" i="2"/>
  <c r="E16" i="1"/>
  <c r="E13" i="1"/>
  <c r="E10" i="1"/>
  <c r="E7" i="1"/>
  <c r="E8" i="1"/>
  <c r="E5" i="1"/>
  <c r="L5" i="1"/>
  <c r="N5" i="1" s="1"/>
  <c r="N8" i="1" s="1"/>
  <c r="E6" i="1"/>
  <c r="E4" i="1"/>
</calcChain>
</file>

<file path=xl/sharedStrings.xml><?xml version="1.0" encoding="utf-8"?>
<sst xmlns="http://schemas.openxmlformats.org/spreadsheetml/2006/main" count="103" uniqueCount="52">
  <si>
    <t xml:space="preserve">Было </t>
  </si>
  <si>
    <t>Стало</t>
  </si>
  <si>
    <t>НВК3</t>
  </si>
  <si>
    <t>Наименование сметы</t>
  </si>
  <si>
    <t>без к-та уплотнения</t>
  </si>
  <si>
    <t>Резка асфальтобетонного покрытия фрезой</t>
  </si>
  <si>
    <t>исключено</t>
  </si>
  <si>
    <t>"+ / -"</t>
  </si>
  <si>
    <t>обоснование</t>
  </si>
  <si>
    <t>НВК2</t>
  </si>
  <si>
    <t>Обратная засыпка грунтом применена расценка- механизированно</t>
  </si>
  <si>
    <r>
      <t>Обратная засыпка грунтом применена расценка-</t>
    </r>
    <r>
      <rPr>
        <b/>
        <u/>
        <sz val="11"/>
        <color theme="1"/>
        <rFont val="Calibri"/>
        <family val="2"/>
        <charset val="204"/>
        <scheme val="minor"/>
      </rPr>
      <t xml:space="preserve"> вручную</t>
    </r>
    <r>
      <rPr>
        <sz val="11"/>
        <color theme="1"/>
        <rFont val="Calibri"/>
        <family val="2"/>
        <charset val="204"/>
        <scheme val="minor"/>
      </rPr>
      <t xml:space="preserve"> (т.к. не было уточнения в ВОРе и было в утвержденной смете)</t>
    </r>
  </si>
  <si>
    <t>объем</t>
  </si>
  <si>
    <t>всего</t>
  </si>
  <si>
    <r>
      <t xml:space="preserve">Расценка "Засыпка вручную траншей, пазух котлованов и ям, группа грунтов: 1" к материалу: </t>
    </r>
    <r>
      <rPr>
        <b/>
        <u/>
        <sz val="11"/>
        <color theme="1"/>
        <rFont val="Calibri"/>
        <family val="2"/>
        <charset val="204"/>
        <scheme val="minor"/>
      </rPr>
      <t>Песок</t>
    </r>
    <r>
      <rPr>
        <sz val="11"/>
        <color theme="1"/>
        <rFont val="Calibri"/>
        <family val="2"/>
        <charset val="204"/>
        <scheme val="minor"/>
      </rPr>
      <t xml:space="preserve"> применен к-т уплотнения 1,1 </t>
    </r>
  </si>
  <si>
    <r>
      <rPr>
        <b/>
        <u/>
        <sz val="11"/>
        <color theme="1"/>
        <rFont val="Calibri"/>
        <family val="2"/>
        <charset val="204"/>
        <scheme val="minor"/>
      </rPr>
      <t xml:space="preserve">Есть в утвержденных сметах,в ВОР к проекту. </t>
    </r>
    <r>
      <rPr>
        <sz val="11"/>
        <color theme="1"/>
        <rFont val="Calibri"/>
        <family val="2"/>
        <charset val="204"/>
        <scheme val="minor"/>
      </rPr>
      <t xml:space="preserve">
Мы привозим песок в «рыхлом теле», и далее уплотняем его до проектного объема (до требуемого уплотнения).
Поэтому применяем коэффициент относительного уплотнения 1,1.</t>
    </r>
  </si>
  <si>
    <r>
      <rPr>
        <b/>
        <u/>
        <sz val="11"/>
        <color theme="1"/>
        <rFont val="Calibri"/>
        <family val="2"/>
        <charset val="204"/>
        <scheme val="minor"/>
      </rPr>
      <t>СПОРНЫЙ МОМЕНТ</t>
    </r>
    <r>
      <rPr>
        <sz val="11"/>
        <color theme="1"/>
        <rFont val="Calibri"/>
        <family val="2"/>
        <charset val="204"/>
        <scheme val="minor"/>
      </rPr>
      <t>. Т.к. в утв. смете  расценка (с объемом 665м3) взята для увеличения стоимости также,как и крепление траншеи щитами. В ВОРе к проекту не предусмотрена засыпка такого объема вручную.</t>
    </r>
  </si>
  <si>
    <t>Сметные нормы на разборку асфальтобетонных покрытий не предусматривают рез покрытия для сохранения целостности краев сохраняемых участков. 
Эти затраты учитываются дополнительно. 
В нормах учтена разборка отбойными молотками. При таком методе работ края получаются с обломами. 
Норма на восстановление ( укладку) покрытия также не учитывает работы по выравниванию краев для  обеспечения примыкания нового и старого покрытия и исключения обрушения.В ином случае, Подрядчик не может нести гарантийную ответственность за выполненные работы по восстановлению вновь уложенных дорожных покрытий со старым с обеспечением примыканий</t>
  </si>
  <si>
    <t xml:space="preserve">Расценка "Засыпка вручную траншей, пазух котлованов и ям, группа грунтов: 1" к материалу: Песок применен к-т уплотнения 1,1 </t>
  </si>
  <si>
    <t>Обратная засыпка грунтом применена расценка- вручную (т.к. не было уточнения в ВОРе и было в утвержденной смете)</t>
  </si>
  <si>
    <t>// - //</t>
  </si>
  <si>
    <t>НВК4</t>
  </si>
  <si>
    <t>НВК5</t>
  </si>
  <si>
    <t>ТС2</t>
  </si>
  <si>
    <t>Плиты дорожные типа ПДП, для покрытий автомобильных дорог</t>
  </si>
  <si>
    <t>Плиты дорожные 2П30.18.30</t>
  </si>
  <si>
    <t>Врезка в существующие сети</t>
  </si>
  <si>
    <t>ЭС2</t>
  </si>
  <si>
    <t>ТС3</t>
  </si>
  <si>
    <t>НВК2,НВК3,НВК4,НВК5,ТС2,ТС3</t>
  </si>
  <si>
    <t>в работе</t>
  </si>
  <si>
    <t>в ВОРе присутствует</t>
  </si>
  <si>
    <t>замена материала</t>
  </si>
  <si>
    <r>
      <rPr>
        <b/>
        <u/>
        <sz val="11"/>
        <color theme="1"/>
        <rFont val="Calibri"/>
        <family val="2"/>
        <charset val="204"/>
        <scheme val="minor"/>
      </rPr>
      <t xml:space="preserve">Есть в утвержденных сметах,в ВОР к проекту. </t>
    </r>
    <r>
      <rPr>
        <sz val="11"/>
        <color theme="1"/>
        <rFont val="Calibri"/>
        <family val="2"/>
        <charset val="204"/>
        <scheme val="minor"/>
      </rPr>
      <t xml:space="preserve">
Мы привозим песок в «рыхлом теле», и далее уплотняем его до проектного объема (до требуемого уплотнения).
Поэтому к материалу применяем коэффициент относительного уплотнения 1,1.</t>
    </r>
  </si>
  <si>
    <t>" -"</t>
  </si>
  <si>
    <r>
      <rPr>
        <b/>
        <u/>
        <sz val="11"/>
        <color theme="1"/>
        <rFont val="Calibri"/>
        <family val="2"/>
        <charset val="204"/>
        <scheme val="minor"/>
      </rPr>
      <t>СПОРНЫЙ МОМЕНТ,</t>
    </r>
    <r>
      <rPr>
        <sz val="11"/>
        <color theme="1"/>
        <rFont val="Calibri"/>
        <family val="2"/>
        <charset val="204"/>
        <scheme val="minor"/>
      </rPr>
      <t xml:space="preserve"> т.к. в утв. смете  расценка (с объемом 665м3) взята для увеличения стоимости также,как и крепление траншеи щитами. В ВОРе к проекту не предусмотрена засыпка такого объема вручную.</t>
    </r>
  </si>
  <si>
    <t>№ пп</t>
  </si>
  <si>
    <t>№</t>
  </si>
  <si>
    <t>Предложение КИК</t>
  </si>
  <si>
    <t>Обоснование</t>
  </si>
  <si>
    <t>Сметные нормы на разборку асфальтобетонных покрытий не предусматривают рез покрытия для сохранения целостности краев сохраняемых участков. Эти затраты учитываются дополнительно. В нормах учтена разборка отбойными молотками. При таком методе работ края получаются с обломами. Норма на восстановление ( укладку) покрытия также не учитывает работы по выравниванию краев для  обеспечения примыкания нового и старого покрытия и исключения обрушения.В ином случае, Подрядчик не может нести гарантийную ответственность за выполненные работы по восстановлению вновь уложенных дорожных покрытий со старым с обеспечением примыканий.</t>
  </si>
  <si>
    <t>Оставить применение расценки, работы выполнялись фактически</t>
  </si>
  <si>
    <t xml:space="preserve">1. Мы привозим песок в «рыхлом теле», и далее уплотняем его до проектного объема (до требуемого уплотнения). Поэтому применяем коэффициент относительного уплотнения 1,1.
2. Есть в договорных сметах и ВОР к проекту. </t>
  </si>
  <si>
    <t>Вернуть на материал Кф 1,1</t>
  </si>
  <si>
    <t>Вопрос для обсждения</t>
  </si>
  <si>
    <r>
      <t xml:space="preserve">Использование расценки "Обратная засыпка траншеи </t>
    </r>
    <r>
      <rPr>
        <b/>
        <sz val="12"/>
        <color theme="1"/>
        <rFont val="Times New Roman"/>
        <family val="1"/>
        <charset val="204"/>
      </rPr>
      <t>вручную</t>
    </r>
    <r>
      <rPr>
        <sz val="12"/>
        <color theme="1"/>
        <rFont val="Times New Roman"/>
        <family val="1"/>
        <charset val="204"/>
      </rPr>
      <t>"</t>
    </r>
  </si>
  <si>
    <t>Использование расценки "Устройство швов в асфальте"</t>
  </si>
  <si>
    <t>Удельный вес асфальтобетона предлагается использовать 1,8т/м3 вместо 2т/м3</t>
  </si>
  <si>
    <t>Оставить 2т/м3</t>
  </si>
  <si>
    <t xml:space="preserve">1. Уплотняемый слой в 200мм невозможно засыпать экскаватором 0,65м3.
2. Расценка для большого объема ранее уже применялась, например: В договорной смете НВК3  (с объемом 665м3) </t>
  </si>
  <si>
    <t>это копейки!!!</t>
  </si>
  <si>
    <t>Применять в следующих случаях:
1. При засыпке всех уплотняемых слоев (песчаное основание, обсыпка песком, засыпка песком, засыпка щебнем)
2. Весь объем, который разрабатыается вручную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</si>
</sst>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3" fontId="0" fillId="0" borderId="1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3" fontId="0" fillId="0" borderId="3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3" fontId="0" fillId="0" borderId="4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" fontId="0" fillId="0" borderId="0" xfId="0" applyNumberFormat="1"/>
    <xf numFmtId="0" fontId="0" fillId="2" borderId="0" xfId="0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/>
    </xf>
    <xf numFmtId="4" fontId="2" fillId="2" borderId="0" xfId="0" applyNumberFormat="1" applyFont="1" applyFill="1" applyBorder="1" applyAlignment="1">
      <alignment horizontal="center" vertical="center" wrapText="1"/>
    </xf>
    <xf numFmtId="3" fontId="0" fillId="0" borderId="1" xfId="0" applyNumberFormat="1" applyBorder="1" applyAlignment="1">
      <alignment horizontal="left" vertical="center" wrapText="1"/>
    </xf>
    <xf numFmtId="3" fontId="0" fillId="0" borderId="2" xfId="0" applyNumberFormat="1" applyBorder="1" applyAlignment="1">
      <alignment horizontal="left" vertical="center" wrapText="1"/>
    </xf>
    <xf numFmtId="3" fontId="0" fillId="0" borderId="4" xfId="0" applyNumberFormat="1" applyBorder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3" fontId="0" fillId="0" borderId="9" xfId="0" applyNumberForma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3" fontId="0" fillId="0" borderId="5" xfId="0" applyNumberForma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9" xfId="0" applyNumberFormat="1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3" fontId="4" fillId="0" borderId="8" xfId="0" applyNumberFormat="1" applyFont="1" applyBorder="1" applyAlignment="1">
      <alignment horizontal="center" vertical="center" wrapText="1"/>
    </xf>
    <xf numFmtId="3" fontId="0" fillId="0" borderId="8" xfId="0" applyNumberFormat="1" applyBorder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 wrapText="1"/>
    </xf>
    <xf numFmtId="0" fontId="0" fillId="3" borderId="0" xfId="0" applyFill="1" applyAlignment="1">
      <alignment wrapText="1"/>
    </xf>
    <xf numFmtId="3" fontId="6" fillId="0" borderId="1" xfId="0" applyNumberFormat="1" applyFont="1" applyBorder="1" applyAlignment="1">
      <alignment horizontal="center" vertical="center" wrapText="1"/>
    </xf>
    <xf numFmtId="3" fontId="6" fillId="0" borderId="4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8" fillId="0" borderId="0" xfId="0" applyFont="1" applyFill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3DC95-6C89-4AEB-AD29-BD9E332FA84E}">
  <sheetPr>
    <tabColor rgb="FFFFFF00"/>
  </sheetPr>
  <dimension ref="A3:N23"/>
  <sheetViews>
    <sheetView workbookViewId="0">
      <selection activeCell="C4" sqref="C4"/>
    </sheetView>
  </sheetViews>
  <sheetFormatPr defaultRowHeight="15" x14ac:dyDescent="0.25"/>
  <cols>
    <col min="1" max="2" width="34.42578125" style="4" customWidth="1"/>
    <col min="3" max="3" width="42.5703125" customWidth="1"/>
    <col min="4" max="4" width="25.85546875" customWidth="1"/>
    <col min="5" max="5" width="22.28515625" customWidth="1"/>
    <col min="6" max="6" width="60.5703125" customWidth="1"/>
    <col min="7" max="7" width="15.5703125" customWidth="1"/>
    <col min="12" max="12" width="11.85546875" customWidth="1"/>
    <col min="13" max="13" width="9.28515625" bestFit="1" customWidth="1"/>
    <col min="14" max="14" width="11.42578125" bestFit="1" customWidth="1"/>
  </cols>
  <sheetData>
    <row r="3" spans="1:14" x14ac:dyDescent="0.25">
      <c r="A3" s="2" t="s">
        <v>36</v>
      </c>
      <c r="B3" s="2" t="s">
        <v>3</v>
      </c>
      <c r="C3" s="2" t="s">
        <v>0</v>
      </c>
      <c r="D3" s="2" t="s">
        <v>1</v>
      </c>
      <c r="E3" s="2" t="s">
        <v>34</v>
      </c>
      <c r="F3" s="2" t="s">
        <v>8</v>
      </c>
      <c r="G3" s="1"/>
      <c r="H3" s="1"/>
      <c r="I3" s="1"/>
      <c r="J3" s="1"/>
    </row>
    <row r="4" spans="1:14" ht="75" x14ac:dyDescent="0.25">
      <c r="A4" s="37">
        <v>1</v>
      </c>
      <c r="B4" s="37" t="s">
        <v>29</v>
      </c>
      <c r="C4" s="2" t="s">
        <v>14</v>
      </c>
      <c r="D4" s="2" t="s">
        <v>4</v>
      </c>
      <c r="E4" s="35">
        <f>-175898</f>
        <v>-175898</v>
      </c>
      <c r="F4" s="17" t="s">
        <v>33</v>
      </c>
      <c r="G4" s="34"/>
      <c r="H4" s="1"/>
      <c r="I4" s="1"/>
      <c r="J4" s="1"/>
      <c r="N4" s="4"/>
    </row>
    <row r="5" spans="1:14" ht="60" x14ac:dyDescent="0.25">
      <c r="A5" s="38"/>
      <c r="B5" s="38"/>
      <c r="C5" s="10" t="s">
        <v>11</v>
      </c>
      <c r="D5" s="10" t="s">
        <v>10</v>
      </c>
      <c r="E5" s="25">
        <f>-1705934</f>
        <v>-1705934</v>
      </c>
      <c r="F5" s="18" t="s">
        <v>35</v>
      </c>
      <c r="G5" s="13"/>
      <c r="H5" s="13"/>
      <c r="I5" s="13"/>
      <c r="J5" s="13"/>
      <c r="K5" s="14"/>
      <c r="L5" s="15"/>
      <c r="N5" s="15"/>
    </row>
    <row r="6" spans="1:14" ht="202.5" customHeight="1" thickBot="1" x14ac:dyDescent="0.3">
      <c r="A6" s="39"/>
      <c r="B6" s="39"/>
      <c r="C6" s="8" t="s">
        <v>5</v>
      </c>
      <c r="D6" s="8" t="s">
        <v>6</v>
      </c>
      <c r="E6" s="36">
        <f>-1049322</f>
        <v>-1049322</v>
      </c>
      <c r="F6" s="19" t="s">
        <v>17</v>
      </c>
      <c r="G6" s="1"/>
      <c r="H6" s="1"/>
      <c r="I6" s="1"/>
      <c r="J6" s="1"/>
    </row>
    <row r="7" spans="1:14" ht="33" customHeight="1" thickTop="1" thickBot="1" x14ac:dyDescent="0.3">
      <c r="A7" s="30">
        <v>2</v>
      </c>
      <c r="B7" s="30" t="s">
        <v>23</v>
      </c>
      <c r="C7" s="30" t="s">
        <v>24</v>
      </c>
      <c r="D7" s="30" t="s">
        <v>25</v>
      </c>
      <c r="E7" s="31">
        <v>-120400</v>
      </c>
      <c r="F7" s="32" t="s">
        <v>32</v>
      </c>
      <c r="G7" s="1"/>
      <c r="H7" s="1"/>
      <c r="I7" s="1"/>
      <c r="J7" s="1"/>
    </row>
    <row r="8" spans="1:14" ht="26.25" customHeight="1" thickTop="1" x14ac:dyDescent="0.25">
      <c r="A8" s="6">
        <v>3</v>
      </c>
      <c r="B8" s="6" t="s">
        <v>28</v>
      </c>
      <c r="C8" s="6" t="s">
        <v>26</v>
      </c>
      <c r="D8" s="6" t="s">
        <v>6</v>
      </c>
      <c r="E8" s="29">
        <v>-30622</v>
      </c>
      <c r="F8" s="7" t="s">
        <v>31</v>
      </c>
      <c r="G8" s="1"/>
      <c r="H8" s="1"/>
      <c r="I8" s="1"/>
      <c r="J8" s="1"/>
    </row>
    <row r="9" spans="1:14" hidden="1" x14ac:dyDescent="0.25">
      <c r="A9" s="6" t="s">
        <v>27</v>
      </c>
      <c r="B9" s="6" t="s">
        <v>27</v>
      </c>
      <c r="C9" s="6"/>
      <c r="D9" s="6"/>
      <c r="E9" s="7"/>
      <c r="F9" s="7" t="s">
        <v>30</v>
      </c>
      <c r="G9" s="1"/>
      <c r="H9" s="1"/>
      <c r="I9" s="1"/>
      <c r="J9" s="1"/>
    </row>
    <row r="10" spans="1:14" x14ac:dyDescent="0.25">
      <c r="A10" s="3"/>
      <c r="B10" s="3"/>
      <c r="C10" s="1"/>
      <c r="D10" s="1"/>
      <c r="E10" s="33">
        <f>SUM(E4:E9)</f>
        <v>-3082176</v>
      </c>
      <c r="F10" s="1"/>
      <c r="G10" s="1"/>
      <c r="H10" s="1"/>
      <c r="I10" s="1"/>
      <c r="J10" s="1"/>
    </row>
    <row r="11" spans="1:14" x14ac:dyDescent="0.25">
      <c r="A11" s="3"/>
      <c r="B11" s="3"/>
      <c r="C11" s="1"/>
      <c r="D11" s="1"/>
      <c r="E11" s="1"/>
      <c r="F11" s="1"/>
      <c r="G11" s="1"/>
      <c r="H11" s="1"/>
      <c r="I11" s="1"/>
      <c r="J11" s="1"/>
    </row>
    <row r="12" spans="1:14" x14ac:dyDescent="0.25">
      <c r="A12" s="3"/>
      <c r="B12" s="3"/>
      <c r="C12" s="1"/>
      <c r="D12" s="1"/>
      <c r="E12" s="1"/>
      <c r="F12" s="1"/>
      <c r="G12" s="1"/>
      <c r="H12" s="1"/>
      <c r="I12" s="1"/>
      <c r="J12" s="1"/>
    </row>
    <row r="13" spans="1:14" x14ac:dyDescent="0.25">
      <c r="A13" s="3"/>
      <c r="B13" s="3"/>
      <c r="C13" s="1"/>
      <c r="D13" s="1"/>
      <c r="E13" s="1"/>
      <c r="F13" s="1"/>
      <c r="G13" s="1"/>
      <c r="H13" s="1"/>
      <c r="I13" s="1"/>
      <c r="J13" s="1"/>
    </row>
    <row r="14" spans="1:14" x14ac:dyDescent="0.25">
      <c r="A14" s="3"/>
      <c r="B14" s="3"/>
      <c r="C14" s="1"/>
      <c r="D14" s="1"/>
      <c r="E14" s="1"/>
      <c r="F14" s="1"/>
      <c r="G14" s="1"/>
      <c r="H14" s="1"/>
      <c r="I14" s="1"/>
      <c r="J14" s="1"/>
    </row>
    <row r="15" spans="1:14" x14ac:dyDescent="0.25">
      <c r="A15" s="3"/>
      <c r="B15" s="3"/>
      <c r="C15" s="1"/>
      <c r="D15" s="1"/>
      <c r="E15" s="1"/>
      <c r="F15" s="1"/>
      <c r="G15" s="1"/>
      <c r="H15" s="1"/>
      <c r="I15" s="1"/>
      <c r="J15" s="1"/>
    </row>
    <row r="16" spans="1:14" x14ac:dyDescent="0.25">
      <c r="A16" s="3"/>
      <c r="B16" s="3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3"/>
      <c r="B17" s="3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3"/>
      <c r="B18" s="3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3"/>
      <c r="B19" s="3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3"/>
      <c r="B20" s="3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3"/>
      <c r="B21" s="3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3"/>
      <c r="B22" s="3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3"/>
      <c r="B23" s="3"/>
      <c r="C23" s="1"/>
      <c r="D23" s="1"/>
      <c r="E23" s="1"/>
      <c r="F23" s="1"/>
      <c r="G23" s="1"/>
      <c r="H23" s="1"/>
      <c r="I23" s="1"/>
      <c r="J23" s="1"/>
    </row>
  </sheetData>
  <mergeCells count="2">
    <mergeCell ref="B4:B6"/>
    <mergeCell ref="A4:A6"/>
  </mergeCells>
  <phoneticPr fontId="3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789B7-A000-4F6E-BCD9-77462923743D}">
  <dimension ref="B3:N35"/>
  <sheetViews>
    <sheetView topLeftCell="B5" workbookViewId="0">
      <selection activeCell="E4" sqref="E4:E19"/>
    </sheetView>
  </sheetViews>
  <sheetFormatPr defaultRowHeight="15" x14ac:dyDescent="0.25"/>
  <cols>
    <col min="2" max="2" width="24.85546875" style="4" customWidth="1"/>
    <col min="3" max="3" width="42.5703125" customWidth="1"/>
    <col min="4" max="4" width="25.85546875" customWidth="1"/>
    <col min="5" max="5" width="22.28515625" customWidth="1"/>
    <col min="6" max="6" width="60.5703125" customWidth="1"/>
    <col min="7" max="7" width="15.5703125" customWidth="1"/>
    <col min="12" max="12" width="11.85546875" customWidth="1"/>
    <col min="13" max="13" width="9.28515625" bestFit="1" customWidth="1"/>
    <col min="14" max="14" width="11.42578125" bestFit="1" customWidth="1"/>
  </cols>
  <sheetData>
    <row r="3" spans="2:14" x14ac:dyDescent="0.25">
      <c r="B3" s="2" t="s">
        <v>3</v>
      </c>
      <c r="C3" s="2" t="s">
        <v>0</v>
      </c>
      <c r="D3" s="2" t="s">
        <v>1</v>
      </c>
      <c r="E3" s="2" t="s">
        <v>7</v>
      </c>
      <c r="F3" s="2" t="s">
        <v>8</v>
      </c>
      <c r="G3" s="1"/>
      <c r="H3" s="1"/>
      <c r="I3" s="1"/>
      <c r="J3" s="1"/>
    </row>
    <row r="4" spans="2:14" ht="75" x14ac:dyDescent="0.25">
      <c r="B4" s="37" t="s">
        <v>2</v>
      </c>
      <c r="C4" s="2" t="s">
        <v>14</v>
      </c>
      <c r="D4" s="2" t="s">
        <v>4</v>
      </c>
      <c r="E4" s="24">
        <f>-91932*1.082*1.024*1.0514*1.2</f>
        <v>-128511.84082157568</v>
      </c>
      <c r="F4" s="17" t="s">
        <v>15</v>
      </c>
      <c r="G4" s="1"/>
      <c r="H4" s="1"/>
      <c r="I4" s="1"/>
      <c r="J4" s="1"/>
      <c r="M4" s="12" t="s">
        <v>12</v>
      </c>
      <c r="N4" s="4" t="s">
        <v>13</v>
      </c>
    </row>
    <row r="5" spans="2:14" ht="60" x14ac:dyDescent="0.25">
      <c r="B5" s="38"/>
      <c r="C5" s="10" t="s">
        <v>11</v>
      </c>
      <c r="D5" s="10" t="s">
        <v>10</v>
      </c>
      <c r="E5" s="25">
        <f>-1191848</f>
        <v>-1191848</v>
      </c>
      <c r="F5" s="18" t="s">
        <v>16</v>
      </c>
      <c r="G5" s="13">
        <v>21906</v>
      </c>
      <c r="H5" s="13">
        <v>1.0820000000000001</v>
      </c>
      <c r="I5" s="13">
        <v>1.024</v>
      </c>
      <c r="J5" s="13">
        <v>1.0513999999999999</v>
      </c>
      <c r="K5" s="14">
        <v>1.2</v>
      </c>
      <c r="L5" s="15">
        <f>G5*H5*I5*J5*K5</f>
        <v>30622.420757053442</v>
      </c>
      <c r="M5" s="16">
        <v>1</v>
      </c>
      <c r="N5" s="15">
        <f>L5*M5</f>
        <v>30622.420757053442</v>
      </c>
    </row>
    <row r="6" spans="2:14" ht="202.5" customHeight="1" thickBot="1" x14ac:dyDescent="0.3">
      <c r="B6" s="39"/>
      <c r="C6" s="8" t="s">
        <v>5</v>
      </c>
      <c r="D6" s="8" t="s">
        <v>6</v>
      </c>
      <c r="E6" s="26">
        <f>-441280</f>
        <v>-441280</v>
      </c>
      <c r="F6" s="19" t="s">
        <v>17</v>
      </c>
      <c r="G6" s="1">
        <v>17</v>
      </c>
      <c r="H6" s="1"/>
      <c r="I6" s="1"/>
      <c r="J6" s="1"/>
    </row>
    <row r="7" spans="2:14" ht="60.75" thickTop="1" x14ac:dyDescent="0.25">
      <c r="B7" s="40" t="s">
        <v>9</v>
      </c>
      <c r="C7" s="20" t="s">
        <v>18</v>
      </c>
      <c r="D7" s="20" t="s">
        <v>4</v>
      </c>
      <c r="E7" s="27">
        <f>-13699</f>
        <v>-13699</v>
      </c>
      <c r="F7" s="21" t="s">
        <v>20</v>
      </c>
      <c r="G7" s="1"/>
      <c r="H7" s="1"/>
      <c r="I7" s="1"/>
      <c r="J7" s="1"/>
      <c r="N7">
        <v>625134</v>
      </c>
    </row>
    <row r="8" spans="2:14" ht="45" x14ac:dyDescent="0.25">
      <c r="B8" s="38"/>
      <c r="C8" s="2" t="s">
        <v>19</v>
      </c>
      <c r="D8" s="2" t="s">
        <v>10</v>
      </c>
      <c r="E8" s="24">
        <f>-514086</f>
        <v>-514086</v>
      </c>
      <c r="F8" s="5" t="s">
        <v>20</v>
      </c>
      <c r="G8" s="1"/>
      <c r="H8" s="1"/>
      <c r="I8" s="1"/>
      <c r="J8" s="1"/>
      <c r="N8" s="11">
        <f>N7-N5</f>
        <v>594511.57924294658</v>
      </c>
    </row>
    <row r="9" spans="2:14" ht="24" customHeight="1" thickBot="1" x14ac:dyDescent="0.3">
      <c r="B9" s="39"/>
      <c r="C9" s="8" t="s">
        <v>5</v>
      </c>
      <c r="D9" s="8" t="s">
        <v>6</v>
      </c>
      <c r="E9" s="26">
        <v>-30127</v>
      </c>
      <c r="F9" s="9" t="s">
        <v>20</v>
      </c>
      <c r="G9" s="1"/>
      <c r="H9" s="1"/>
      <c r="I9" s="1"/>
      <c r="J9" s="1"/>
    </row>
    <row r="10" spans="2:14" ht="60.75" thickTop="1" x14ac:dyDescent="0.25">
      <c r="B10" s="40" t="s">
        <v>21</v>
      </c>
      <c r="C10" s="20" t="s">
        <v>18</v>
      </c>
      <c r="D10" s="20" t="s">
        <v>4</v>
      </c>
      <c r="E10" s="27">
        <f>-12580</f>
        <v>-12580</v>
      </c>
      <c r="F10" s="21" t="s">
        <v>20</v>
      </c>
      <c r="G10" s="1"/>
      <c r="H10" s="1"/>
      <c r="I10" s="1"/>
      <c r="J10" s="1"/>
    </row>
    <row r="11" spans="2:14" ht="26.25" customHeight="1" thickBot="1" x14ac:dyDescent="0.3">
      <c r="B11" s="39"/>
      <c r="C11" s="8" t="s">
        <v>5</v>
      </c>
      <c r="D11" s="8" t="s">
        <v>6</v>
      </c>
      <c r="E11" s="26">
        <v>-179819</v>
      </c>
      <c r="F11" s="9" t="s">
        <v>20</v>
      </c>
      <c r="G11" s="1"/>
      <c r="H11" s="1"/>
      <c r="I11" s="1"/>
      <c r="J11" s="1"/>
    </row>
    <row r="12" spans="2:14" ht="26.25" customHeight="1" thickTop="1" thickBot="1" x14ac:dyDescent="0.3">
      <c r="B12" s="22" t="s">
        <v>22</v>
      </c>
      <c r="C12" s="8" t="s">
        <v>5</v>
      </c>
      <c r="D12" s="8" t="s">
        <v>6</v>
      </c>
      <c r="E12" s="26">
        <v>-273512</v>
      </c>
      <c r="F12" s="9" t="s">
        <v>20</v>
      </c>
      <c r="G12" s="1"/>
      <c r="H12" s="1"/>
      <c r="I12" s="1"/>
      <c r="J12" s="1"/>
    </row>
    <row r="13" spans="2:14" ht="60.75" thickTop="1" x14ac:dyDescent="0.25">
      <c r="B13" s="40" t="s">
        <v>23</v>
      </c>
      <c r="C13" s="20" t="s">
        <v>18</v>
      </c>
      <c r="D13" s="20" t="s">
        <v>4</v>
      </c>
      <c r="E13" s="27">
        <f>-8107</f>
        <v>-8107</v>
      </c>
      <c r="F13" s="21" t="s">
        <v>20</v>
      </c>
      <c r="G13" s="1"/>
      <c r="H13" s="1"/>
      <c r="I13" s="1"/>
      <c r="J13" s="1"/>
    </row>
    <row r="14" spans="2:14" ht="26.25" customHeight="1" x14ac:dyDescent="0.25">
      <c r="B14" s="38"/>
      <c r="C14" s="2" t="s">
        <v>24</v>
      </c>
      <c r="D14" s="2" t="s">
        <v>25</v>
      </c>
      <c r="E14" s="24">
        <v>-120400</v>
      </c>
      <c r="F14" s="5" t="s">
        <v>20</v>
      </c>
      <c r="G14" s="1"/>
      <c r="H14" s="1"/>
      <c r="I14" s="1"/>
      <c r="J14" s="1"/>
    </row>
    <row r="15" spans="2:14" ht="26.25" customHeight="1" thickBot="1" x14ac:dyDescent="0.3">
      <c r="B15" s="39"/>
      <c r="C15" s="22" t="s">
        <v>5</v>
      </c>
      <c r="D15" s="22" t="s">
        <v>6</v>
      </c>
      <c r="E15" s="28">
        <v>-62292</v>
      </c>
      <c r="F15" s="23" t="s">
        <v>20</v>
      </c>
      <c r="G15" s="1"/>
      <c r="H15" s="1"/>
      <c r="I15" s="1"/>
      <c r="J15" s="1"/>
    </row>
    <row r="16" spans="2:14" ht="60.75" thickTop="1" x14ac:dyDescent="0.25">
      <c r="B16" s="40" t="s">
        <v>28</v>
      </c>
      <c r="C16" s="20" t="s">
        <v>18</v>
      </c>
      <c r="D16" s="20" t="s">
        <v>4</v>
      </c>
      <c r="E16" s="27">
        <f>-13000</f>
        <v>-13000</v>
      </c>
      <c r="F16" s="21" t="s">
        <v>20</v>
      </c>
      <c r="G16" s="1"/>
      <c r="H16" s="1"/>
      <c r="I16" s="1"/>
      <c r="J16" s="1"/>
    </row>
    <row r="17" spans="2:10" ht="26.25" customHeight="1" x14ac:dyDescent="0.25">
      <c r="B17" s="38"/>
      <c r="C17" s="2" t="s">
        <v>26</v>
      </c>
      <c r="D17" s="2" t="s">
        <v>6</v>
      </c>
      <c r="E17" s="24">
        <v>-30622</v>
      </c>
      <c r="F17" s="5" t="s">
        <v>20</v>
      </c>
      <c r="G17" s="1"/>
      <c r="H17" s="1"/>
      <c r="I17" s="1"/>
      <c r="J17" s="1"/>
    </row>
    <row r="18" spans="2:10" ht="26.25" customHeight="1" thickBot="1" x14ac:dyDescent="0.3">
      <c r="B18" s="39"/>
      <c r="C18" s="22" t="s">
        <v>5</v>
      </c>
      <c r="D18" s="22" t="s">
        <v>6</v>
      </c>
      <c r="E18" s="28">
        <v>-62292</v>
      </c>
      <c r="F18" s="23" t="s">
        <v>20</v>
      </c>
      <c r="G18" s="1"/>
      <c r="H18" s="1"/>
      <c r="I18" s="1"/>
      <c r="J18" s="1"/>
    </row>
    <row r="19" spans="2:10" ht="15.75" thickTop="1" x14ac:dyDescent="0.25">
      <c r="B19" s="40" t="s">
        <v>27</v>
      </c>
      <c r="C19" s="20"/>
      <c r="D19" s="20"/>
      <c r="E19" s="21"/>
      <c r="F19" s="21"/>
      <c r="G19" s="1"/>
      <c r="H19" s="1"/>
      <c r="I19" s="1"/>
      <c r="J19" s="1"/>
    </row>
    <row r="20" spans="2:10" ht="26.25" customHeight="1" x14ac:dyDescent="0.25">
      <c r="B20" s="38"/>
      <c r="C20" s="2"/>
      <c r="D20" s="2"/>
      <c r="E20" s="5"/>
      <c r="F20" s="5" t="s">
        <v>30</v>
      </c>
      <c r="G20" s="1"/>
      <c r="H20" s="1"/>
      <c r="I20" s="1"/>
      <c r="J20" s="1"/>
    </row>
    <row r="21" spans="2:10" ht="26.25" customHeight="1" thickBot="1" x14ac:dyDescent="0.3">
      <c r="B21" s="39"/>
      <c r="C21" s="22"/>
      <c r="D21" s="22"/>
      <c r="E21" s="23"/>
      <c r="F21" s="23"/>
      <c r="G21" s="1"/>
      <c r="H21" s="1"/>
      <c r="I21" s="1"/>
      <c r="J21" s="1"/>
    </row>
    <row r="22" spans="2:10" ht="15.75" thickTop="1" x14ac:dyDescent="0.25">
      <c r="B22" s="3"/>
      <c r="C22" s="1"/>
      <c r="D22" s="1"/>
      <c r="E22" s="1"/>
      <c r="F22" s="1"/>
      <c r="G22" s="1"/>
      <c r="H22" s="1"/>
      <c r="I22" s="1"/>
      <c r="J22" s="1"/>
    </row>
    <row r="23" spans="2:10" x14ac:dyDescent="0.25">
      <c r="B23" s="3"/>
      <c r="C23" s="1"/>
      <c r="D23" s="1"/>
      <c r="E23" s="1"/>
      <c r="F23" s="1"/>
      <c r="G23" s="1"/>
      <c r="H23" s="1"/>
      <c r="I23" s="1"/>
      <c r="J23" s="1"/>
    </row>
    <row r="24" spans="2:10" x14ac:dyDescent="0.25">
      <c r="B24" s="3"/>
      <c r="C24" s="1"/>
      <c r="D24" s="1"/>
      <c r="E24" s="1"/>
      <c r="F24" s="1"/>
      <c r="G24" s="1"/>
      <c r="H24" s="1"/>
      <c r="I24" s="1"/>
      <c r="J24" s="1"/>
    </row>
    <row r="25" spans="2:10" x14ac:dyDescent="0.25">
      <c r="B25" s="3"/>
      <c r="C25" s="1"/>
      <c r="D25" s="1"/>
      <c r="E25" s="1"/>
      <c r="F25" s="1"/>
      <c r="G25" s="1"/>
      <c r="H25" s="1"/>
      <c r="I25" s="1"/>
      <c r="J25" s="1"/>
    </row>
    <row r="26" spans="2:10" x14ac:dyDescent="0.25">
      <c r="B26" s="3"/>
      <c r="C26" s="1"/>
      <c r="D26" s="1"/>
      <c r="E26" s="1"/>
      <c r="F26" s="1"/>
      <c r="G26" s="1"/>
      <c r="H26" s="1"/>
      <c r="I26" s="1"/>
      <c r="J26" s="1"/>
    </row>
    <row r="27" spans="2:10" x14ac:dyDescent="0.25">
      <c r="B27" s="3"/>
      <c r="C27" s="1"/>
      <c r="D27" s="1"/>
      <c r="E27" s="1"/>
      <c r="F27" s="1"/>
      <c r="G27" s="1"/>
      <c r="H27" s="1"/>
      <c r="I27" s="1"/>
      <c r="J27" s="1"/>
    </row>
    <row r="28" spans="2:10" x14ac:dyDescent="0.25">
      <c r="B28" s="3"/>
      <c r="C28" s="1"/>
      <c r="D28" s="1"/>
      <c r="E28" s="1"/>
      <c r="F28" s="1"/>
      <c r="G28" s="1"/>
      <c r="H28" s="1"/>
      <c r="I28" s="1"/>
      <c r="J28" s="1"/>
    </row>
    <row r="29" spans="2:10" x14ac:dyDescent="0.25">
      <c r="B29" s="3"/>
      <c r="C29" s="1"/>
      <c r="D29" s="1"/>
      <c r="E29" s="1"/>
      <c r="F29" s="1"/>
      <c r="G29" s="1"/>
      <c r="H29" s="1"/>
      <c r="I29" s="1"/>
      <c r="J29" s="1"/>
    </row>
    <row r="30" spans="2:10" x14ac:dyDescent="0.25">
      <c r="B30" s="3"/>
      <c r="C30" s="1"/>
      <c r="D30" s="1"/>
      <c r="E30" s="1"/>
      <c r="F30" s="1"/>
      <c r="G30" s="1"/>
      <c r="H30" s="1"/>
      <c r="I30" s="1"/>
      <c r="J30" s="1"/>
    </row>
    <row r="31" spans="2:10" x14ac:dyDescent="0.25">
      <c r="B31" s="3"/>
      <c r="C31" s="1"/>
      <c r="D31" s="1"/>
      <c r="E31" s="1"/>
      <c r="F31" s="1"/>
      <c r="G31" s="1"/>
      <c r="H31" s="1"/>
      <c r="I31" s="1"/>
      <c r="J31" s="1"/>
    </row>
    <row r="32" spans="2:10" x14ac:dyDescent="0.25">
      <c r="B32" s="3"/>
      <c r="C32" s="1"/>
      <c r="D32" s="1"/>
      <c r="E32" s="1"/>
      <c r="F32" s="1"/>
      <c r="G32" s="1"/>
      <c r="H32" s="1"/>
      <c r="I32" s="1"/>
      <c r="J32" s="1"/>
    </row>
    <row r="33" spans="2:10" x14ac:dyDescent="0.25">
      <c r="B33" s="3"/>
      <c r="C33" s="1"/>
      <c r="D33" s="1"/>
      <c r="E33" s="1"/>
      <c r="F33" s="1"/>
      <c r="G33" s="1"/>
      <c r="H33" s="1"/>
      <c r="I33" s="1"/>
      <c r="J33" s="1"/>
    </row>
    <row r="34" spans="2:10" x14ac:dyDescent="0.25">
      <c r="B34" s="3"/>
      <c r="C34" s="1"/>
      <c r="D34" s="1"/>
      <c r="E34" s="1"/>
      <c r="F34" s="1"/>
      <c r="G34" s="1"/>
      <c r="H34" s="1"/>
      <c r="I34" s="1"/>
      <c r="J34" s="1"/>
    </row>
    <row r="35" spans="2:10" x14ac:dyDescent="0.25">
      <c r="B35" s="3"/>
      <c r="C35" s="1"/>
      <c r="D35" s="1"/>
      <c r="E35" s="1"/>
      <c r="F35" s="1"/>
      <c r="G35" s="1"/>
      <c r="H35" s="1"/>
      <c r="I35" s="1"/>
      <c r="J35" s="1"/>
    </row>
  </sheetData>
  <autoFilter ref="B3:N21" xr:uid="{168789B7-A000-4F6E-BCD9-77462923743D}"/>
  <mergeCells count="6">
    <mergeCell ref="B19:B21"/>
    <mergeCell ref="B4:B6"/>
    <mergeCell ref="B7:B9"/>
    <mergeCell ref="B10:B11"/>
    <mergeCell ref="B13:B15"/>
    <mergeCell ref="B16:B18"/>
  </mergeCell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93766-A8B9-45C3-B9F8-8809C589DB39}">
  <sheetPr>
    <tabColor rgb="FF00B050"/>
  </sheetPr>
  <dimension ref="A1:D5"/>
  <sheetViews>
    <sheetView tabSelected="1" workbookViewId="0">
      <pane ySplit="1" topLeftCell="A2" activePane="bottomLeft" state="frozen"/>
      <selection pane="bottomLeft" activeCell="J2" sqref="J2"/>
    </sheetView>
  </sheetViews>
  <sheetFormatPr defaultRowHeight="15.75" x14ac:dyDescent="0.25"/>
  <cols>
    <col min="1" max="1" width="9.140625" style="43"/>
    <col min="2" max="2" width="43.85546875" style="43" customWidth="1"/>
    <col min="3" max="3" width="43" style="43" customWidth="1"/>
    <col min="4" max="4" width="53.140625" style="43" customWidth="1"/>
    <col min="5" max="16384" width="9.140625" style="43"/>
  </cols>
  <sheetData>
    <row r="1" spans="1:4" s="46" customFormat="1" ht="41.25" customHeight="1" x14ac:dyDescent="0.25">
      <c r="A1" s="44" t="s">
        <v>37</v>
      </c>
      <c r="B1" s="44" t="s">
        <v>44</v>
      </c>
      <c r="C1" s="44" t="s">
        <v>38</v>
      </c>
      <c r="D1" s="44" t="s">
        <v>39</v>
      </c>
    </row>
    <row r="2" spans="1:4" ht="110.25" x14ac:dyDescent="0.25">
      <c r="A2" s="42">
        <v>1</v>
      </c>
      <c r="B2" s="41" t="s">
        <v>45</v>
      </c>
      <c r="C2" s="41" t="s">
        <v>51</v>
      </c>
      <c r="D2" s="41" t="s">
        <v>49</v>
      </c>
    </row>
    <row r="3" spans="1:4" ht="78.75" x14ac:dyDescent="0.25">
      <c r="A3" s="42">
        <v>2</v>
      </c>
      <c r="B3" s="41" t="s">
        <v>18</v>
      </c>
      <c r="C3" s="41" t="s">
        <v>43</v>
      </c>
      <c r="D3" s="41" t="s">
        <v>42</v>
      </c>
    </row>
    <row r="4" spans="1:4" ht="236.25" x14ac:dyDescent="0.25">
      <c r="A4" s="42">
        <v>3</v>
      </c>
      <c r="B4" s="41" t="s">
        <v>46</v>
      </c>
      <c r="C4" s="41" t="s">
        <v>41</v>
      </c>
      <c r="D4" s="41" t="s">
        <v>40</v>
      </c>
    </row>
    <row r="5" spans="1:4" s="48" customFormat="1" ht="47.25" x14ac:dyDescent="0.25">
      <c r="A5" s="47">
        <v>4</v>
      </c>
      <c r="B5" s="45" t="s">
        <v>47</v>
      </c>
      <c r="C5" s="45" t="s">
        <v>48</v>
      </c>
      <c r="D5" s="45" t="s">
        <v>50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свод</vt:lpstr>
      <vt:lpstr>Лист1</vt:lpstr>
      <vt:lpstr>ВИР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Admin</cp:lastModifiedBy>
  <dcterms:created xsi:type="dcterms:W3CDTF">2024-05-16T10:58:08Z</dcterms:created>
  <dcterms:modified xsi:type="dcterms:W3CDTF">2024-05-17T12:28:00Z</dcterms:modified>
</cp:coreProperties>
</file>