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22 ПЖ\"/>
    </mc:Choice>
  </mc:AlternateContent>
  <xr:revisionPtr revIDLastSave="0" documentId="13_ncr:1_{7D0168DF-556F-4180-9D57-CAE40EE95A46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1">Лист2!$A$1:$I$172</definedName>
  </definedNames>
  <calcPr calcId="191029"/>
</workbook>
</file>

<file path=xl/calcChain.xml><?xml version="1.0" encoding="utf-8"?>
<calcChain xmlns="http://schemas.openxmlformats.org/spreadsheetml/2006/main">
  <c r="H54" i="2" l="1"/>
  <c r="H53" i="2"/>
  <c r="G53" i="2"/>
  <c r="H52" i="2"/>
  <c r="G52" i="2"/>
  <c r="H51" i="2"/>
  <c r="G51" i="2"/>
  <c r="H50" i="2"/>
  <c r="G50" i="2"/>
  <c r="F20" i="2"/>
  <c r="H20" i="2"/>
  <c r="G21" i="2"/>
  <c r="G160" i="2"/>
  <c r="G151" i="2"/>
  <c r="H39" i="2"/>
  <c r="H38" i="2"/>
  <c r="H37" i="2"/>
  <c r="G162" i="2" l="1"/>
  <c r="H56" i="2"/>
  <c r="H57" i="2"/>
  <c r="H59" i="2"/>
  <c r="H60" i="2"/>
  <c r="H62" i="2"/>
  <c r="H42" i="2"/>
  <c r="G120" i="2" l="1"/>
  <c r="F57" i="2"/>
  <c r="G77" i="2" l="1"/>
  <c r="G13" i="2" l="1"/>
  <c r="G24" i="2" l="1"/>
  <c r="G14" i="2"/>
  <c r="G10" i="2" l="1"/>
  <c r="G11" i="2"/>
  <c r="G12" i="2"/>
  <c r="G15" i="2"/>
  <c r="G22" i="2"/>
  <c r="G23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8" i="2"/>
  <c r="G49" i="2"/>
  <c r="G56" i="2"/>
  <c r="G57" i="2"/>
  <c r="G58" i="2"/>
  <c r="G59" i="2"/>
  <c r="G60" i="2"/>
  <c r="G61" i="2"/>
  <c r="G63" i="2"/>
  <c r="G64" i="2"/>
  <c r="G65" i="2"/>
  <c r="G66" i="2"/>
  <c r="G67" i="2"/>
  <c r="G68" i="2"/>
  <c r="G74" i="2"/>
  <c r="G75" i="2"/>
  <c r="G78" i="2"/>
  <c r="G79" i="2"/>
  <c r="G80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9" i="2"/>
  <c r="G100" i="2"/>
  <c r="G101" i="2"/>
  <c r="G102" i="2"/>
  <c r="G103" i="2"/>
  <c r="G110" i="2"/>
  <c r="G113" i="2"/>
  <c r="G114" i="2"/>
  <c r="G117" i="2"/>
  <c r="G118" i="2"/>
  <c r="G115" i="2"/>
  <c r="G116" i="2"/>
  <c r="G119" i="2"/>
  <c r="G167" i="2"/>
  <c r="G169" i="2"/>
  <c r="G170" i="2"/>
  <c r="G171" i="2"/>
  <c r="G172" i="2"/>
  <c r="G161" i="2"/>
  <c r="G163" i="2"/>
  <c r="G164" i="2"/>
  <c r="G165" i="2"/>
  <c r="G152" i="2"/>
  <c r="G153" i="2"/>
  <c r="G154" i="2"/>
  <c r="G155" i="2"/>
  <c r="G156" i="2"/>
  <c r="G157" i="2"/>
  <c r="G158" i="2"/>
  <c r="G159" i="2"/>
  <c r="G9" i="2"/>
  <c r="G8" i="2" l="1"/>
  <c r="G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 ИД планировки не было</t>
        </r>
      </text>
    </comment>
  </commentList>
</comments>
</file>

<file path=xl/sharedStrings.xml><?xml version="1.0" encoding="utf-8"?>
<sst xmlns="http://schemas.openxmlformats.org/spreadsheetml/2006/main" count="467" uniqueCount="294">
  <si>
    <t xml:space="preserve">№ </t>
  </si>
  <si>
    <t>Наименование работ</t>
  </si>
  <si>
    <t>Ед. изм.</t>
  </si>
  <si>
    <t>Кол-во</t>
  </si>
  <si>
    <t>Примечания</t>
  </si>
  <si>
    <t>Подрезка рельс в кривых, в местах присоединения к существующим и проектируемым путям, стрелочным переводам, глухому пересечению</t>
  </si>
  <si>
    <t>Замена скреплений КД-65 на контррельсовый башмак (каждая 2-я шпала)</t>
  </si>
  <si>
    <t xml:space="preserve"> </t>
  </si>
  <si>
    <t>Выменивание ж/б бруса на СП 46,48,50 на деревянный брус, длиной 5 м., для монтажа переводных механизмов</t>
  </si>
  <si>
    <t xml:space="preserve">Монтаж ж/б шпал со скреплениями ЖДР-65 для устройства тупиковых упоров на путях 32,34,36 (3 шт. на упор с комплектом скрепления) </t>
  </si>
  <si>
    <t>Сверление отверстий в рельсах Р-65, диаметров 16 мм для крепления закладных деталей МС-1 (3 отверстия на рельс)</t>
  </si>
  <si>
    <t>Сверление отверстий в закладных деталях МС-1 для крепления к рельсу</t>
  </si>
  <si>
    <t>Скрепление закладных деталей МС-1 и М-2 электродуговой сваркой</t>
  </si>
  <si>
    <t>Балластировка и выправка существующего обкаточного пути №2 между стрелочными переводами №41 и №42</t>
  </si>
  <si>
    <t>Сверление отверстий в рельсах после подрезки под монтаж накладки (3 отверстия под рельс)</t>
  </si>
  <si>
    <t>Сверление отверстий в контррельсовом уголке для скрепления с башмаком и стыковочными накладками</t>
  </si>
  <si>
    <t>Демонтаж существующего переводного механизма со стр.перевода №8 для последующего монтажа на стр.переводе №40</t>
  </si>
  <si>
    <r>
      <t>Устройство разделяющей прослойки под песчаным основанием жд. путей и стр.переводов  из геотекстиля 500 г/м</t>
    </r>
    <r>
      <rPr>
        <sz val="12"/>
        <color theme="1"/>
        <rFont val="Calibri"/>
        <family val="2"/>
        <charset val="204"/>
      </rPr>
      <t>²</t>
    </r>
  </si>
  <si>
    <t>Очистка межшпальных ящиков и насыпи откосов существующего обкаточного пути №2 между стрелочными переводами №41 и №42 от мусора и загрезнённого щебёночного балласта</t>
  </si>
  <si>
    <t>№</t>
  </si>
  <si>
    <t>№ в ЛСР</t>
  </si>
  <si>
    <t>Наименование вида работ</t>
  </si>
  <si>
    <t>Ед.изм.</t>
  </si>
  <si>
    <t>Кол-во по ИД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</si>
  <si>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</si>
  <si>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Сооружение земляного полотна</t>
  </si>
  <si>
    <t>Разработка грунта с погрузкой мех способом экскаваторами с ковшом 0,5 м3, гр грунтов 1</t>
  </si>
  <si>
    <t>м3</t>
  </si>
  <si>
    <t>Разработка грунта вручную в траншеях</t>
  </si>
  <si>
    <t>Погрузка вручную грунта от ручной разработки</t>
  </si>
  <si>
    <t>Перевозка грунта на расстояние до 1 км</t>
  </si>
  <si>
    <t>т</t>
  </si>
  <si>
    <t>Перевозка и утилизация отходов 4-5 класса опасности</t>
  </si>
  <si>
    <t>Планировка площадей бульдозерами</t>
  </si>
  <si>
    <t>м2</t>
  </si>
  <si>
    <t>Планировка вручную дна и откосов выемок каналов</t>
  </si>
  <si>
    <t>Планировка откосов выемок и насыпей экскаваторами</t>
  </si>
  <si>
    <t>Устройство подстилающих и выравнивающих слоев оснований из песка</t>
  </si>
  <si>
    <t xml:space="preserve">      - Песок карьерный</t>
  </si>
  <si>
    <t>Устройство подстилающих и выравнивающих слоев оснований из щебня</t>
  </si>
  <si>
    <t xml:space="preserve">      - Щебень фр.25-60 (балластного 2 кат.) ГОСТ 7392 для ЖД пути</t>
  </si>
  <si>
    <t>Демонтажные работы</t>
  </si>
  <si>
    <t>Разборка тупикового упора</t>
  </si>
  <si>
    <t>шт.</t>
  </si>
  <si>
    <t>Разборка стрелочных переводов на деревянных брусьях на базе, марка перевода 1/9</t>
  </si>
  <si>
    <t>Разборка пути звеньями рельсошпальной решетки, шпалы железобетонные</t>
  </si>
  <si>
    <t>м</t>
  </si>
  <si>
    <t>Разборка пути поэлементно на деревянных шпалах тип рельсов Р65</t>
  </si>
  <si>
    <t>Погрузка переводов стрелочных и пересечений, рельс</t>
  </si>
  <si>
    <t>Погрузка металлических конструкций креплений</t>
  </si>
  <si>
    <t>Перевозка грузов на расстояние до 2 км</t>
  </si>
  <si>
    <t>Разгрузка металлических конструкций креплений</t>
  </si>
  <si>
    <t>Разгрузка переводов стрелочных и пересечений, рельс</t>
  </si>
  <si>
    <t xml:space="preserve">Погрузка с использованием погрузчика ж.б. шпал </t>
  </si>
  <si>
    <t>Погрузка деревянных шпал</t>
  </si>
  <si>
    <t>Погрузка экскаваторами мусора строительного от замены балласта</t>
  </si>
  <si>
    <t>Погрузка вручную мусора строительного от замены балласта</t>
  </si>
  <si>
    <t>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</si>
  <si>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</t>
  </si>
  <si>
    <t>Новые</t>
  </si>
  <si>
    <t xml:space="preserve">      - Рельсы Р-65 НТ260, L-12,5 м</t>
  </si>
  <si>
    <t xml:space="preserve">      - Шпала деревян. пропит. II тип, пр-во РБ</t>
  </si>
  <si>
    <t>с доставкой ж/д транспортом до ст.Мытищи код 234808</t>
  </si>
  <si>
    <t xml:space="preserve">      - Накладка 1Р-65</t>
  </si>
  <si>
    <t>компл.</t>
  </si>
  <si>
    <t>Укладка пути отдельными элементами на деревянных шпалах при раздельном шурупном скреплении тип рельсов: Р50</t>
  </si>
  <si>
    <t>Укладка контррельсов</t>
  </si>
  <si>
    <t xml:space="preserve">      - Контррельсовый уголок (с комплектом крепления) СП850 длина 9,3м ПКЖД-65</t>
  </si>
  <si>
    <t>Укладка глухого пересечения на деревянных брусьях поэлементно при типе рельсов Р65</t>
  </si>
  <si>
    <t>компл</t>
  </si>
  <si>
    <t xml:space="preserve">      - Глухое пересечение (угол 45º) тип Р65</t>
  </si>
  <si>
    <t>проект 534.06-2007.00.000-01</t>
  </si>
  <si>
    <t>31.2</t>
  </si>
  <si>
    <t>Сборка стрелочного перевода блоками при типе рельсов Р65 на железобетонных брусьях, марка перевода: 1/9</t>
  </si>
  <si>
    <t>СП №46, №48, №50</t>
  </si>
  <si>
    <t>33.1</t>
  </si>
  <si>
    <t xml:space="preserve">      - Стрелочный перевод тип Р65 марка 1/9 правый </t>
  </si>
  <si>
    <t>пр. 2769.00.000</t>
  </si>
  <si>
    <t>33.2</t>
  </si>
  <si>
    <t xml:space="preserve">      - Стрелочный перевод тип Р65 марка 1/9 левый,</t>
  </si>
  <si>
    <t>пр.2769.00.000-01</t>
  </si>
  <si>
    <t>33.3</t>
  </si>
  <si>
    <t xml:space="preserve">      - Брус ж.б. </t>
  </si>
  <si>
    <t>пр. 2769</t>
  </si>
  <si>
    <t xml:space="preserve">Сборка стрелочного перевода блоками при типе рельсов Р65 на деревянных брусьях, марка перевода: 1/9 </t>
  </si>
  <si>
    <t>СП №40 (старогодний СП №8), СП №42, СП №41</t>
  </si>
  <si>
    <t xml:space="preserve">      - Брус деревянный А4 тип II, пропитка 3-5мм, сечение 160х230</t>
  </si>
  <si>
    <t>Сборка стрелочного перевода блоками при типе рельсов Р65 на деревянных брусьях, марка перевода: 1/7</t>
  </si>
  <si>
    <t xml:space="preserve">      - Стрелочный перевод тип Р65 марка 1/7, левый</t>
  </si>
  <si>
    <t>пр. ЛПТП665121.103</t>
  </si>
  <si>
    <t xml:space="preserve">      - Брус деревянный Б3 тип II, пропитка 3-5мм</t>
  </si>
  <si>
    <t xml:space="preserve">Устройство упоров тупиковых рельсовых </t>
  </si>
  <si>
    <t>Старогодний</t>
  </si>
  <si>
    <t>Новый</t>
  </si>
  <si>
    <t xml:space="preserve">      - Тупиковый упор ТУ 5264-001-83875090-2016 </t>
  </si>
  <si>
    <t>в комплекте: стойка упора, деревянные брусья, крепеж, знак "Путевое заграждение")</t>
  </si>
  <si>
    <t>Рихтовка пути</t>
  </si>
  <si>
    <t>131-23-ПЖ.ВР.3</t>
  </si>
  <si>
    <t>Замена балласта в пути, шпалы деревянные, число шпал на 1 км: 1840, без укладки разделительного слоя</t>
  </si>
  <si>
    <t>Балластировка пути и стрелочных переводов на железобетонных шпалах, балласт: щебеночный</t>
  </si>
  <si>
    <t xml:space="preserve">      - Щебень из плотных горных пород для балластного слоя железнодорожного пути, фракция от 25 до 60 мм</t>
  </si>
  <si>
    <t>Демонтаж м/конструкций</t>
  </si>
  <si>
    <t>Демонтаж опорных стоек для пролетов до 24м</t>
  </si>
  <si>
    <t xml:space="preserve">Демонтаж стропильных и подстропильных ферм на высоте до 25 </t>
  </si>
  <si>
    <t>Погрузка металлических конструкций</t>
  </si>
  <si>
    <t>Разгрузка металлических конструкций</t>
  </si>
  <si>
    <t>Разборка монолитного ж/б фундамента</t>
  </si>
  <si>
    <t>Разборка ж/б конструкций опоры</t>
  </si>
  <si>
    <t xml:space="preserve">Погрузка экскаваторами мусора строительного </t>
  </si>
  <si>
    <t>Погрузка вручную мусора строительного</t>
  </si>
  <si>
    <t>Земляные работы</t>
  </si>
  <si>
    <t>Разработка грунта с погрузкой мех способом экскаваторами с ковшом вместимостью: 0,65 м3</t>
  </si>
  <si>
    <t>Разработка и обратная засыпка грунта вручную при подводке, смене или усилении фундаментов</t>
  </si>
  <si>
    <t xml:space="preserve">Погрузка грунта вручную </t>
  </si>
  <si>
    <t>Погрузка грунта</t>
  </si>
  <si>
    <t xml:space="preserve">Обратная засыпка грунтом бульдозерами </t>
  </si>
  <si>
    <t>Уплотнение грунта прицепными катками</t>
  </si>
  <si>
    <t>Кол-во по ВОР</t>
  </si>
  <si>
    <t>Сальдо (п.5 - п.6)</t>
  </si>
  <si>
    <t>с доставкой ж/д транспортом до ст.Мытищи код 234808. Общее количество дер.шпал по ИД.</t>
  </si>
  <si>
    <t>Общее количество скреплений по ИД.</t>
  </si>
  <si>
    <t>По ИД количество накладок в штуках.</t>
  </si>
  <si>
    <t>СП №43, СП №45, СП №47</t>
  </si>
  <si>
    <t>Устройство металлических каркасов для насыпи путей 32, 34,36, обкаточные пути (2 шт)</t>
  </si>
  <si>
    <t>Плюс песок и щебень</t>
  </si>
  <si>
    <t>Кол-во по ВОР от 09.02.2024</t>
  </si>
  <si>
    <t>Устройство насыпи призмы привозным грунтом</t>
  </si>
  <si>
    <t>под призму СП№41 1/9: V= 30,89 м3</t>
  </si>
  <si>
    <t>Устройство подсыпки привозным грунтом</t>
  </si>
  <si>
    <t>под проект. ж/д №30 и уч. пути №17 (между СП№46 и СП№48) = 0,03м3</t>
  </si>
  <si>
    <t xml:space="preserve">СП №8, СП №22, СП №14, СП №14 1/9 (т.1 - т.2) </t>
  </si>
  <si>
    <t>Подрезка рельс в кривых, в местах присоединения к существующим и проектируемым путям, к глухому пересечению</t>
  </si>
  <si>
    <t xml:space="preserve">Сверление отверстий в рельсах после подрезки под монтаж накладки </t>
  </si>
  <si>
    <t>Снятие скреплений КД-65 на контррельсовом башмаке (каждая 2-я шпала)</t>
  </si>
  <si>
    <t>Сверление отверстий в контррельсовом уголке, скрепление с башмаком и стыковочными накладками</t>
  </si>
  <si>
    <t>Установка скреплений КД-65 на контррельсовый башмак (каждая 2-я шпала) скреплением</t>
  </si>
  <si>
    <t>шт./ м3</t>
  </si>
  <si>
    <t>Демонтаж ж/б бруса на СП 46,48,50</t>
  </si>
  <si>
    <t xml:space="preserve">Установка деревянного бруса длиной 5 м </t>
  </si>
  <si>
    <t xml:space="preserve">Монтаж ж/б шпал с скреплениями ЖДР-65 </t>
  </si>
  <si>
    <t>3/ 0,6</t>
  </si>
  <si>
    <t>Изготовление деталей металлических каркасов обрамления призмы тупикового упора</t>
  </si>
  <si>
    <t>т.</t>
  </si>
  <si>
    <t xml:space="preserve">Устройство обрамления призмы тупикового упора металлическим каркасом: обрамление граней стальным уголком и установки растяжек из уголка </t>
  </si>
  <si>
    <t xml:space="preserve">Облицовка толстолистовой сталью </t>
  </si>
  <si>
    <t>т/м2</t>
  </si>
  <si>
    <t>3 275/ 141,86</t>
  </si>
  <si>
    <t>Засыпка песком с уплотнением</t>
  </si>
  <si>
    <t>Засыпка щебнем с уплотнением</t>
  </si>
  <si>
    <t>Нарезка швов</t>
  </si>
  <si>
    <t>Разборка асфальтобетонного покрытия отбойными молотками</t>
  </si>
  <si>
    <t>Разборка асфальтобетонного покрытия ковшом экскаватора</t>
  </si>
  <si>
    <t>Демонтаж ж/б плит (3,0х1,75х0,17)</t>
  </si>
  <si>
    <t>м2/ м3</t>
  </si>
  <si>
    <t>180,4/ 30,668</t>
  </si>
  <si>
    <t>Разборка бетонного основания отбойными молотками, h = 0,1 м</t>
  </si>
  <si>
    <t>Перевозка и утилизация</t>
  </si>
  <si>
    <t>м3 / т</t>
  </si>
  <si>
    <t>753,408/ 1 531,17</t>
  </si>
  <si>
    <t>Демонтаж бетонных оснований в котловане под устройство жд пути №30 отбойными молотками</t>
  </si>
  <si>
    <t>50,4/ 110,88</t>
  </si>
  <si>
    <t>Демонтаж бетонных блоков отбойными молотками (тупики)</t>
  </si>
  <si>
    <t>Разборка асфальтобетонного покрытия отбойными молотками (тупики)</t>
  </si>
  <si>
    <t xml:space="preserve">Демонтаж бетонных плит  </t>
  </si>
  <si>
    <t>151/ 25,88</t>
  </si>
  <si>
    <t>Демонтаж бетонного основания: h = 0,1 м отбойными молотками (тупики)</t>
  </si>
  <si>
    <t>89,89 / 218,01</t>
  </si>
  <si>
    <t>Сверление рельс для установки МС2</t>
  </si>
  <si>
    <t>Установка МС2 на болтовых соединениях</t>
  </si>
  <si>
    <t>шт/ т</t>
  </si>
  <si>
    <t>м/ т</t>
  </si>
  <si>
    <t>380/ 2730,03</t>
  </si>
  <si>
    <t>936/ 4,75647</t>
  </si>
  <si>
    <t>32.1</t>
  </si>
  <si>
    <t>32.2</t>
  </si>
  <si>
    <t>32.3</t>
  </si>
  <si>
    <t>32.4</t>
  </si>
  <si>
    <t>44.1</t>
  </si>
  <si>
    <t>46.1</t>
  </si>
  <si>
    <t>Объемы из сметы</t>
  </si>
  <si>
    <r>
      <rPr>
        <sz val="10"/>
        <color rgb="FFFF0000"/>
        <rFont val="Times New Roman"/>
        <family val="1"/>
        <charset val="204"/>
      </rPr>
      <t>Объемы из сметы</t>
    </r>
    <r>
      <rPr>
        <sz val="10"/>
        <color theme="1"/>
        <rFont val="Times New Roman"/>
        <family val="1"/>
        <charset val="204"/>
      </rPr>
      <t xml:space="preserve">
Уточнить коээфициент от общей планировки</t>
    </r>
  </si>
  <si>
    <t>тупиковые упоры кранового пути</t>
  </si>
  <si>
    <t xml:space="preserve">Общее количество рельс (205) </t>
  </si>
  <si>
    <t>с доставкой ж/д транспортом до ст.Мытищи код 234808. Общее количество Ж.Б. шпал по ИД (1274)</t>
  </si>
  <si>
    <t xml:space="preserve">      - Скрепление КД-65 </t>
  </si>
  <si>
    <t xml:space="preserve">      - Скрепления ЖБР-65 </t>
  </si>
  <si>
    <t xml:space="preserve">      - Скрепление КД-50 </t>
  </si>
  <si>
    <t xml:space="preserve">      - Болт стыковой М27 в комплекте с шайбой и гайкой</t>
  </si>
  <si>
    <t xml:space="preserve">      - Скрепления КБ-65 </t>
  </si>
  <si>
    <t xml:space="preserve">Укладка пути отдельными элементами на деревянных шпалах при раздельном шурупном скреплении тип рельсов: Р65 </t>
  </si>
  <si>
    <t xml:space="preserve"> - Шпала железобетонная </t>
  </si>
  <si>
    <t>Укладка пути отдельными элементами на железобетонных шпалах тип рельсов: Р65, тип скреплений КБ 65</t>
  </si>
  <si>
    <t>Общая длина выправляемых участков без учета типа шпал (2141,44 м3- было в расчете Пенькова)</t>
  </si>
  <si>
    <r>
      <t xml:space="preserve">для устройства тупиковых упоров на путях 32,34,36 (3 шт. на упор с комплектом скрепления), </t>
    </r>
    <r>
      <rPr>
        <b/>
        <sz val="10"/>
        <color rgb="FFFF0000"/>
        <rFont val="Times New Roman"/>
        <family val="1"/>
        <charset val="204"/>
      </rPr>
      <t>объемы отсутвуют в ВОР</t>
    </r>
  </si>
  <si>
    <t>Демонтаж металлоконструкций опоры (опоры под трубопроводы)</t>
  </si>
  <si>
    <t>не было в смете изначально</t>
  </si>
  <si>
    <t>Устройство упоров тупиковых</t>
  </si>
  <si>
    <t>шт</t>
  </si>
  <si>
    <t>Выправочно-отделочные работы и окончательная выправка пути, балласт щебеночный</t>
  </si>
  <si>
    <t>277,47м3*1,9 *0,2</t>
  </si>
  <si>
    <t>(277,47м3 + 50м3 + 25м3)*1,9 *0,8</t>
  </si>
  <si>
    <t>шпала дер.: 27,382т/0,6
шпала ж/б: 375,54т/2,5
балласт: 352,47</t>
  </si>
  <si>
    <t xml:space="preserve">в ИД работы прописать </t>
  </si>
  <si>
    <r>
      <t xml:space="preserve">Новые, </t>
    </r>
    <r>
      <rPr>
        <b/>
        <sz val="10"/>
        <color theme="1"/>
        <rFont val="Times New Roman"/>
        <family val="1"/>
        <charset val="204"/>
      </rPr>
      <t>тип скрепления КД-65</t>
    </r>
    <r>
      <rPr>
        <sz val="10"/>
        <color theme="1"/>
        <rFont val="Times New Roman"/>
        <family val="1"/>
        <charset val="204"/>
      </rPr>
      <t xml:space="preserve">
Общая длина путей на дер. шпалах</t>
    </r>
  </si>
  <si>
    <r>
      <t xml:space="preserve">Старогодние, </t>
    </r>
    <r>
      <rPr>
        <b/>
        <sz val="10"/>
        <color theme="1"/>
        <rFont val="Times New Roman"/>
        <family val="1"/>
        <charset val="204"/>
      </rPr>
      <t>тип скрепления КД-65</t>
    </r>
    <r>
      <rPr>
        <sz val="10"/>
        <color theme="1"/>
        <rFont val="Times New Roman"/>
        <family val="1"/>
        <charset val="204"/>
      </rPr>
      <t xml:space="preserve">
</t>
    </r>
  </si>
  <si>
    <t xml:space="preserve"> - Рельсы Р-65 НТ260, L-12,5 м</t>
  </si>
  <si>
    <t xml:space="preserve">  - Шпала дерев..пропит. II тип, пр-во РБ</t>
  </si>
  <si>
    <t xml:space="preserve"> - Накладка 1Р-65</t>
  </si>
  <si>
    <t xml:space="preserve"> - Болт стыковой М27 в комплекте с шайбой и гайкой</t>
  </si>
  <si>
    <r>
      <t xml:space="preserve">Укладка пути отдельными элементами на </t>
    </r>
    <r>
      <rPr>
        <sz val="10"/>
        <rFont val="Times New Roman"/>
        <family val="1"/>
        <charset val="204"/>
      </rPr>
      <t>железобетонных шпалах тип рельсов: Р65, тип скреплений ЖБР-65</t>
    </r>
  </si>
  <si>
    <t>729,37 м  всего на ж/б шпалах</t>
  </si>
  <si>
    <t xml:space="preserve"> - Шпала дерев. пропит.II тип, пр-во РБ</t>
  </si>
  <si>
    <t>Старогодние (работы в смете, по факту отсутсвуют)</t>
  </si>
  <si>
    <t>на пути №31 (новый жд переезд напротив весовой) - 4шт. * 9м
L=18,89м, L=18,78м</t>
  </si>
  <si>
    <r>
      <t xml:space="preserve">Укладка стрелочного перевода типа Р65 блоками кранами на железнодорожном ходу, брусья деревянные, марка перевода: 1/7 </t>
    </r>
    <r>
      <rPr>
        <strike/>
        <sz val="10"/>
        <color theme="1"/>
        <rFont val="Times New Roman"/>
        <family val="1"/>
        <charset val="204"/>
      </rPr>
      <t>без укладки разделительного слоя</t>
    </r>
    <r>
      <rPr>
        <sz val="10"/>
        <color theme="1"/>
        <rFont val="Times New Roman"/>
        <family val="1"/>
        <charset val="204"/>
      </rPr>
      <t xml:space="preserve"> с укладкой геотекстиля</t>
    </r>
  </si>
  <si>
    <r>
      <t xml:space="preserve">Укладка стрелочного перевода типа Р65 блоками кранами на железнодорожном ходу, брусья деревянные, марка перевода: 1/9 </t>
    </r>
    <r>
      <rPr>
        <strike/>
        <sz val="10"/>
        <color theme="1"/>
        <rFont val="Times New Roman"/>
        <family val="1"/>
        <charset val="204"/>
      </rPr>
      <t>без укладки разделительного слоя</t>
    </r>
    <r>
      <rPr>
        <sz val="10"/>
        <color theme="1"/>
        <rFont val="Times New Roman"/>
        <family val="1"/>
        <charset val="204"/>
      </rPr>
      <t xml:space="preserve"> с укладкой геотекстиля</t>
    </r>
  </si>
  <si>
    <r>
      <t xml:space="preserve">Укладка стрелочного перевода типа Р65 блоками кранами на железнодорожном ходу, брусья железобетонные, марка перевода: 1/9 </t>
    </r>
    <r>
      <rPr>
        <strike/>
        <sz val="10"/>
        <color theme="1"/>
        <rFont val="Times New Roman"/>
        <family val="1"/>
        <charset val="204"/>
      </rPr>
      <t>без укладки разделительного слоя</t>
    </r>
    <r>
      <rPr>
        <sz val="10"/>
        <color theme="1"/>
        <rFont val="Times New Roman"/>
        <family val="1"/>
        <charset val="204"/>
      </rPr>
      <t xml:space="preserve"> с укладкой геотекстиля</t>
    </r>
  </si>
  <si>
    <t>3,2м3 * 6 = 19,2м3 * 2,5 = 48т</t>
  </si>
  <si>
    <t>5м3*6 = 30м3</t>
  </si>
  <si>
    <t>(30+19,2)*2,5 * 0,8 =98,4т</t>
  </si>
  <si>
    <t>(30+19,2)*2,5 * 0,2 =24,6т</t>
  </si>
  <si>
    <t>26,24м3*6шт.</t>
  </si>
  <si>
    <t>0,5м3*6шт.</t>
  </si>
  <si>
    <t>(41,5+0,5)*6</t>
  </si>
  <si>
    <t>7,9*6шт.</t>
  </si>
  <si>
    <t>(41,5+0,5+7,9)*6</t>
  </si>
  <si>
    <t>31,1*6</t>
  </si>
  <si>
    <t>по проекту на опоре установлены не стропильные фермы , а опорные конструкции под трубопроводы</t>
  </si>
  <si>
    <t xml:space="preserve">Перевозка металлических конструкций на расстояние до 1 км </t>
  </si>
  <si>
    <t>в проекте не нашла объем 6,82т</t>
  </si>
  <si>
    <t>Демонтаж опор</t>
  </si>
  <si>
    <t>добавить разработку грунта в ИД</t>
  </si>
  <si>
    <t>Демонтаж ж/б конструкций опор</t>
  </si>
  <si>
    <t>Изготовление и устройство закладных конструкций</t>
  </si>
  <si>
    <t xml:space="preserve">Монтаж в проектное положение МС1 с приваркой к МС2 </t>
  </si>
  <si>
    <t>изготовление в построечных условиях</t>
  </si>
  <si>
    <t>Изготовление в построечных условиях конструкций закладных МС1, МС2</t>
  </si>
  <si>
    <t xml:space="preserve">Объем работ принят из расчета общей площади песочной отсыпки под пути </t>
  </si>
  <si>
    <t>Устройство оснований под ж/д пути</t>
  </si>
  <si>
    <t>Устройство разделяющей прослойки под песчаным основанием жд. путей из геотекстиля 500 г/м²</t>
  </si>
  <si>
    <t xml:space="preserve">      - Геотекстиль 500 г/м²</t>
  </si>
  <si>
    <t>дополнить ИД</t>
  </si>
  <si>
    <t>12.1</t>
  </si>
  <si>
    <t>13.1</t>
  </si>
  <si>
    <t>14.1</t>
  </si>
  <si>
    <t>29.1</t>
  </si>
  <si>
    <t>29.2</t>
  </si>
  <si>
    <t>29.3</t>
  </si>
  <si>
    <t>29.4</t>
  </si>
  <si>
    <t>29.5</t>
  </si>
  <si>
    <t>31.1</t>
  </si>
  <si>
    <t>31.3</t>
  </si>
  <si>
    <t>31.4</t>
  </si>
  <si>
    <t>31.5</t>
  </si>
  <si>
    <t>Новые
Работы разбиты по типу скреплений.
В смете было учтена вся прокладка на скреплении ЖБР-65</t>
  </si>
  <si>
    <t>32.5</t>
  </si>
  <si>
    <t>38.1</t>
  </si>
  <si>
    <t>Укладка глухого пересечения</t>
  </si>
  <si>
    <t>40.1</t>
  </si>
  <si>
    <t>40.2</t>
  </si>
  <si>
    <t>Укладка стрелочных переводов</t>
  </si>
  <si>
    <t>44.2</t>
  </si>
  <si>
    <t>44.3</t>
  </si>
  <si>
    <t>46.2</t>
  </si>
  <si>
    <t>46.3</t>
  </si>
  <si>
    <t>48.1</t>
  </si>
  <si>
    <t>48.2</t>
  </si>
  <si>
    <t>50.2</t>
  </si>
  <si>
    <t xml:space="preserve">Очистка балласта вручную в шпальных ящиках, из межшпального пространства; очистка вручную насыпи сущ.пути </t>
  </si>
  <si>
    <r>
      <t xml:space="preserve">пути №1 между СП41 и СП№42 – </t>
    </r>
    <r>
      <rPr>
        <b/>
        <sz val="10"/>
        <color theme="1"/>
        <rFont val="Times New Roman"/>
        <family val="1"/>
        <charset val="204"/>
      </rPr>
      <t>50м3</t>
    </r>
    <r>
      <rPr>
        <sz val="10"/>
        <color theme="1"/>
        <rFont val="Times New Roman"/>
        <family val="1"/>
        <charset val="204"/>
      </rPr>
      <t xml:space="preserve"> 
пути сущ. №17 до ПК0 – </t>
    </r>
    <r>
      <rPr>
        <b/>
        <sz val="10"/>
        <color theme="1"/>
        <rFont val="Times New Roman"/>
        <family val="1"/>
        <charset val="204"/>
      </rPr>
      <t>25м3</t>
    </r>
  </si>
  <si>
    <t>277,47м3/ 331,05м</t>
  </si>
  <si>
    <t>59.1</t>
  </si>
  <si>
    <t>60.1</t>
  </si>
  <si>
    <t>Заменить расценкой на послеусадочный ремонт</t>
  </si>
  <si>
    <t>Послеусадочный ремонт. Балластировка пути и стрелочных переводов на железобетонных шпалах, балласт: щебеночный</t>
  </si>
  <si>
    <t>61.1</t>
  </si>
  <si>
    <t>62.1</t>
  </si>
  <si>
    <t>Подготовительные и Демонтажные работы</t>
  </si>
  <si>
    <t>Разборка асфальтобетонного покрытия</t>
  </si>
  <si>
    <t>Погрузка бетонного лома и асфальтобетона вручную</t>
  </si>
  <si>
    <t>Погрузка бетонного лома и асфальтобетона механизир. способом</t>
  </si>
  <si>
    <t>602,73/ 1224,94</t>
  </si>
  <si>
    <t>150,678/ 306,23</t>
  </si>
  <si>
    <t>Демонтаж бетонных конструкций</t>
  </si>
  <si>
    <t>Бетонные основания в котловане</t>
  </si>
  <si>
    <t>40,32/ 88,7</t>
  </si>
  <si>
    <t>Погрузка бетонного лома вручную</t>
  </si>
  <si>
    <t>10,08/ 22,18</t>
  </si>
  <si>
    <t>Погрузка бетонного лома механизир. Способом</t>
  </si>
  <si>
    <t>Демонтаж тупиков ж/б конструкций</t>
  </si>
  <si>
    <t>72,18/ 174,41</t>
  </si>
  <si>
    <t>18,04/ 43,6</t>
  </si>
  <si>
    <t>м/ м3</t>
  </si>
  <si>
    <t>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</si>
</sst>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trike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1" xfId="0" applyFont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vertical="center" wrapText="1"/>
    </xf>
    <xf numFmtId="2" fontId="0" fillId="0" borderId="0" xfId="0" applyNumberFormat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3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2" fontId="1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/>
    </xf>
    <xf numFmtId="1" fontId="14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1" fontId="1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19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15" fillId="0" borderId="0" xfId="0" applyFont="1" applyAlignment="1"/>
    <xf numFmtId="49" fontId="9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9" fillId="2" borderId="6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opLeftCell="A7" workbookViewId="0">
      <selection activeCell="B16" sqref="B16"/>
    </sheetView>
  </sheetViews>
  <sheetFormatPr defaultRowHeight="15" x14ac:dyDescent="0.25"/>
  <cols>
    <col min="1" max="1" width="6.140625" style="2" customWidth="1"/>
    <col min="2" max="2" width="66.28515625" customWidth="1"/>
    <col min="3" max="3" width="10" customWidth="1"/>
    <col min="4" max="4" width="12.28515625" customWidth="1"/>
    <col min="5" max="5" width="21" customWidth="1"/>
  </cols>
  <sheetData>
    <row r="1" spans="1:5" ht="14.25" customHeight="1" x14ac:dyDescent="0.25"/>
    <row r="2" spans="1:5" ht="15.75" x14ac:dyDescent="0.25">
      <c r="A2" s="3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51.75" customHeight="1" x14ac:dyDescent="0.25">
      <c r="A3" s="4">
        <v>1</v>
      </c>
      <c r="B3" s="1" t="s">
        <v>5</v>
      </c>
      <c r="C3" s="1"/>
      <c r="D3" s="1"/>
      <c r="E3" s="1"/>
    </row>
    <row r="4" spans="1:5" ht="51.75" customHeight="1" x14ac:dyDescent="0.25">
      <c r="A4" s="4">
        <v>2</v>
      </c>
      <c r="B4" s="1" t="s">
        <v>14</v>
      </c>
      <c r="C4" s="1"/>
      <c r="D4" s="1"/>
      <c r="E4" s="1"/>
    </row>
    <row r="5" spans="1:5" ht="51.75" customHeight="1" x14ac:dyDescent="0.25">
      <c r="A5" s="4">
        <v>3</v>
      </c>
      <c r="B5" s="1" t="s">
        <v>6</v>
      </c>
      <c r="C5" s="1"/>
      <c r="D5" s="1"/>
      <c r="E5" s="1"/>
    </row>
    <row r="6" spans="1:5" ht="51.75" customHeight="1" x14ac:dyDescent="0.25">
      <c r="A6" s="4">
        <v>4</v>
      </c>
      <c r="B6" s="1" t="s">
        <v>15</v>
      </c>
      <c r="C6" s="1"/>
      <c r="D6" s="1"/>
      <c r="E6" s="1"/>
    </row>
    <row r="7" spans="1:5" ht="51.75" customHeight="1" x14ac:dyDescent="0.25">
      <c r="A7" s="4">
        <v>5</v>
      </c>
      <c r="B7" s="1" t="s">
        <v>8</v>
      </c>
      <c r="C7" s="1" t="s">
        <v>7</v>
      </c>
      <c r="D7" s="1"/>
      <c r="E7" s="1"/>
    </row>
    <row r="8" spans="1:5" ht="51.75" customHeight="1" x14ac:dyDescent="0.25">
      <c r="A8" s="4">
        <v>6</v>
      </c>
      <c r="B8" s="1" t="s">
        <v>9</v>
      </c>
      <c r="C8" s="1"/>
      <c r="D8" s="1"/>
      <c r="E8" s="1"/>
    </row>
    <row r="9" spans="1:5" ht="51.75" customHeight="1" x14ac:dyDescent="0.25">
      <c r="A9" s="4">
        <v>7</v>
      </c>
      <c r="B9" s="1" t="s">
        <v>123</v>
      </c>
      <c r="C9" s="1"/>
      <c r="D9" s="1"/>
      <c r="E9" s="1" t="s">
        <v>124</v>
      </c>
    </row>
    <row r="10" spans="1:5" ht="51.75" customHeight="1" x14ac:dyDescent="0.25">
      <c r="A10" s="4">
        <v>8</v>
      </c>
      <c r="B10" s="1" t="s">
        <v>17</v>
      </c>
      <c r="C10" s="1"/>
      <c r="D10" s="1"/>
      <c r="E10" s="1"/>
    </row>
    <row r="11" spans="1:5" ht="51.75" customHeight="1" x14ac:dyDescent="0.25">
      <c r="A11" s="4">
        <v>9</v>
      </c>
      <c r="B11" s="1" t="s">
        <v>18</v>
      </c>
      <c r="C11" s="1"/>
      <c r="D11" s="1"/>
      <c r="E11" s="1"/>
    </row>
    <row r="12" spans="1:5" ht="51.75" customHeight="1" x14ac:dyDescent="0.25">
      <c r="A12" s="4">
        <v>10</v>
      </c>
      <c r="B12" s="8" t="s">
        <v>13</v>
      </c>
      <c r="C12" s="1"/>
      <c r="D12" s="1"/>
      <c r="E12" s="1"/>
    </row>
    <row r="13" spans="1:5" ht="51.75" customHeight="1" x14ac:dyDescent="0.25">
      <c r="A13" s="4">
        <v>11</v>
      </c>
      <c r="B13" s="1" t="s">
        <v>10</v>
      </c>
      <c r="C13" s="1"/>
      <c r="D13" s="1"/>
      <c r="E13" s="1"/>
    </row>
    <row r="14" spans="1:5" ht="51.75" customHeight="1" x14ac:dyDescent="0.25">
      <c r="A14" s="4">
        <v>12</v>
      </c>
      <c r="B14" s="1" t="s">
        <v>11</v>
      </c>
      <c r="C14" s="1"/>
      <c r="D14" s="1"/>
      <c r="E14" s="1"/>
    </row>
    <row r="15" spans="1:5" ht="51.75" customHeight="1" x14ac:dyDescent="0.25">
      <c r="A15" s="4">
        <v>13</v>
      </c>
      <c r="B15" s="1" t="s">
        <v>12</v>
      </c>
      <c r="C15" s="1"/>
      <c r="D15" s="1"/>
      <c r="E15" s="1"/>
    </row>
    <row r="16" spans="1:5" ht="51.75" customHeight="1" x14ac:dyDescent="0.25">
      <c r="A16" s="4">
        <v>14</v>
      </c>
      <c r="B16" s="1" t="s">
        <v>16</v>
      </c>
      <c r="C16" s="1"/>
      <c r="D16" s="1"/>
      <c r="E16" s="1"/>
    </row>
    <row r="17" spans="1:5" ht="15.75" x14ac:dyDescent="0.25">
      <c r="A17" s="6"/>
      <c r="B17" s="7"/>
      <c r="C17" s="7"/>
      <c r="D17" s="7"/>
      <c r="E17" s="7"/>
    </row>
    <row r="18" spans="1:5" ht="15.75" x14ac:dyDescent="0.25">
      <c r="A18" s="6"/>
      <c r="B18" s="7"/>
      <c r="C18" s="7"/>
      <c r="D18" s="7"/>
      <c r="E18" s="7"/>
    </row>
    <row r="19" spans="1:5" ht="15.75" x14ac:dyDescent="0.25">
      <c r="A19" s="6"/>
      <c r="B19" s="7"/>
      <c r="C19" s="7"/>
      <c r="D19" s="7"/>
      <c r="E19" s="7"/>
    </row>
    <row r="20" spans="1:5" ht="15.75" x14ac:dyDescent="0.25">
      <c r="A20" s="6"/>
      <c r="B20" s="7"/>
      <c r="C20" s="7"/>
      <c r="D20" s="7"/>
      <c r="E20" s="7"/>
    </row>
    <row r="21" spans="1:5" ht="15.75" x14ac:dyDescent="0.25">
      <c r="A21" s="6"/>
      <c r="B21" s="7"/>
      <c r="C21" s="7"/>
      <c r="D21" s="7"/>
      <c r="E21" s="7"/>
    </row>
    <row r="22" spans="1:5" ht="15.75" x14ac:dyDescent="0.25">
      <c r="A22" s="6"/>
      <c r="B22" s="7"/>
      <c r="C22" s="7"/>
      <c r="D22" s="7"/>
      <c r="E22" s="7"/>
    </row>
  </sheetData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172"/>
  <sheetViews>
    <sheetView tabSelected="1" view="pageBreakPreview" zoomScale="110" zoomScaleNormal="120" zoomScaleSheetLayoutView="110" workbookViewId="0">
      <pane ySplit="1" topLeftCell="A14" activePane="bottomLeft" state="frozen"/>
      <selection pane="bottomLeft" activeCell="F20" sqref="F20"/>
    </sheetView>
  </sheetViews>
  <sheetFormatPr defaultRowHeight="15" x14ac:dyDescent="0.25"/>
  <cols>
    <col min="1" max="1" width="6.85546875" style="30" customWidth="1"/>
    <col min="2" max="2" width="11" style="46" customWidth="1"/>
    <col min="3" max="3" width="43.42578125" style="19" customWidth="1"/>
    <col min="4" max="4" width="9.140625" style="19"/>
    <col min="5" max="5" width="10.140625" style="19" customWidth="1"/>
    <col min="6" max="6" width="10.7109375" style="19" customWidth="1"/>
    <col min="7" max="7" width="13.42578125" style="24" customWidth="1"/>
    <col min="8" max="8" width="14.7109375" style="19" customWidth="1"/>
    <col min="9" max="9" width="29.5703125" style="19" customWidth="1"/>
    <col min="10" max="16384" width="9.140625" style="19"/>
  </cols>
  <sheetData>
    <row r="3" spans="1:10" ht="89.25" customHeight="1" x14ac:dyDescent="0.25">
      <c r="A3" s="26" t="s">
        <v>19</v>
      </c>
      <c r="B3" s="9" t="s">
        <v>20</v>
      </c>
      <c r="C3" s="9" t="s">
        <v>21</v>
      </c>
      <c r="D3" s="9" t="s">
        <v>22</v>
      </c>
      <c r="E3" s="9" t="s">
        <v>117</v>
      </c>
      <c r="F3" s="9" t="s">
        <v>23</v>
      </c>
      <c r="G3" s="22" t="s">
        <v>118</v>
      </c>
      <c r="H3" s="9" t="s">
        <v>125</v>
      </c>
      <c r="I3" s="9" t="s">
        <v>24</v>
      </c>
    </row>
    <row r="4" spans="1:10" x14ac:dyDescent="0.25">
      <c r="A4" s="26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22">
        <v>7</v>
      </c>
      <c r="H4" s="9">
        <v>8</v>
      </c>
      <c r="I4" s="9">
        <v>10</v>
      </c>
    </row>
    <row r="5" spans="1:10" x14ac:dyDescent="0.25">
      <c r="A5" s="27"/>
      <c r="B5" s="45"/>
      <c r="C5" s="104" t="s">
        <v>25</v>
      </c>
      <c r="D5" s="104"/>
      <c r="E5" s="104"/>
      <c r="F5" s="104"/>
      <c r="G5" s="23"/>
      <c r="H5" s="10"/>
      <c r="I5" s="10"/>
    </row>
    <row r="6" spans="1:10" x14ac:dyDescent="0.25">
      <c r="A6" s="27"/>
      <c r="B6" s="45"/>
      <c r="C6" s="40" t="s">
        <v>110</v>
      </c>
      <c r="D6" s="40"/>
      <c r="E6" s="40"/>
      <c r="F6" s="40"/>
      <c r="G6" s="23"/>
      <c r="H6" s="10"/>
      <c r="I6" s="10"/>
    </row>
    <row r="7" spans="1:10" ht="39" customHeight="1" x14ac:dyDescent="0.25">
      <c r="A7" s="39">
        <v>1</v>
      </c>
      <c r="B7" s="25">
        <v>1</v>
      </c>
      <c r="C7" s="48" t="s">
        <v>26</v>
      </c>
      <c r="D7" s="25" t="s">
        <v>27</v>
      </c>
      <c r="E7" s="49">
        <v>7421</v>
      </c>
      <c r="F7" s="25">
        <v>8377.39</v>
      </c>
      <c r="G7" s="21">
        <f>E7-F7</f>
        <v>-956.38999999999942</v>
      </c>
      <c r="H7" s="50">
        <v>8377.39</v>
      </c>
      <c r="I7" s="48"/>
    </row>
    <row r="8" spans="1:10" x14ac:dyDescent="0.25">
      <c r="A8" s="28">
        <v>2</v>
      </c>
      <c r="B8" s="42">
        <v>2</v>
      </c>
      <c r="C8" s="12" t="s">
        <v>28</v>
      </c>
      <c r="D8" s="11" t="s">
        <v>27</v>
      </c>
      <c r="E8" s="11">
        <v>534.4</v>
      </c>
      <c r="F8" s="25">
        <v>440.91</v>
      </c>
      <c r="G8" s="21">
        <f>E8-F8</f>
        <v>93.489999999999952</v>
      </c>
      <c r="H8" s="31">
        <v>440.91</v>
      </c>
      <c r="I8" s="12"/>
    </row>
    <row r="9" spans="1:10" x14ac:dyDescent="0.25">
      <c r="A9" s="28">
        <v>3</v>
      </c>
      <c r="B9" s="42">
        <v>3</v>
      </c>
      <c r="C9" s="12" t="s">
        <v>29</v>
      </c>
      <c r="D9" s="11" t="s">
        <v>27</v>
      </c>
      <c r="E9" s="11">
        <v>534.4</v>
      </c>
      <c r="F9" s="25">
        <v>440.91</v>
      </c>
      <c r="G9" s="21">
        <f>E9-F9</f>
        <v>93.489999999999952</v>
      </c>
      <c r="H9" s="11">
        <v>440.91</v>
      </c>
      <c r="I9" s="12"/>
    </row>
    <row r="10" spans="1:10" x14ac:dyDescent="0.25">
      <c r="A10" s="28">
        <v>4</v>
      </c>
      <c r="B10" s="42">
        <v>4</v>
      </c>
      <c r="C10" s="12" t="s">
        <v>30</v>
      </c>
      <c r="D10" s="11" t="s">
        <v>31</v>
      </c>
      <c r="E10" s="11">
        <v>313.85399999999998</v>
      </c>
      <c r="F10" s="36">
        <v>0</v>
      </c>
      <c r="G10" s="21">
        <f t="shared" ref="G10:G92" si="0">E10-F10</f>
        <v>313.85399999999998</v>
      </c>
      <c r="H10" s="36">
        <v>313.85399999999998</v>
      </c>
      <c r="I10" s="37" t="s">
        <v>179</v>
      </c>
    </row>
    <row r="11" spans="1:10" ht="25.5" x14ac:dyDescent="0.25">
      <c r="A11" s="28">
        <v>5</v>
      </c>
      <c r="B11" s="42">
        <v>5</v>
      </c>
      <c r="C11" s="12" t="s">
        <v>32</v>
      </c>
      <c r="D11" s="11" t="s">
        <v>27</v>
      </c>
      <c r="E11" s="14">
        <v>7782.36</v>
      </c>
      <c r="F11" s="36">
        <v>0</v>
      </c>
      <c r="G11" s="21">
        <f t="shared" si="0"/>
        <v>7782.36</v>
      </c>
      <c r="H11" s="36">
        <v>7782.36</v>
      </c>
      <c r="I11" s="37" t="s">
        <v>179</v>
      </c>
    </row>
    <row r="12" spans="1:10" ht="38.25" x14ac:dyDescent="0.25">
      <c r="A12" s="28">
        <v>6</v>
      </c>
      <c r="B12" s="42">
        <v>6</v>
      </c>
      <c r="C12" s="12" t="s">
        <v>33</v>
      </c>
      <c r="D12" s="11" t="s">
        <v>34</v>
      </c>
      <c r="E12" s="14">
        <v>7278.6</v>
      </c>
      <c r="F12" s="25">
        <v>8973.2999999999993</v>
      </c>
      <c r="G12" s="21">
        <f t="shared" si="0"/>
        <v>-1694.6999999999989</v>
      </c>
      <c r="H12" s="47">
        <v>8973.2999999999993</v>
      </c>
      <c r="I12" s="48" t="s">
        <v>237</v>
      </c>
      <c r="J12" s="66" t="s">
        <v>202</v>
      </c>
    </row>
    <row r="13" spans="1:10" ht="38.25" x14ac:dyDescent="0.25">
      <c r="A13" s="28">
        <v>7</v>
      </c>
      <c r="B13" s="42">
        <v>7</v>
      </c>
      <c r="C13" s="12" t="s">
        <v>35</v>
      </c>
      <c r="D13" s="11" t="s">
        <v>34</v>
      </c>
      <c r="E13" s="11">
        <v>1819.6420000000001</v>
      </c>
      <c r="F13" s="11">
        <v>0</v>
      </c>
      <c r="G13" s="21">
        <f>E13-F13</f>
        <v>1819.6420000000001</v>
      </c>
      <c r="H13" s="11">
        <v>1819.6420000000001</v>
      </c>
      <c r="I13" s="12" t="s">
        <v>180</v>
      </c>
      <c r="J13" s="66" t="s">
        <v>202</v>
      </c>
    </row>
    <row r="14" spans="1:10" ht="25.5" x14ac:dyDescent="0.25">
      <c r="A14" s="28">
        <v>8</v>
      </c>
      <c r="B14" s="42">
        <v>8</v>
      </c>
      <c r="C14" s="12" t="s">
        <v>36</v>
      </c>
      <c r="D14" s="11" t="s">
        <v>34</v>
      </c>
      <c r="E14" s="13">
        <v>3708</v>
      </c>
      <c r="F14" s="11">
        <v>0</v>
      </c>
      <c r="G14" s="21">
        <f>E14-F14</f>
        <v>3708</v>
      </c>
      <c r="H14" s="11">
        <v>3708</v>
      </c>
      <c r="I14" s="37" t="s">
        <v>179</v>
      </c>
      <c r="J14" s="66" t="s">
        <v>202</v>
      </c>
    </row>
    <row r="15" spans="1:10" ht="25.5" x14ac:dyDescent="0.25">
      <c r="A15" s="28">
        <v>9</v>
      </c>
      <c r="B15" s="42">
        <v>9</v>
      </c>
      <c r="C15" s="12" t="s">
        <v>35</v>
      </c>
      <c r="D15" s="11" t="s">
        <v>34</v>
      </c>
      <c r="E15" s="11">
        <v>927</v>
      </c>
      <c r="F15" s="11"/>
      <c r="G15" s="21">
        <f t="shared" si="0"/>
        <v>927</v>
      </c>
      <c r="H15" s="11">
        <v>927</v>
      </c>
      <c r="I15" s="37" t="s">
        <v>179</v>
      </c>
      <c r="J15" s="66" t="s">
        <v>202</v>
      </c>
    </row>
    <row r="16" spans="1:10" ht="25.5" x14ac:dyDescent="0.25">
      <c r="A16" s="28">
        <v>10</v>
      </c>
      <c r="B16" s="42"/>
      <c r="C16" s="32" t="s">
        <v>126</v>
      </c>
      <c r="D16" s="33" t="s">
        <v>27</v>
      </c>
      <c r="E16" s="33">
        <v>0</v>
      </c>
      <c r="F16" s="33">
        <v>30.89</v>
      </c>
      <c r="G16" s="21"/>
      <c r="H16" s="33">
        <v>30.89</v>
      </c>
      <c r="I16" s="32" t="s">
        <v>127</v>
      </c>
    </row>
    <row r="17" spans="1:10" ht="38.25" x14ac:dyDescent="0.25">
      <c r="A17" s="28">
        <v>11</v>
      </c>
      <c r="B17" s="42"/>
      <c r="C17" s="32" t="s">
        <v>128</v>
      </c>
      <c r="D17" s="33" t="s">
        <v>27</v>
      </c>
      <c r="E17" s="33">
        <v>0</v>
      </c>
      <c r="F17" s="33">
        <v>0.03</v>
      </c>
      <c r="G17" s="21"/>
      <c r="H17" s="33">
        <v>0.03</v>
      </c>
      <c r="I17" s="32" t="s">
        <v>129</v>
      </c>
    </row>
    <row r="18" spans="1:10" x14ac:dyDescent="0.25">
      <c r="A18" s="28"/>
      <c r="B18" s="42"/>
      <c r="C18" s="40" t="s">
        <v>238</v>
      </c>
      <c r="D18" s="42"/>
      <c r="E18" s="42"/>
      <c r="F18" s="42"/>
      <c r="G18" s="21"/>
      <c r="H18" s="42"/>
      <c r="I18" s="41"/>
    </row>
    <row r="19" spans="1:10" ht="25.5" x14ac:dyDescent="0.25">
      <c r="A19" s="28">
        <v>12</v>
      </c>
      <c r="B19" s="42"/>
      <c r="C19" s="55" t="s">
        <v>239</v>
      </c>
      <c r="D19" s="42" t="s">
        <v>34</v>
      </c>
      <c r="E19" s="42"/>
      <c r="F19" s="42">
        <v>5328.71</v>
      </c>
      <c r="G19" s="21"/>
      <c r="H19" s="42">
        <v>5406.71</v>
      </c>
      <c r="I19" s="41"/>
    </row>
    <row r="20" spans="1:10" x14ac:dyDescent="0.25">
      <c r="A20" s="81" t="s">
        <v>242</v>
      </c>
      <c r="B20" s="54"/>
      <c r="C20" s="57" t="s">
        <v>240</v>
      </c>
      <c r="D20" s="58" t="s">
        <v>34</v>
      </c>
      <c r="E20" s="58"/>
      <c r="F20" s="61">
        <f>F19*1.1</f>
        <v>5861.5810000000001</v>
      </c>
      <c r="G20" s="61"/>
      <c r="H20" s="61">
        <f>H19*1.1</f>
        <v>5947.3810000000003</v>
      </c>
      <c r="I20" s="57"/>
      <c r="J20" s="80" t="s">
        <v>241</v>
      </c>
    </row>
    <row r="21" spans="1:10" ht="25.5" x14ac:dyDescent="0.25">
      <c r="A21" s="28">
        <v>13</v>
      </c>
      <c r="B21" s="54">
        <v>10</v>
      </c>
      <c r="C21" s="55" t="s">
        <v>37</v>
      </c>
      <c r="D21" s="54" t="s">
        <v>27</v>
      </c>
      <c r="E21" s="54">
        <v>598.14</v>
      </c>
      <c r="F21" s="54">
        <v>1860.402</v>
      </c>
      <c r="G21" s="56">
        <f t="shared" si="0"/>
        <v>-1262.2620000000002</v>
      </c>
      <c r="H21" s="54">
        <v>1860.402</v>
      </c>
      <c r="I21" s="55"/>
    </row>
    <row r="22" spans="1:10" x14ac:dyDescent="0.25">
      <c r="A22" s="81" t="s">
        <v>243</v>
      </c>
      <c r="B22" s="54">
        <v>11</v>
      </c>
      <c r="C22" s="57" t="s">
        <v>38</v>
      </c>
      <c r="D22" s="58" t="s">
        <v>27</v>
      </c>
      <c r="E22" s="58">
        <v>657.95399999999995</v>
      </c>
      <c r="F22" s="58">
        <v>2153.59</v>
      </c>
      <c r="G22" s="61">
        <f t="shared" si="0"/>
        <v>-1495.6360000000002</v>
      </c>
      <c r="H22" s="58">
        <v>2153.59</v>
      </c>
      <c r="I22" s="57"/>
    </row>
    <row r="23" spans="1:10" ht="25.5" x14ac:dyDescent="0.25">
      <c r="A23" s="28">
        <v>14</v>
      </c>
      <c r="B23" s="54">
        <v>12</v>
      </c>
      <c r="C23" s="55" t="s">
        <v>39</v>
      </c>
      <c r="D23" s="54" t="s">
        <v>27</v>
      </c>
      <c r="E23" s="59">
        <v>3615</v>
      </c>
      <c r="F23" s="54">
        <v>2834.1329999999998</v>
      </c>
      <c r="G23" s="56">
        <f t="shared" si="0"/>
        <v>780.86700000000019</v>
      </c>
      <c r="H23" s="54">
        <v>2834.1329999999998</v>
      </c>
      <c r="I23" s="60"/>
    </row>
    <row r="24" spans="1:10" ht="25.5" x14ac:dyDescent="0.25">
      <c r="A24" s="81" t="s">
        <v>244</v>
      </c>
      <c r="B24" s="54">
        <v>13</v>
      </c>
      <c r="C24" s="57" t="s">
        <v>40</v>
      </c>
      <c r="D24" s="58" t="s">
        <v>27</v>
      </c>
      <c r="E24" s="61">
        <v>4554.8999999999996</v>
      </c>
      <c r="F24" s="54">
        <v>3271.06</v>
      </c>
      <c r="G24" s="61">
        <f>E24-F24</f>
        <v>1283.8399999999997</v>
      </c>
      <c r="H24" s="62">
        <v>3271.06</v>
      </c>
      <c r="I24" s="63"/>
    </row>
    <row r="25" spans="1:10" x14ac:dyDescent="0.25">
      <c r="A25" s="29"/>
      <c r="B25" s="42"/>
      <c r="C25" s="17" t="s">
        <v>41</v>
      </c>
      <c r="D25" s="11"/>
      <c r="E25" s="11"/>
      <c r="F25" s="11"/>
      <c r="G25" s="21"/>
      <c r="H25" s="11"/>
      <c r="I25" s="12"/>
    </row>
    <row r="26" spans="1:10" x14ac:dyDescent="0.25">
      <c r="A26" s="28">
        <v>15</v>
      </c>
      <c r="B26" s="42">
        <v>14</v>
      </c>
      <c r="C26" s="12" t="s">
        <v>42</v>
      </c>
      <c r="D26" s="11" t="s">
        <v>43</v>
      </c>
      <c r="E26" s="11">
        <v>1</v>
      </c>
      <c r="F26" s="47">
        <v>1</v>
      </c>
      <c r="G26" s="67">
        <f t="shared" si="0"/>
        <v>0</v>
      </c>
      <c r="H26" s="47">
        <v>1</v>
      </c>
      <c r="I26" s="64" t="s">
        <v>181</v>
      </c>
    </row>
    <row r="27" spans="1:10" ht="25.5" x14ac:dyDescent="0.25">
      <c r="A27" s="28">
        <v>16</v>
      </c>
      <c r="B27" s="42">
        <v>15</v>
      </c>
      <c r="C27" s="12" t="s">
        <v>44</v>
      </c>
      <c r="D27" s="11" t="s">
        <v>43</v>
      </c>
      <c r="E27" s="11">
        <v>4</v>
      </c>
      <c r="F27" s="11">
        <v>4</v>
      </c>
      <c r="G27" s="39">
        <f t="shared" si="0"/>
        <v>0</v>
      </c>
      <c r="H27" s="11">
        <v>4</v>
      </c>
      <c r="I27" s="12" t="s">
        <v>130</v>
      </c>
    </row>
    <row r="28" spans="1:10" ht="25.5" x14ac:dyDescent="0.25">
      <c r="A28" s="28">
        <v>17</v>
      </c>
      <c r="B28" s="25">
        <v>16</v>
      </c>
      <c r="C28" s="48" t="s">
        <v>45</v>
      </c>
      <c r="D28" s="25" t="s">
        <v>46</v>
      </c>
      <c r="E28" s="25">
        <v>514</v>
      </c>
      <c r="F28" s="25">
        <v>858.65</v>
      </c>
      <c r="G28" s="21">
        <f t="shared" si="0"/>
        <v>-344.65</v>
      </c>
      <c r="H28" s="25">
        <v>858.6</v>
      </c>
      <c r="I28" s="48"/>
    </row>
    <row r="29" spans="1:10" ht="25.5" x14ac:dyDescent="0.25">
      <c r="A29" s="28">
        <v>18</v>
      </c>
      <c r="B29" s="25">
        <v>17</v>
      </c>
      <c r="C29" s="48" t="s">
        <v>47</v>
      </c>
      <c r="D29" s="25" t="s">
        <v>46</v>
      </c>
      <c r="E29" s="25">
        <v>295</v>
      </c>
      <c r="F29" s="25">
        <v>189.505</v>
      </c>
      <c r="G29" s="21">
        <f t="shared" si="0"/>
        <v>105.495</v>
      </c>
      <c r="H29" s="25">
        <v>189.505</v>
      </c>
      <c r="I29" s="48"/>
    </row>
    <row r="30" spans="1:10" ht="25.5" x14ac:dyDescent="0.25">
      <c r="A30" s="28">
        <v>19</v>
      </c>
      <c r="B30" s="42">
        <v>18</v>
      </c>
      <c r="C30" s="12" t="s">
        <v>48</v>
      </c>
      <c r="D30" s="11" t="s">
        <v>31</v>
      </c>
      <c r="E30" s="11">
        <v>163.95</v>
      </c>
      <c r="F30" s="11">
        <v>0</v>
      </c>
      <c r="G30" s="21">
        <f t="shared" si="0"/>
        <v>163.95</v>
      </c>
      <c r="H30" s="11">
        <v>172.315</v>
      </c>
      <c r="I30" s="12"/>
    </row>
    <row r="31" spans="1:10" x14ac:dyDescent="0.25">
      <c r="A31" s="28">
        <v>20</v>
      </c>
      <c r="B31" s="42">
        <v>19</v>
      </c>
      <c r="C31" s="12" t="s">
        <v>49</v>
      </c>
      <c r="D31" s="11" t="s">
        <v>31</v>
      </c>
      <c r="E31" s="11">
        <v>45.91</v>
      </c>
      <c r="F31" s="11">
        <v>0</v>
      </c>
      <c r="G31" s="21">
        <f t="shared" si="0"/>
        <v>45.91</v>
      </c>
      <c r="H31" s="11">
        <v>84.06</v>
      </c>
      <c r="I31" s="12"/>
    </row>
    <row r="32" spans="1:10" x14ac:dyDescent="0.25">
      <c r="A32" s="28">
        <v>21</v>
      </c>
      <c r="B32" s="42">
        <v>20</v>
      </c>
      <c r="C32" s="12" t="s">
        <v>50</v>
      </c>
      <c r="D32" s="11" t="s">
        <v>31</v>
      </c>
      <c r="E32" s="11">
        <v>209.86</v>
      </c>
      <c r="F32" s="11">
        <v>0</v>
      </c>
      <c r="G32" s="21">
        <f t="shared" si="0"/>
        <v>209.86</v>
      </c>
      <c r="H32" s="11">
        <v>256.375</v>
      </c>
      <c r="I32" s="12"/>
    </row>
    <row r="33" spans="1:9" x14ac:dyDescent="0.25">
      <c r="A33" s="28">
        <v>22</v>
      </c>
      <c r="B33" s="42">
        <v>21</v>
      </c>
      <c r="C33" s="12" t="s">
        <v>51</v>
      </c>
      <c r="D33" s="11" t="s">
        <v>31</v>
      </c>
      <c r="E33" s="11">
        <v>45.91</v>
      </c>
      <c r="F33" s="11">
        <v>0</v>
      </c>
      <c r="G33" s="21">
        <f t="shared" si="0"/>
        <v>45.91</v>
      </c>
      <c r="H33" s="11">
        <v>84.06</v>
      </c>
      <c r="I33" s="12"/>
    </row>
    <row r="34" spans="1:9" ht="25.5" x14ac:dyDescent="0.25">
      <c r="A34" s="28">
        <v>23</v>
      </c>
      <c r="B34" s="42">
        <v>22</v>
      </c>
      <c r="C34" s="12" t="s">
        <v>52</v>
      </c>
      <c r="D34" s="11" t="s">
        <v>31</v>
      </c>
      <c r="E34" s="11">
        <v>163.95</v>
      </c>
      <c r="F34" s="11">
        <v>0</v>
      </c>
      <c r="G34" s="21">
        <f t="shared" si="0"/>
        <v>163.95</v>
      </c>
      <c r="H34" s="11">
        <v>172.315</v>
      </c>
      <c r="I34" s="12"/>
    </row>
    <row r="35" spans="1:9" x14ac:dyDescent="0.25">
      <c r="A35" s="28">
        <v>24</v>
      </c>
      <c r="B35" s="42">
        <v>23</v>
      </c>
      <c r="C35" s="12" t="s">
        <v>53</v>
      </c>
      <c r="D35" s="11" t="s">
        <v>31</v>
      </c>
      <c r="E35" s="11">
        <v>255.36</v>
      </c>
      <c r="F35" s="11">
        <v>0</v>
      </c>
      <c r="G35" s="21">
        <f t="shared" si="0"/>
        <v>255.36</v>
      </c>
      <c r="H35" s="11">
        <v>375.54</v>
      </c>
      <c r="I35" s="12"/>
    </row>
    <row r="36" spans="1:9" x14ac:dyDescent="0.25">
      <c r="A36" s="28">
        <v>25</v>
      </c>
      <c r="B36" s="42">
        <v>24</v>
      </c>
      <c r="C36" s="12" t="s">
        <v>54</v>
      </c>
      <c r="D36" s="11" t="s">
        <v>31</v>
      </c>
      <c r="E36" s="11">
        <v>68.17</v>
      </c>
      <c r="F36" s="11">
        <v>0</v>
      </c>
      <c r="G36" s="21">
        <f t="shared" si="0"/>
        <v>68.17</v>
      </c>
      <c r="H36" s="11">
        <v>27.382000000000001</v>
      </c>
      <c r="I36" s="12"/>
    </row>
    <row r="37" spans="1:9" ht="25.5" x14ac:dyDescent="0.25">
      <c r="A37" s="28">
        <v>26</v>
      </c>
      <c r="B37" s="42">
        <v>25</v>
      </c>
      <c r="C37" s="12" t="s">
        <v>55</v>
      </c>
      <c r="D37" s="11" t="s">
        <v>31</v>
      </c>
      <c r="E37" s="11">
        <v>914.13599999999997</v>
      </c>
      <c r="F37" s="11">
        <v>0</v>
      </c>
      <c r="G37" s="21">
        <f t="shared" si="0"/>
        <v>914.13599999999997</v>
      </c>
      <c r="H37" s="87">
        <f>277.47*1.9*0.8</f>
        <v>421.75440000000003</v>
      </c>
      <c r="I37" s="64" t="s">
        <v>200</v>
      </c>
    </row>
    <row r="38" spans="1:9" ht="25.5" x14ac:dyDescent="0.25">
      <c r="A38" s="28">
        <v>27</v>
      </c>
      <c r="B38" s="42">
        <v>26</v>
      </c>
      <c r="C38" s="12" t="s">
        <v>56</v>
      </c>
      <c r="D38" s="11" t="s">
        <v>31</v>
      </c>
      <c r="E38" s="11">
        <v>228.53399999999999</v>
      </c>
      <c r="F38" s="11">
        <v>0</v>
      </c>
      <c r="G38" s="21">
        <f t="shared" si="0"/>
        <v>228.53399999999999</v>
      </c>
      <c r="H38" s="87">
        <f>277.47*1.9*0.2</f>
        <v>105.43860000000001</v>
      </c>
      <c r="I38" s="64" t="s">
        <v>199</v>
      </c>
    </row>
    <row r="39" spans="1:9" ht="38.25" x14ac:dyDescent="0.25">
      <c r="A39" s="28">
        <v>28</v>
      </c>
      <c r="B39" s="25">
        <v>27</v>
      </c>
      <c r="C39" s="48" t="s">
        <v>32</v>
      </c>
      <c r="D39" s="25" t="s">
        <v>27</v>
      </c>
      <c r="E39" s="25">
        <v>850.57</v>
      </c>
      <c r="F39" s="25">
        <v>0</v>
      </c>
      <c r="G39" s="21">
        <f t="shared" si="0"/>
        <v>850.57</v>
      </c>
      <c r="H39" s="56">
        <f>27.382/0.6+375.54/2.5+277.47+25+50</f>
        <v>548.32266666666669</v>
      </c>
      <c r="I39" s="55" t="s">
        <v>201</v>
      </c>
    </row>
    <row r="40" spans="1:9" x14ac:dyDescent="0.25">
      <c r="A40" s="28"/>
      <c r="B40" s="42"/>
      <c r="C40" s="17" t="s">
        <v>57</v>
      </c>
      <c r="D40" s="11"/>
      <c r="E40" s="11"/>
      <c r="F40" s="11"/>
      <c r="G40" s="21">
        <f t="shared" si="0"/>
        <v>0</v>
      </c>
      <c r="H40" s="11"/>
      <c r="I40" s="12"/>
    </row>
    <row r="41" spans="1:9" ht="38.25" x14ac:dyDescent="0.25">
      <c r="A41" s="39">
        <v>29</v>
      </c>
      <c r="B41" s="25">
        <v>28</v>
      </c>
      <c r="C41" s="48" t="s">
        <v>189</v>
      </c>
      <c r="D41" s="25" t="s">
        <v>46</v>
      </c>
      <c r="E41" s="25">
        <v>954</v>
      </c>
      <c r="F41" s="25">
        <v>1279.28</v>
      </c>
      <c r="G41" s="21">
        <f t="shared" si="0"/>
        <v>-325.27999999999997</v>
      </c>
      <c r="H41" s="50">
        <v>1279.28</v>
      </c>
      <c r="I41" s="48" t="s">
        <v>203</v>
      </c>
    </row>
    <row r="42" spans="1:9" ht="12.75" customHeight="1" x14ac:dyDescent="0.25">
      <c r="A42" s="105" t="s">
        <v>245</v>
      </c>
      <c r="B42" s="106">
        <v>30</v>
      </c>
      <c r="C42" s="107" t="s">
        <v>205</v>
      </c>
      <c r="D42" s="58" t="s">
        <v>43</v>
      </c>
      <c r="E42" s="58">
        <v>156</v>
      </c>
      <c r="F42" s="108"/>
      <c r="G42" s="56">
        <f t="shared" si="0"/>
        <v>156</v>
      </c>
      <c r="H42" s="67">
        <f>2558.56/12.5</f>
        <v>204.6848</v>
      </c>
      <c r="I42" s="109" t="s">
        <v>182</v>
      </c>
    </row>
    <row r="43" spans="1:9" x14ac:dyDescent="0.25">
      <c r="A43" s="105"/>
      <c r="B43" s="106"/>
      <c r="C43" s="107"/>
      <c r="D43" s="58" t="s">
        <v>31</v>
      </c>
      <c r="E43" s="58">
        <v>126.51600000000001</v>
      </c>
      <c r="F43" s="108"/>
      <c r="G43" s="56">
        <f t="shared" si="0"/>
        <v>126.51600000000001</v>
      </c>
      <c r="H43" s="55"/>
      <c r="I43" s="109"/>
    </row>
    <row r="44" spans="1:9" ht="33" customHeight="1" x14ac:dyDescent="0.25">
      <c r="A44" s="82" t="s">
        <v>246</v>
      </c>
      <c r="B44" s="25">
        <v>32</v>
      </c>
      <c r="C44" s="57" t="s">
        <v>206</v>
      </c>
      <c r="D44" s="58" t="s">
        <v>43</v>
      </c>
      <c r="E44" s="58">
        <v>1755</v>
      </c>
      <c r="F44" s="54">
        <v>2276</v>
      </c>
      <c r="G44" s="56">
        <f t="shared" si="0"/>
        <v>-521</v>
      </c>
      <c r="H44" s="54">
        <v>2276</v>
      </c>
      <c r="I44" s="68" t="s">
        <v>119</v>
      </c>
    </row>
    <row r="45" spans="1:9" ht="14.25" customHeight="1" x14ac:dyDescent="0.25">
      <c r="A45" s="105" t="s">
        <v>247</v>
      </c>
      <c r="B45" s="106">
        <v>34</v>
      </c>
      <c r="C45" s="107" t="s">
        <v>207</v>
      </c>
      <c r="D45" s="58" t="s">
        <v>43</v>
      </c>
      <c r="E45" s="58">
        <v>194</v>
      </c>
      <c r="F45" s="108">
        <v>460</v>
      </c>
      <c r="G45" s="56">
        <f t="shared" si="0"/>
        <v>-266</v>
      </c>
      <c r="H45" s="97">
        <v>460</v>
      </c>
      <c r="I45" s="109" t="s">
        <v>121</v>
      </c>
    </row>
    <row r="46" spans="1:9" x14ac:dyDescent="0.25">
      <c r="A46" s="105"/>
      <c r="B46" s="106"/>
      <c r="C46" s="107"/>
      <c r="D46" s="58" t="s">
        <v>31</v>
      </c>
      <c r="E46" s="54">
        <v>5.7229999999999999</v>
      </c>
      <c r="F46" s="108"/>
      <c r="G46" s="56">
        <f t="shared" si="0"/>
        <v>5.7229999999999999</v>
      </c>
      <c r="H46" s="98"/>
      <c r="I46" s="109"/>
    </row>
    <row r="47" spans="1:9" ht="25.5" x14ac:dyDescent="0.25">
      <c r="A47" s="82" t="s">
        <v>248</v>
      </c>
      <c r="B47" s="25"/>
      <c r="C47" s="57" t="s">
        <v>208</v>
      </c>
      <c r="D47" s="58" t="s">
        <v>43</v>
      </c>
      <c r="E47" s="54"/>
      <c r="F47" s="54"/>
      <c r="G47" s="56"/>
      <c r="H47" s="54">
        <v>1380</v>
      </c>
      <c r="I47" s="48" t="s">
        <v>195</v>
      </c>
    </row>
    <row r="48" spans="1:9" ht="18" customHeight="1" x14ac:dyDescent="0.25">
      <c r="A48" s="82" t="s">
        <v>249</v>
      </c>
      <c r="B48" s="25">
        <v>39</v>
      </c>
      <c r="C48" s="53" t="s">
        <v>184</v>
      </c>
      <c r="D48" s="52" t="s">
        <v>64</v>
      </c>
      <c r="E48" s="52">
        <v>3511</v>
      </c>
      <c r="F48" s="25">
        <v>2322</v>
      </c>
      <c r="G48" s="21">
        <f t="shared" si="0"/>
        <v>1189</v>
      </c>
      <c r="H48" s="54">
        <v>2356</v>
      </c>
      <c r="I48" s="48" t="s">
        <v>120</v>
      </c>
    </row>
    <row r="49" spans="1:10" ht="38.25" x14ac:dyDescent="0.25">
      <c r="A49" s="39">
        <v>30</v>
      </c>
      <c r="B49" s="25">
        <v>40</v>
      </c>
      <c r="C49" s="48" t="s">
        <v>58</v>
      </c>
      <c r="D49" s="25" t="s">
        <v>46</v>
      </c>
      <c r="E49" s="25">
        <v>257</v>
      </c>
      <c r="F49" s="25">
        <v>6.25</v>
      </c>
      <c r="G49" s="21">
        <f t="shared" si="0"/>
        <v>250.75</v>
      </c>
      <c r="H49" s="25">
        <v>31.5</v>
      </c>
      <c r="I49" s="48" t="s">
        <v>204</v>
      </c>
    </row>
    <row r="50" spans="1:10" ht="38.25" x14ac:dyDescent="0.25">
      <c r="A50" s="28">
        <v>31</v>
      </c>
      <c r="B50" s="42"/>
      <c r="C50" s="74" t="s">
        <v>191</v>
      </c>
      <c r="D50" s="47" t="s">
        <v>46</v>
      </c>
      <c r="E50" s="47"/>
      <c r="F50" s="47"/>
      <c r="G50" s="56">
        <f t="shared" si="0"/>
        <v>0</v>
      </c>
      <c r="H50" s="47">
        <f>94.05</f>
        <v>94.05</v>
      </c>
      <c r="I50" s="101" t="s">
        <v>254</v>
      </c>
    </row>
    <row r="51" spans="1:10" ht="14.25" customHeight="1" x14ac:dyDescent="0.25">
      <c r="A51" s="81" t="s">
        <v>250</v>
      </c>
      <c r="B51" s="42"/>
      <c r="C51" s="71" t="s">
        <v>60</v>
      </c>
      <c r="D51" s="72" t="s">
        <v>43</v>
      </c>
      <c r="E51" s="72"/>
      <c r="F51" s="47"/>
      <c r="G51" s="56">
        <f t="shared" si="0"/>
        <v>0</v>
      </c>
      <c r="H51" s="65">
        <f>(188.1)/12.5</f>
        <v>15.048</v>
      </c>
      <c r="I51" s="102"/>
    </row>
    <row r="52" spans="1:10" x14ac:dyDescent="0.25">
      <c r="A52" s="81" t="s">
        <v>72</v>
      </c>
      <c r="B52" s="42"/>
      <c r="C52" s="71" t="s">
        <v>190</v>
      </c>
      <c r="D52" s="72" t="s">
        <v>43</v>
      </c>
      <c r="E52" s="72"/>
      <c r="F52" s="47"/>
      <c r="G52" s="56">
        <f t="shared" si="0"/>
        <v>0</v>
      </c>
      <c r="H52" s="47">
        <f>105</f>
        <v>105</v>
      </c>
      <c r="I52" s="102"/>
    </row>
    <row r="53" spans="1:10" ht="15.75" customHeight="1" x14ac:dyDescent="0.25">
      <c r="A53" s="81" t="s">
        <v>251</v>
      </c>
      <c r="B53" s="42"/>
      <c r="C53" s="71" t="s">
        <v>63</v>
      </c>
      <c r="D53" s="72" t="s">
        <v>64</v>
      </c>
      <c r="E53" s="72"/>
      <c r="F53" s="47"/>
      <c r="G53" s="56">
        <f t="shared" si="0"/>
        <v>0</v>
      </c>
      <c r="H53" s="47">
        <f>56</f>
        <v>56</v>
      </c>
      <c r="I53" s="102"/>
    </row>
    <row r="54" spans="1:10" ht="25.5" x14ac:dyDescent="0.25">
      <c r="A54" s="81" t="s">
        <v>252</v>
      </c>
      <c r="B54" s="42"/>
      <c r="C54" s="71" t="s">
        <v>187</v>
      </c>
      <c r="D54" s="72" t="s">
        <v>43</v>
      </c>
      <c r="E54" s="47"/>
      <c r="F54" s="47"/>
      <c r="G54" s="56"/>
      <c r="H54" s="47">
        <f>168</f>
        <v>168</v>
      </c>
      <c r="I54" s="102"/>
    </row>
    <row r="55" spans="1:10" x14ac:dyDescent="0.25">
      <c r="A55" s="81" t="s">
        <v>253</v>
      </c>
      <c r="B55" s="42"/>
      <c r="C55" s="63" t="s">
        <v>188</v>
      </c>
      <c r="D55" s="72" t="s">
        <v>64</v>
      </c>
      <c r="E55" s="47"/>
      <c r="F55" s="47"/>
      <c r="G55" s="56"/>
      <c r="H55" s="47">
        <v>174</v>
      </c>
      <c r="I55" s="103"/>
    </row>
    <row r="56" spans="1:10" ht="38.25" x14ac:dyDescent="0.25">
      <c r="A56" s="28">
        <v>32</v>
      </c>
      <c r="B56" s="42">
        <v>51</v>
      </c>
      <c r="C56" s="18" t="s">
        <v>209</v>
      </c>
      <c r="D56" s="11" t="s">
        <v>46</v>
      </c>
      <c r="E56" s="11">
        <v>688</v>
      </c>
      <c r="F56" s="11">
        <v>729.37</v>
      </c>
      <c r="G56" s="21">
        <f t="shared" si="0"/>
        <v>-41.370000000000005</v>
      </c>
      <c r="H56" s="11">
        <f>635.3</f>
        <v>635.29999999999995</v>
      </c>
      <c r="I56" s="12" t="s">
        <v>59</v>
      </c>
      <c r="J56" s="70" t="s">
        <v>210</v>
      </c>
    </row>
    <row r="57" spans="1:10" ht="14.25" customHeight="1" x14ac:dyDescent="0.25">
      <c r="A57" s="111" t="s">
        <v>173</v>
      </c>
      <c r="B57" s="112">
        <v>53</v>
      </c>
      <c r="C57" s="113" t="s">
        <v>60</v>
      </c>
      <c r="D57" s="16" t="s">
        <v>43</v>
      </c>
      <c r="E57" s="16">
        <v>110</v>
      </c>
      <c r="F57" s="112">
        <f>25.8</f>
        <v>25.8</v>
      </c>
      <c r="G57" s="21">
        <f t="shared" si="0"/>
        <v>84.2</v>
      </c>
      <c r="H57" s="65">
        <f>(1270.6)/12.5</f>
        <v>101.648</v>
      </c>
      <c r="I57" s="110"/>
    </row>
    <row r="58" spans="1:10" x14ac:dyDescent="0.25">
      <c r="A58" s="111"/>
      <c r="B58" s="112"/>
      <c r="C58" s="113"/>
      <c r="D58" s="16" t="s">
        <v>31</v>
      </c>
      <c r="E58" s="11">
        <v>89.21</v>
      </c>
      <c r="F58" s="112"/>
      <c r="G58" s="21">
        <f t="shared" si="0"/>
        <v>89.21</v>
      </c>
      <c r="H58" s="73">
        <v>1270.5999999999999</v>
      </c>
      <c r="I58" s="110"/>
    </row>
    <row r="59" spans="1:10" ht="38.25" x14ac:dyDescent="0.25">
      <c r="A59" s="29" t="s">
        <v>174</v>
      </c>
      <c r="B59" s="42">
        <v>55</v>
      </c>
      <c r="C59" s="15" t="s">
        <v>190</v>
      </c>
      <c r="D59" s="16" t="s">
        <v>43</v>
      </c>
      <c r="E59" s="16">
        <v>1274</v>
      </c>
      <c r="F59" s="11">
        <v>1274</v>
      </c>
      <c r="G59" s="21">
        <f t="shared" si="0"/>
        <v>0</v>
      </c>
      <c r="H59" s="47">
        <f>1169</f>
        <v>1169</v>
      </c>
      <c r="I59" s="12" t="s">
        <v>183</v>
      </c>
    </row>
    <row r="60" spans="1:10" ht="15.75" customHeight="1" x14ac:dyDescent="0.25">
      <c r="A60" s="111" t="s">
        <v>175</v>
      </c>
      <c r="B60" s="112">
        <v>57</v>
      </c>
      <c r="C60" s="113" t="s">
        <v>63</v>
      </c>
      <c r="D60" s="16" t="s">
        <v>64</v>
      </c>
      <c r="E60" s="16">
        <v>110</v>
      </c>
      <c r="F60" s="112">
        <v>268</v>
      </c>
      <c r="G60" s="21">
        <f t="shared" si="0"/>
        <v>-158</v>
      </c>
      <c r="H60" s="114">
        <f>208</f>
        <v>208</v>
      </c>
      <c r="I60" s="110" t="s">
        <v>121</v>
      </c>
    </row>
    <row r="61" spans="1:10" x14ac:dyDescent="0.25">
      <c r="A61" s="111"/>
      <c r="B61" s="112"/>
      <c r="C61" s="113"/>
      <c r="D61" s="16" t="s">
        <v>31</v>
      </c>
      <c r="E61" s="11">
        <v>3.2450000000000001</v>
      </c>
      <c r="F61" s="112"/>
      <c r="G61" s="21">
        <f t="shared" si="0"/>
        <v>3.2450000000000001</v>
      </c>
      <c r="H61" s="114"/>
      <c r="I61" s="110"/>
    </row>
    <row r="62" spans="1:10" ht="25.5" x14ac:dyDescent="0.25">
      <c r="A62" s="35" t="s">
        <v>176</v>
      </c>
      <c r="B62" s="42"/>
      <c r="C62" s="71" t="s">
        <v>187</v>
      </c>
      <c r="D62" s="72" t="s">
        <v>43</v>
      </c>
      <c r="E62" s="47"/>
      <c r="F62" s="47"/>
      <c r="G62" s="56"/>
      <c r="H62" s="47">
        <f>624</f>
        <v>624</v>
      </c>
      <c r="I62" s="34" t="s">
        <v>195</v>
      </c>
    </row>
    <row r="63" spans="1:10" x14ac:dyDescent="0.25">
      <c r="A63" s="29" t="s">
        <v>255</v>
      </c>
      <c r="B63" s="42">
        <v>64</v>
      </c>
      <c r="C63" s="53" t="s">
        <v>185</v>
      </c>
      <c r="D63" s="16" t="s">
        <v>64</v>
      </c>
      <c r="E63" s="11">
        <v>2546</v>
      </c>
      <c r="F63" s="11">
        <v>1169</v>
      </c>
      <c r="G63" s="21">
        <f t="shared" si="0"/>
        <v>1377</v>
      </c>
      <c r="H63" s="47">
        <v>1169</v>
      </c>
      <c r="I63" s="12"/>
    </row>
    <row r="64" spans="1:10" ht="38.25" x14ac:dyDescent="0.25">
      <c r="A64" s="28">
        <v>33</v>
      </c>
      <c r="B64" s="42">
        <v>65</v>
      </c>
      <c r="C64" s="12" t="s">
        <v>65</v>
      </c>
      <c r="D64" s="11" t="s">
        <v>46</v>
      </c>
      <c r="E64" s="11">
        <v>31.12</v>
      </c>
      <c r="F64" s="11">
        <v>0</v>
      </c>
      <c r="G64" s="21">
        <f t="shared" si="0"/>
        <v>31.12</v>
      </c>
      <c r="H64" s="11">
        <v>0</v>
      </c>
      <c r="I64" s="12" t="s">
        <v>212</v>
      </c>
    </row>
    <row r="65" spans="1:9" x14ac:dyDescent="0.25">
      <c r="A65" s="29" t="s">
        <v>75</v>
      </c>
      <c r="B65" s="42">
        <v>68</v>
      </c>
      <c r="C65" s="15" t="s">
        <v>211</v>
      </c>
      <c r="D65" s="16" t="s">
        <v>43</v>
      </c>
      <c r="E65" s="11">
        <v>58</v>
      </c>
      <c r="F65" s="11">
        <v>0</v>
      </c>
      <c r="G65" s="21">
        <f t="shared" si="0"/>
        <v>58</v>
      </c>
      <c r="H65" s="11">
        <v>0</v>
      </c>
      <c r="I65" s="12"/>
    </row>
    <row r="66" spans="1:9" ht="15" customHeight="1" x14ac:dyDescent="0.25">
      <c r="A66" s="111" t="s">
        <v>78</v>
      </c>
      <c r="B66" s="112">
        <v>70</v>
      </c>
      <c r="C66" s="113" t="s">
        <v>63</v>
      </c>
      <c r="D66" s="16" t="s">
        <v>64</v>
      </c>
      <c r="E66" s="16">
        <v>99</v>
      </c>
      <c r="F66" s="112">
        <v>0</v>
      </c>
      <c r="G66" s="21">
        <f t="shared" si="0"/>
        <v>99</v>
      </c>
      <c r="H66" s="112">
        <v>0</v>
      </c>
      <c r="I66" s="110"/>
    </row>
    <row r="67" spans="1:9" x14ac:dyDescent="0.25">
      <c r="A67" s="111"/>
      <c r="B67" s="112"/>
      <c r="C67" s="113"/>
      <c r="D67" s="16" t="s">
        <v>31</v>
      </c>
      <c r="E67" s="11">
        <v>2.9209999999999998</v>
      </c>
      <c r="F67" s="112"/>
      <c r="G67" s="21">
        <f t="shared" si="0"/>
        <v>2.9209999999999998</v>
      </c>
      <c r="H67" s="112"/>
      <c r="I67" s="110"/>
    </row>
    <row r="68" spans="1:9" x14ac:dyDescent="0.25">
      <c r="A68" s="29" t="s">
        <v>81</v>
      </c>
      <c r="B68" s="42">
        <v>75</v>
      </c>
      <c r="C68" s="20" t="s">
        <v>186</v>
      </c>
      <c r="D68" s="16" t="s">
        <v>64</v>
      </c>
      <c r="E68" s="11">
        <v>118</v>
      </c>
      <c r="F68" s="11">
        <v>0</v>
      </c>
      <c r="G68" s="21">
        <f t="shared" si="0"/>
        <v>118</v>
      </c>
      <c r="H68" s="11">
        <v>0</v>
      </c>
      <c r="I68" s="12"/>
    </row>
    <row r="69" spans="1:9" x14ac:dyDescent="0.25">
      <c r="A69" s="43"/>
      <c r="B69" s="42"/>
      <c r="C69" s="83" t="s">
        <v>66</v>
      </c>
      <c r="D69" s="16"/>
      <c r="E69" s="42"/>
      <c r="F69" s="42"/>
      <c r="G69" s="21"/>
      <c r="H69" s="42"/>
      <c r="I69" s="41"/>
    </row>
    <row r="70" spans="1:9" ht="25.5" x14ac:dyDescent="0.25">
      <c r="A70" s="28">
        <v>34</v>
      </c>
      <c r="B70" s="42"/>
      <c r="C70" s="32" t="s">
        <v>132</v>
      </c>
      <c r="D70" s="33" t="s">
        <v>43</v>
      </c>
      <c r="E70" s="33"/>
      <c r="F70" s="33"/>
      <c r="G70" s="21"/>
      <c r="H70" s="33">
        <v>32</v>
      </c>
      <c r="I70" s="32"/>
    </row>
    <row r="71" spans="1:9" ht="25.5" x14ac:dyDescent="0.25">
      <c r="A71" s="28">
        <v>35</v>
      </c>
      <c r="B71" s="42"/>
      <c r="C71" s="32" t="s">
        <v>133</v>
      </c>
      <c r="D71" s="33" t="s">
        <v>43</v>
      </c>
      <c r="E71" s="33"/>
      <c r="F71" s="33"/>
      <c r="G71" s="21"/>
      <c r="H71" s="33">
        <v>28</v>
      </c>
      <c r="I71" s="32"/>
    </row>
    <row r="72" spans="1:9" ht="38.25" x14ac:dyDescent="0.25">
      <c r="A72" s="28">
        <v>36</v>
      </c>
      <c r="B72" s="42"/>
      <c r="C72" s="32" t="s">
        <v>134</v>
      </c>
      <c r="D72" s="33" t="s">
        <v>43</v>
      </c>
      <c r="E72" s="33"/>
      <c r="F72" s="33"/>
      <c r="G72" s="21"/>
      <c r="H72" s="33">
        <v>41</v>
      </c>
      <c r="I72" s="32"/>
    </row>
    <row r="73" spans="1:9" ht="25.5" x14ac:dyDescent="0.25">
      <c r="A73" s="28">
        <v>37</v>
      </c>
      <c r="B73" s="42"/>
      <c r="C73" s="32" t="s">
        <v>135</v>
      </c>
      <c r="D73" s="33" t="s">
        <v>43</v>
      </c>
      <c r="E73" s="33"/>
      <c r="F73" s="33"/>
      <c r="G73" s="21"/>
      <c r="H73" s="33">
        <v>28</v>
      </c>
      <c r="I73" s="32"/>
    </row>
    <row r="74" spans="1:9" ht="38.25" x14ac:dyDescent="0.25">
      <c r="A74" s="28">
        <v>38</v>
      </c>
      <c r="B74" s="25">
        <v>76</v>
      </c>
      <c r="C74" s="48" t="s">
        <v>66</v>
      </c>
      <c r="D74" s="25" t="s">
        <v>46</v>
      </c>
      <c r="E74" s="25">
        <v>31</v>
      </c>
      <c r="F74" s="25">
        <v>0</v>
      </c>
      <c r="G74" s="21">
        <f t="shared" si="0"/>
        <v>31</v>
      </c>
      <c r="H74" s="25">
        <v>37.67</v>
      </c>
      <c r="I74" s="48" t="s">
        <v>213</v>
      </c>
    </row>
    <row r="75" spans="1:9" ht="25.5" x14ac:dyDescent="0.25">
      <c r="A75" s="29" t="s">
        <v>256</v>
      </c>
      <c r="B75" s="42">
        <v>84</v>
      </c>
      <c r="C75" s="20" t="s">
        <v>67</v>
      </c>
      <c r="D75" s="16" t="s">
        <v>64</v>
      </c>
      <c r="E75" s="16">
        <v>4</v>
      </c>
      <c r="F75" s="11">
        <v>0</v>
      </c>
      <c r="G75" s="21">
        <f t="shared" si="0"/>
        <v>4</v>
      </c>
      <c r="H75" s="11"/>
      <c r="I75" s="12"/>
    </row>
    <row r="76" spans="1:9" x14ac:dyDescent="0.25">
      <c r="A76" s="43"/>
      <c r="B76" s="42"/>
      <c r="C76" s="83" t="s">
        <v>257</v>
      </c>
      <c r="D76" s="16"/>
      <c r="E76" s="16"/>
      <c r="F76" s="42"/>
      <c r="G76" s="21"/>
      <c r="H76" s="42"/>
      <c r="I76" s="41"/>
    </row>
    <row r="77" spans="1:9" ht="38.25" x14ac:dyDescent="0.25">
      <c r="A77" s="28">
        <v>39</v>
      </c>
      <c r="B77" s="42"/>
      <c r="C77" s="32" t="s">
        <v>131</v>
      </c>
      <c r="D77" s="33" t="s">
        <v>43</v>
      </c>
      <c r="E77" s="33">
        <v>0</v>
      </c>
      <c r="F77" s="33">
        <v>14</v>
      </c>
      <c r="G77" s="21">
        <f>E77-F77</f>
        <v>-14</v>
      </c>
      <c r="H77" s="33">
        <v>14</v>
      </c>
      <c r="I77" s="32"/>
    </row>
    <row r="78" spans="1:9" ht="25.5" x14ac:dyDescent="0.25">
      <c r="A78" s="28">
        <v>40</v>
      </c>
      <c r="B78" s="42">
        <v>85</v>
      </c>
      <c r="C78" s="12" t="s">
        <v>68</v>
      </c>
      <c r="D78" s="11" t="s">
        <v>69</v>
      </c>
      <c r="E78" s="11">
        <v>1</v>
      </c>
      <c r="F78" s="11">
        <v>1</v>
      </c>
      <c r="G78" s="21">
        <f t="shared" si="0"/>
        <v>0</v>
      </c>
      <c r="H78" s="11">
        <v>1</v>
      </c>
      <c r="I78" s="12"/>
    </row>
    <row r="79" spans="1:9" ht="25.5" customHeight="1" x14ac:dyDescent="0.25">
      <c r="A79" s="29" t="s">
        <v>258</v>
      </c>
      <c r="B79" s="42">
        <v>86</v>
      </c>
      <c r="C79" s="15" t="s">
        <v>70</v>
      </c>
      <c r="D79" s="16" t="s">
        <v>69</v>
      </c>
      <c r="E79" s="16">
        <v>1</v>
      </c>
      <c r="F79" s="11">
        <v>1</v>
      </c>
      <c r="G79" s="21">
        <f t="shared" si="0"/>
        <v>0</v>
      </c>
      <c r="H79" s="16"/>
      <c r="I79" s="15" t="s">
        <v>71</v>
      </c>
    </row>
    <row r="80" spans="1:9" ht="25.5" x14ac:dyDescent="0.25">
      <c r="A80" s="29" t="s">
        <v>259</v>
      </c>
      <c r="B80" s="42">
        <v>87</v>
      </c>
      <c r="C80" s="15" t="s">
        <v>61</v>
      </c>
      <c r="D80" s="16" t="s">
        <v>43</v>
      </c>
      <c r="E80" s="16">
        <v>2</v>
      </c>
      <c r="F80" s="11">
        <v>10</v>
      </c>
      <c r="G80" s="21">
        <f t="shared" si="0"/>
        <v>-8</v>
      </c>
      <c r="H80" s="11"/>
      <c r="I80" s="12" t="s">
        <v>62</v>
      </c>
    </row>
    <row r="81" spans="1:9" x14ac:dyDescent="0.25">
      <c r="A81" s="43"/>
      <c r="B81" s="42"/>
      <c r="C81" s="40" t="s">
        <v>260</v>
      </c>
      <c r="D81" s="16"/>
      <c r="E81" s="16"/>
      <c r="F81" s="42"/>
      <c r="G81" s="21"/>
      <c r="H81" s="42"/>
      <c r="I81" s="41"/>
    </row>
    <row r="82" spans="1:9" x14ac:dyDescent="0.25">
      <c r="A82" s="28">
        <v>41</v>
      </c>
      <c r="B82" s="42"/>
      <c r="C82" s="32" t="s">
        <v>137</v>
      </c>
      <c r="D82" s="33" t="s">
        <v>136</v>
      </c>
      <c r="E82" s="33"/>
      <c r="F82" s="33"/>
      <c r="G82" s="21"/>
      <c r="H82" s="33" t="s">
        <v>140</v>
      </c>
      <c r="I82" s="32"/>
    </row>
    <row r="83" spans="1:9" x14ac:dyDescent="0.25">
      <c r="A83" s="28">
        <v>42</v>
      </c>
      <c r="B83" s="42"/>
      <c r="C83" s="32" t="s">
        <v>138</v>
      </c>
      <c r="D83" s="33" t="s">
        <v>136</v>
      </c>
      <c r="E83" s="33"/>
      <c r="F83" s="33"/>
      <c r="G83" s="21"/>
      <c r="H83" s="33" t="s">
        <v>140</v>
      </c>
      <c r="I83" s="32"/>
    </row>
    <row r="84" spans="1:9" ht="38.25" x14ac:dyDescent="0.25">
      <c r="A84" s="28">
        <v>43</v>
      </c>
      <c r="B84" s="42">
        <v>88</v>
      </c>
      <c r="C84" s="12" t="s">
        <v>73</v>
      </c>
      <c r="D84" s="11" t="s">
        <v>69</v>
      </c>
      <c r="E84" s="11">
        <v>3</v>
      </c>
      <c r="F84" s="11">
        <v>3</v>
      </c>
      <c r="G84" s="21">
        <f t="shared" si="0"/>
        <v>0</v>
      </c>
      <c r="H84" s="11">
        <v>3</v>
      </c>
      <c r="I84" s="110" t="s">
        <v>74</v>
      </c>
    </row>
    <row r="85" spans="1:9" ht="51" x14ac:dyDescent="0.25">
      <c r="A85" s="28">
        <v>44</v>
      </c>
      <c r="B85" s="42">
        <v>89</v>
      </c>
      <c r="C85" s="12" t="s">
        <v>216</v>
      </c>
      <c r="D85" s="11" t="s">
        <v>69</v>
      </c>
      <c r="E85" s="11">
        <v>3</v>
      </c>
      <c r="F85" s="11">
        <v>3</v>
      </c>
      <c r="G85" s="21">
        <f t="shared" si="0"/>
        <v>0</v>
      </c>
      <c r="H85" s="11">
        <v>3</v>
      </c>
      <c r="I85" s="110"/>
    </row>
    <row r="86" spans="1:9" ht="25.5" x14ac:dyDescent="0.25">
      <c r="A86" s="29" t="s">
        <v>177</v>
      </c>
      <c r="B86" s="42">
        <v>90</v>
      </c>
      <c r="C86" s="15" t="s">
        <v>76</v>
      </c>
      <c r="D86" s="16" t="s">
        <v>64</v>
      </c>
      <c r="E86" s="16">
        <v>2</v>
      </c>
      <c r="F86" s="11">
        <v>2</v>
      </c>
      <c r="G86" s="21">
        <f t="shared" si="0"/>
        <v>0</v>
      </c>
      <c r="H86" s="16"/>
      <c r="I86" s="15" t="s">
        <v>77</v>
      </c>
    </row>
    <row r="87" spans="1:9" ht="25.5" x14ac:dyDescent="0.25">
      <c r="A87" s="29" t="s">
        <v>261</v>
      </c>
      <c r="B87" s="42">
        <v>91</v>
      </c>
      <c r="C87" s="15" t="s">
        <v>79</v>
      </c>
      <c r="D87" s="16" t="s">
        <v>64</v>
      </c>
      <c r="E87" s="16">
        <v>1</v>
      </c>
      <c r="F87" s="11">
        <v>1</v>
      </c>
      <c r="G87" s="21">
        <f t="shared" si="0"/>
        <v>0</v>
      </c>
      <c r="H87" s="16"/>
      <c r="I87" s="15" t="s">
        <v>80</v>
      </c>
    </row>
    <row r="88" spans="1:9" x14ac:dyDescent="0.25">
      <c r="A88" s="29" t="s">
        <v>262</v>
      </c>
      <c r="B88" s="42">
        <v>92</v>
      </c>
      <c r="C88" s="15" t="s">
        <v>82</v>
      </c>
      <c r="D88" s="16" t="s">
        <v>64</v>
      </c>
      <c r="E88" s="16">
        <v>3</v>
      </c>
      <c r="F88" s="11">
        <v>3</v>
      </c>
      <c r="G88" s="21">
        <f t="shared" si="0"/>
        <v>0</v>
      </c>
      <c r="H88" s="16"/>
      <c r="I88" s="15" t="s">
        <v>83</v>
      </c>
    </row>
    <row r="89" spans="1:9" ht="38.25" x14ac:dyDescent="0.25">
      <c r="A89" s="28">
        <v>45</v>
      </c>
      <c r="B89" s="42">
        <v>93</v>
      </c>
      <c r="C89" s="12" t="s">
        <v>84</v>
      </c>
      <c r="D89" s="11" t="s">
        <v>69</v>
      </c>
      <c r="E89" s="11">
        <v>3</v>
      </c>
      <c r="F89" s="11">
        <v>3</v>
      </c>
      <c r="G89" s="21">
        <f t="shared" si="0"/>
        <v>0</v>
      </c>
      <c r="H89" s="11">
        <v>3</v>
      </c>
      <c r="I89" s="110" t="s">
        <v>85</v>
      </c>
    </row>
    <row r="90" spans="1:9" ht="51" x14ac:dyDescent="0.25">
      <c r="A90" s="28">
        <v>46</v>
      </c>
      <c r="B90" s="42">
        <v>94</v>
      </c>
      <c r="C90" s="12" t="s">
        <v>215</v>
      </c>
      <c r="D90" s="11" t="s">
        <v>69</v>
      </c>
      <c r="E90" s="11">
        <v>3</v>
      </c>
      <c r="F90" s="11">
        <v>3</v>
      </c>
      <c r="G90" s="21">
        <f t="shared" si="0"/>
        <v>0</v>
      </c>
      <c r="H90" s="11">
        <v>3</v>
      </c>
      <c r="I90" s="110"/>
    </row>
    <row r="91" spans="1:9" ht="25.5" x14ac:dyDescent="0.25">
      <c r="A91" s="29" t="s">
        <v>178</v>
      </c>
      <c r="B91" s="42">
        <v>95</v>
      </c>
      <c r="C91" s="15" t="s">
        <v>76</v>
      </c>
      <c r="D91" s="16" t="s">
        <v>64</v>
      </c>
      <c r="E91" s="16">
        <v>1</v>
      </c>
      <c r="F91" s="11">
        <v>1</v>
      </c>
      <c r="G91" s="21">
        <f t="shared" si="0"/>
        <v>0</v>
      </c>
      <c r="H91" s="16"/>
      <c r="I91" s="15" t="s">
        <v>77</v>
      </c>
    </row>
    <row r="92" spans="1:9" ht="25.5" x14ac:dyDescent="0.25">
      <c r="A92" s="29" t="s">
        <v>263</v>
      </c>
      <c r="B92" s="42">
        <v>96</v>
      </c>
      <c r="C92" s="15" t="s">
        <v>79</v>
      </c>
      <c r="D92" s="16" t="s">
        <v>64</v>
      </c>
      <c r="E92" s="16">
        <v>1</v>
      </c>
      <c r="F92" s="11">
        <v>1</v>
      </c>
      <c r="G92" s="21">
        <f t="shared" si="0"/>
        <v>0</v>
      </c>
      <c r="H92" s="16"/>
      <c r="I92" s="15" t="s">
        <v>80</v>
      </c>
    </row>
    <row r="93" spans="1:9" ht="25.5" x14ac:dyDescent="0.25">
      <c r="A93" s="29" t="s">
        <v>264</v>
      </c>
      <c r="B93" s="42">
        <v>97</v>
      </c>
      <c r="C93" s="20" t="s">
        <v>86</v>
      </c>
      <c r="D93" s="16" t="s">
        <v>64</v>
      </c>
      <c r="E93" s="16">
        <v>3</v>
      </c>
      <c r="F93" s="11">
        <v>3</v>
      </c>
      <c r="G93" s="21">
        <f t="shared" ref="G93:G165" si="1">E93-F93</f>
        <v>0</v>
      </c>
      <c r="H93" s="11"/>
      <c r="I93" s="12"/>
    </row>
    <row r="94" spans="1:9" ht="38.25" x14ac:dyDescent="0.25">
      <c r="A94" s="28">
        <v>47</v>
      </c>
      <c r="B94" s="42">
        <v>98</v>
      </c>
      <c r="C94" s="12" t="s">
        <v>87</v>
      </c>
      <c r="D94" s="11" t="s">
        <v>69</v>
      </c>
      <c r="E94" s="11">
        <v>3</v>
      </c>
      <c r="F94" s="11">
        <v>3</v>
      </c>
      <c r="G94" s="21">
        <f t="shared" si="1"/>
        <v>0</v>
      </c>
      <c r="H94" s="11">
        <v>3</v>
      </c>
      <c r="I94" s="115" t="s">
        <v>122</v>
      </c>
    </row>
    <row r="95" spans="1:9" ht="51" x14ac:dyDescent="0.25">
      <c r="A95" s="28">
        <v>48</v>
      </c>
      <c r="B95" s="42">
        <v>99</v>
      </c>
      <c r="C95" s="12" t="s">
        <v>214</v>
      </c>
      <c r="D95" s="11" t="s">
        <v>69</v>
      </c>
      <c r="E95" s="11">
        <v>3</v>
      </c>
      <c r="F95" s="11">
        <v>3</v>
      </c>
      <c r="G95" s="21">
        <f t="shared" si="1"/>
        <v>0</v>
      </c>
      <c r="H95" s="11">
        <v>3</v>
      </c>
      <c r="I95" s="116"/>
    </row>
    <row r="96" spans="1:9" ht="25.5" x14ac:dyDescent="0.25">
      <c r="A96" s="29" t="s">
        <v>265</v>
      </c>
      <c r="B96" s="42">
        <v>100</v>
      </c>
      <c r="C96" s="15" t="s">
        <v>88</v>
      </c>
      <c r="D96" s="16" t="s">
        <v>64</v>
      </c>
      <c r="E96" s="16">
        <v>3</v>
      </c>
      <c r="F96" s="11">
        <v>3</v>
      </c>
      <c r="G96" s="21">
        <f t="shared" si="1"/>
        <v>0</v>
      </c>
      <c r="H96" s="16"/>
      <c r="I96" s="15" t="s">
        <v>89</v>
      </c>
    </row>
    <row r="97" spans="1:9" ht="18.75" customHeight="1" x14ac:dyDescent="0.25">
      <c r="A97" s="29" t="s">
        <v>266</v>
      </c>
      <c r="B97" s="42">
        <v>101</v>
      </c>
      <c r="C97" s="15" t="s">
        <v>90</v>
      </c>
      <c r="D97" s="16" t="s">
        <v>64</v>
      </c>
      <c r="E97" s="16">
        <v>3</v>
      </c>
      <c r="F97" s="11">
        <v>3</v>
      </c>
      <c r="G97" s="21">
        <f t="shared" si="1"/>
        <v>0</v>
      </c>
      <c r="H97" s="11"/>
      <c r="I97" s="12"/>
    </row>
    <row r="98" spans="1:9" x14ac:dyDescent="0.25">
      <c r="A98" s="28"/>
      <c r="B98" s="42"/>
      <c r="C98" s="40" t="s">
        <v>196</v>
      </c>
      <c r="D98" s="42"/>
      <c r="E98" s="42"/>
      <c r="F98" s="42"/>
      <c r="G98" s="21"/>
      <c r="H98" s="42"/>
      <c r="I98" s="41"/>
    </row>
    <row r="99" spans="1:9" x14ac:dyDescent="0.25">
      <c r="A99" s="28">
        <v>49</v>
      </c>
      <c r="B99" s="42">
        <v>102</v>
      </c>
      <c r="C99" s="12" t="s">
        <v>196</v>
      </c>
      <c r="D99" s="11" t="s">
        <v>43</v>
      </c>
      <c r="E99" s="11">
        <v>1</v>
      </c>
      <c r="F99" s="11">
        <v>0</v>
      </c>
      <c r="G99" s="21">
        <f t="shared" si="1"/>
        <v>1</v>
      </c>
      <c r="H99" s="11">
        <v>1</v>
      </c>
      <c r="I99" s="12" t="s">
        <v>92</v>
      </c>
    </row>
    <row r="100" spans="1:9" ht="25.5" x14ac:dyDescent="0.25">
      <c r="A100" s="29"/>
      <c r="B100" s="42">
        <v>104</v>
      </c>
      <c r="C100" s="20" t="s">
        <v>40</v>
      </c>
      <c r="D100" s="16" t="s">
        <v>27</v>
      </c>
      <c r="E100" s="16">
        <v>20</v>
      </c>
      <c r="F100" s="11">
        <v>0</v>
      </c>
      <c r="G100" s="21">
        <f t="shared" si="1"/>
        <v>20</v>
      </c>
      <c r="H100" s="11"/>
      <c r="I100" s="12"/>
    </row>
    <row r="101" spans="1:9" x14ac:dyDescent="0.25">
      <c r="A101" s="28">
        <v>50</v>
      </c>
      <c r="B101" s="42">
        <v>105</v>
      </c>
      <c r="C101" s="12" t="s">
        <v>91</v>
      </c>
      <c r="D101" s="11" t="s">
        <v>43</v>
      </c>
      <c r="E101" s="11">
        <v>3</v>
      </c>
      <c r="F101" s="11">
        <v>3</v>
      </c>
      <c r="G101" s="21">
        <f t="shared" si="1"/>
        <v>0</v>
      </c>
      <c r="H101" s="11">
        <v>3</v>
      </c>
      <c r="I101" s="12" t="s">
        <v>93</v>
      </c>
    </row>
    <row r="102" spans="1:9" ht="25.5" x14ac:dyDescent="0.25">
      <c r="A102" s="29"/>
      <c r="B102" s="42">
        <v>113</v>
      </c>
      <c r="C102" s="20" t="s">
        <v>40</v>
      </c>
      <c r="D102" s="16" t="s">
        <v>27</v>
      </c>
      <c r="E102" s="16">
        <v>60</v>
      </c>
      <c r="F102" s="11">
        <v>16.8</v>
      </c>
      <c r="G102" s="21">
        <f t="shared" si="1"/>
        <v>43.2</v>
      </c>
      <c r="H102" s="11"/>
      <c r="I102" s="12"/>
    </row>
    <row r="103" spans="1:9" ht="38.25" x14ac:dyDescent="0.25">
      <c r="A103" s="29" t="s">
        <v>267</v>
      </c>
      <c r="B103" s="42">
        <v>114</v>
      </c>
      <c r="C103" s="20" t="s">
        <v>94</v>
      </c>
      <c r="D103" s="16" t="s">
        <v>64</v>
      </c>
      <c r="E103" s="16">
        <v>3</v>
      </c>
      <c r="F103" s="11">
        <v>3</v>
      </c>
      <c r="G103" s="21">
        <f t="shared" si="1"/>
        <v>0</v>
      </c>
      <c r="H103" s="16"/>
      <c r="I103" s="15" t="s">
        <v>95</v>
      </c>
    </row>
    <row r="104" spans="1:9" ht="51" x14ac:dyDescent="0.25">
      <c r="A104" s="28">
        <v>51</v>
      </c>
      <c r="B104" s="42"/>
      <c r="C104" s="32" t="s">
        <v>139</v>
      </c>
      <c r="D104" s="33" t="s">
        <v>136</v>
      </c>
      <c r="E104" s="33"/>
      <c r="F104" s="25"/>
      <c r="G104" s="21"/>
      <c r="H104" s="33"/>
      <c r="I104" s="37" t="s">
        <v>193</v>
      </c>
    </row>
    <row r="105" spans="1:9" ht="25.5" x14ac:dyDescent="0.25">
      <c r="A105" s="28">
        <v>52</v>
      </c>
      <c r="B105" s="42"/>
      <c r="C105" s="32" t="s">
        <v>141</v>
      </c>
      <c r="D105" s="33" t="s">
        <v>142</v>
      </c>
      <c r="E105" s="33"/>
      <c r="F105" s="33"/>
      <c r="G105" s="21"/>
      <c r="H105" s="33">
        <v>4.7649999999999997</v>
      </c>
      <c r="I105" s="32"/>
    </row>
    <row r="106" spans="1:9" ht="38.25" x14ac:dyDescent="0.25">
      <c r="A106" s="28">
        <v>53</v>
      </c>
      <c r="B106" s="42"/>
      <c r="C106" s="32" t="s">
        <v>143</v>
      </c>
      <c r="D106" s="33" t="s">
        <v>142</v>
      </c>
      <c r="E106" s="33"/>
      <c r="F106" s="33"/>
      <c r="G106" s="21"/>
      <c r="H106" s="33">
        <v>1.49</v>
      </c>
      <c r="I106" s="32"/>
    </row>
    <row r="107" spans="1:9" x14ac:dyDescent="0.25">
      <c r="A107" s="28">
        <v>54</v>
      </c>
      <c r="B107" s="42"/>
      <c r="C107" s="32" t="s">
        <v>144</v>
      </c>
      <c r="D107" s="33" t="s">
        <v>145</v>
      </c>
      <c r="E107" s="33"/>
      <c r="F107" s="33"/>
      <c r="G107" s="21"/>
      <c r="H107" s="33" t="s">
        <v>146</v>
      </c>
      <c r="I107" s="32"/>
    </row>
    <row r="108" spans="1:9" x14ac:dyDescent="0.25">
      <c r="A108" s="28">
        <v>55</v>
      </c>
      <c r="B108" s="42"/>
      <c r="C108" s="32" t="s">
        <v>147</v>
      </c>
      <c r="D108" s="33" t="s">
        <v>27</v>
      </c>
      <c r="E108" s="33"/>
      <c r="F108" s="33"/>
      <c r="G108" s="21"/>
      <c r="H108" s="33">
        <v>102.5</v>
      </c>
      <c r="I108" s="32"/>
    </row>
    <row r="109" spans="1:9" x14ac:dyDescent="0.25">
      <c r="A109" s="28">
        <v>56</v>
      </c>
      <c r="B109" s="42"/>
      <c r="C109" s="32" t="s">
        <v>148</v>
      </c>
      <c r="D109" s="33" t="s">
        <v>27</v>
      </c>
      <c r="E109" s="33"/>
      <c r="F109" s="33"/>
      <c r="G109" s="21"/>
      <c r="H109" s="33">
        <v>14</v>
      </c>
      <c r="I109" s="32"/>
    </row>
    <row r="110" spans="1:9" x14ac:dyDescent="0.25">
      <c r="A110" s="39">
        <v>57</v>
      </c>
      <c r="B110" s="25">
        <v>115</v>
      </c>
      <c r="C110" s="48" t="s">
        <v>96</v>
      </c>
      <c r="D110" s="25" t="s">
        <v>46</v>
      </c>
      <c r="E110" s="25">
        <v>28</v>
      </c>
      <c r="F110" s="25">
        <v>2316.77</v>
      </c>
      <c r="G110" s="21">
        <f t="shared" si="1"/>
        <v>-2288.77</v>
      </c>
      <c r="H110" s="50">
        <v>2661.77</v>
      </c>
      <c r="I110" s="48"/>
    </row>
    <row r="111" spans="1:9" x14ac:dyDescent="0.25">
      <c r="A111" s="28"/>
      <c r="B111" s="42"/>
      <c r="C111" s="17" t="s">
        <v>97</v>
      </c>
      <c r="D111" s="11"/>
      <c r="E111" s="11"/>
      <c r="F111" s="11"/>
      <c r="G111" s="21"/>
      <c r="H111" s="11"/>
      <c r="I111" s="12"/>
    </row>
    <row r="112" spans="1:9" ht="38.25" x14ac:dyDescent="0.25">
      <c r="A112" s="39">
        <v>58</v>
      </c>
      <c r="B112" s="25"/>
      <c r="C112" s="48" t="s">
        <v>268</v>
      </c>
      <c r="D112" s="25" t="s">
        <v>292</v>
      </c>
      <c r="E112" s="25"/>
      <c r="F112" s="25"/>
      <c r="G112" s="21"/>
      <c r="H112" s="44" t="s">
        <v>293</v>
      </c>
      <c r="I112" s="48" t="s">
        <v>269</v>
      </c>
    </row>
    <row r="113" spans="1:9" ht="38.25" x14ac:dyDescent="0.25">
      <c r="A113" s="39">
        <v>59</v>
      </c>
      <c r="B113" s="25">
        <v>116</v>
      </c>
      <c r="C113" s="48" t="s">
        <v>98</v>
      </c>
      <c r="D113" s="25" t="s">
        <v>46</v>
      </c>
      <c r="E113" s="25">
        <v>357.56</v>
      </c>
      <c r="F113" s="54">
        <v>331.05</v>
      </c>
      <c r="G113" s="56">
        <f t="shared" si="1"/>
        <v>26.509999999999991</v>
      </c>
      <c r="H113" s="54">
        <v>331.05</v>
      </c>
      <c r="I113" s="48" t="s">
        <v>270</v>
      </c>
    </row>
    <row r="114" spans="1:9" ht="25.5" x14ac:dyDescent="0.25">
      <c r="A114" s="69" t="s">
        <v>271</v>
      </c>
      <c r="B114" s="25">
        <v>117</v>
      </c>
      <c r="C114" s="53" t="s">
        <v>40</v>
      </c>
      <c r="D114" s="52" t="s">
        <v>27</v>
      </c>
      <c r="E114" s="52">
        <v>719.33</v>
      </c>
      <c r="F114" s="54">
        <v>93.72</v>
      </c>
      <c r="G114" s="56">
        <f t="shared" si="1"/>
        <v>625.61</v>
      </c>
      <c r="H114" s="54">
        <v>93.72</v>
      </c>
      <c r="I114" s="60"/>
    </row>
    <row r="115" spans="1:9" ht="25.5" x14ac:dyDescent="0.25">
      <c r="A115" s="39">
        <v>60</v>
      </c>
      <c r="B115" s="25">
        <v>119</v>
      </c>
      <c r="C115" s="48" t="s">
        <v>99</v>
      </c>
      <c r="D115" s="25" t="s">
        <v>27</v>
      </c>
      <c r="E115" s="25">
        <v>1097</v>
      </c>
      <c r="F115" s="25">
        <v>1269.0070000000001</v>
      </c>
      <c r="G115" s="21">
        <f>E115-F115</f>
        <v>-172.00700000000006</v>
      </c>
      <c r="H115" s="25">
        <v>1269.0070000000001</v>
      </c>
      <c r="I115" s="117"/>
    </row>
    <row r="116" spans="1:9" ht="25.5" x14ac:dyDescent="0.25">
      <c r="A116" s="69" t="s">
        <v>272</v>
      </c>
      <c r="B116" s="25">
        <v>121</v>
      </c>
      <c r="C116" s="53" t="s">
        <v>40</v>
      </c>
      <c r="D116" s="52" t="s">
        <v>27</v>
      </c>
      <c r="E116" s="52">
        <v>1283.49</v>
      </c>
      <c r="F116" s="25">
        <v>1484.74</v>
      </c>
      <c r="G116" s="21">
        <f>E116-F116</f>
        <v>-201.25</v>
      </c>
      <c r="H116" s="25">
        <v>1484.74</v>
      </c>
      <c r="I116" s="118"/>
    </row>
    <row r="117" spans="1:9" ht="38.25" customHeight="1" x14ac:dyDescent="0.25">
      <c r="A117" s="67">
        <v>61</v>
      </c>
      <c r="B117" s="54">
        <v>118</v>
      </c>
      <c r="C117" s="55" t="s">
        <v>274</v>
      </c>
      <c r="D117" s="54" t="s">
        <v>27</v>
      </c>
      <c r="E117" s="54">
        <v>1097</v>
      </c>
      <c r="F117" s="54"/>
      <c r="G117" s="56">
        <f t="shared" si="1"/>
        <v>1097</v>
      </c>
      <c r="H117" s="54">
        <v>1097</v>
      </c>
      <c r="I117" s="99" t="s">
        <v>273</v>
      </c>
    </row>
    <row r="118" spans="1:9" ht="38.25" x14ac:dyDescent="0.25">
      <c r="A118" s="67" t="s">
        <v>275</v>
      </c>
      <c r="B118" s="54"/>
      <c r="C118" s="63" t="s">
        <v>100</v>
      </c>
      <c r="D118" s="58" t="s">
        <v>27</v>
      </c>
      <c r="E118" s="58">
        <v>1283.49</v>
      </c>
      <c r="F118" s="54"/>
      <c r="G118" s="56">
        <f t="shared" si="1"/>
        <v>1283.49</v>
      </c>
      <c r="H118" s="54">
        <v>1283.49</v>
      </c>
      <c r="I118" s="100"/>
    </row>
    <row r="119" spans="1:9" ht="51" x14ac:dyDescent="0.25">
      <c r="A119" s="67">
        <v>62</v>
      </c>
      <c r="B119" s="54">
        <v>122</v>
      </c>
      <c r="C119" s="55" t="s">
        <v>198</v>
      </c>
      <c r="D119" s="54" t="s">
        <v>46</v>
      </c>
      <c r="E119" s="54">
        <v>80.38</v>
      </c>
      <c r="F119" s="54">
        <v>2323.94</v>
      </c>
      <c r="G119" s="56">
        <f t="shared" si="1"/>
        <v>-2243.56</v>
      </c>
      <c r="H119" s="54">
        <v>2323.94</v>
      </c>
      <c r="I119" s="55" t="s">
        <v>192</v>
      </c>
    </row>
    <row r="120" spans="1:9" ht="25.5" x14ac:dyDescent="0.25">
      <c r="A120" s="75" t="s">
        <v>276</v>
      </c>
      <c r="B120" s="54"/>
      <c r="C120" s="63" t="s">
        <v>40</v>
      </c>
      <c r="D120" s="58" t="s">
        <v>27</v>
      </c>
      <c r="E120" s="58"/>
      <c r="F120" s="54">
        <v>163.82</v>
      </c>
      <c r="G120" s="56">
        <f t="shared" ref="G120" si="2">E120-F120</f>
        <v>-163.82</v>
      </c>
      <c r="H120" s="54">
        <v>163.82</v>
      </c>
      <c r="I120" s="55"/>
    </row>
    <row r="121" spans="1:9" ht="15" customHeight="1" x14ac:dyDescent="0.25">
      <c r="A121" s="39"/>
      <c r="B121" s="25"/>
      <c r="C121" s="94" t="s">
        <v>233</v>
      </c>
      <c r="D121" s="95"/>
      <c r="E121" s="96"/>
      <c r="F121" s="25"/>
      <c r="G121" s="21"/>
      <c r="H121" s="25"/>
      <c r="I121" s="48"/>
    </row>
    <row r="122" spans="1:9" ht="25.5" x14ac:dyDescent="0.25">
      <c r="A122" s="39">
        <v>63</v>
      </c>
      <c r="B122" s="25"/>
      <c r="C122" s="48" t="s">
        <v>236</v>
      </c>
      <c r="D122" s="25" t="s">
        <v>142</v>
      </c>
      <c r="E122" s="25"/>
      <c r="F122" s="25"/>
      <c r="G122" s="21"/>
      <c r="H122" s="25">
        <v>4.7564700000000002</v>
      </c>
      <c r="I122" s="48" t="s">
        <v>235</v>
      </c>
    </row>
    <row r="123" spans="1:9" x14ac:dyDescent="0.25">
      <c r="A123" s="39">
        <v>64</v>
      </c>
      <c r="B123" s="25"/>
      <c r="C123" s="48" t="s">
        <v>167</v>
      </c>
      <c r="D123" s="25" t="s">
        <v>197</v>
      </c>
      <c r="E123" s="25"/>
      <c r="F123" s="25"/>
      <c r="G123" s="21"/>
      <c r="H123" s="25">
        <v>380</v>
      </c>
      <c r="I123" s="48"/>
    </row>
    <row r="124" spans="1:9" x14ac:dyDescent="0.25">
      <c r="A124" s="39">
        <v>65</v>
      </c>
      <c r="B124" s="25"/>
      <c r="C124" s="48" t="s">
        <v>168</v>
      </c>
      <c r="D124" s="25" t="s">
        <v>169</v>
      </c>
      <c r="E124" s="25"/>
      <c r="F124" s="25"/>
      <c r="G124" s="21"/>
      <c r="H124" s="25" t="s">
        <v>171</v>
      </c>
      <c r="I124" s="48"/>
    </row>
    <row r="125" spans="1:9" ht="25.5" x14ac:dyDescent="0.25">
      <c r="A125" s="39">
        <v>66</v>
      </c>
      <c r="B125" s="25"/>
      <c r="C125" s="48" t="s">
        <v>234</v>
      </c>
      <c r="D125" s="25" t="s">
        <v>170</v>
      </c>
      <c r="E125" s="25"/>
      <c r="F125" s="25"/>
      <c r="G125" s="21"/>
      <c r="H125" s="25" t="s">
        <v>172</v>
      </c>
      <c r="I125" s="48"/>
    </row>
    <row r="126" spans="1:9" x14ac:dyDescent="0.25">
      <c r="A126" s="28"/>
      <c r="B126" s="42"/>
      <c r="C126" s="17" t="s">
        <v>277</v>
      </c>
      <c r="D126" s="11"/>
      <c r="E126" s="11"/>
      <c r="F126" s="11"/>
      <c r="G126" s="21"/>
      <c r="H126" s="11"/>
      <c r="I126" s="12"/>
    </row>
    <row r="127" spans="1:9" x14ac:dyDescent="0.25">
      <c r="A127" s="28"/>
      <c r="B127" s="42"/>
      <c r="C127" s="84" t="s">
        <v>278</v>
      </c>
      <c r="D127" s="11"/>
      <c r="E127" s="11"/>
      <c r="F127" s="11"/>
      <c r="G127" s="21"/>
      <c r="H127" s="11"/>
      <c r="I127" s="12"/>
    </row>
    <row r="128" spans="1:9" x14ac:dyDescent="0.25">
      <c r="A128" s="28">
        <v>67</v>
      </c>
      <c r="B128" s="42"/>
      <c r="C128" s="32" t="s">
        <v>149</v>
      </c>
      <c r="D128" s="33"/>
      <c r="E128" s="33"/>
      <c r="F128" s="47">
        <v>226</v>
      </c>
      <c r="G128" s="56"/>
      <c r="H128" s="47">
        <v>226</v>
      </c>
      <c r="I128" s="32"/>
    </row>
    <row r="129" spans="1:10" ht="25.5" x14ac:dyDescent="0.25">
      <c r="A129" s="28">
        <v>68</v>
      </c>
      <c r="B129" s="42"/>
      <c r="C129" s="32" t="s">
        <v>150</v>
      </c>
      <c r="D129" s="33" t="s">
        <v>27</v>
      </c>
      <c r="E129" s="33"/>
      <c r="F129" s="33">
        <v>697.48</v>
      </c>
      <c r="G129" s="21"/>
      <c r="H129" s="33">
        <v>697.48</v>
      </c>
      <c r="I129" s="38"/>
    </row>
    <row r="130" spans="1:10" ht="25.5" x14ac:dyDescent="0.25">
      <c r="A130" s="28">
        <v>69</v>
      </c>
      <c r="B130" s="42"/>
      <c r="C130" s="32" t="s">
        <v>151</v>
      </c>
      <c r="D130" s="33" t="s">
        <v>27</v>
      </c>
      <c r="E130" s="33"/>
      <c r="F130" s="33">
        <v>7.22</v>
      </c>
      <c r="G130" s="21"/>
      <c r="H130" s="33">
        <v>7.22</v>
      </c>
      <c r="I130" s="32"/>
    </row>
    <row r="131" spans="1:10" ht="24" customHeight="1" x14ac:dyDescent="0.25">
      <c r="A131" s="28">
        <v>70</v>
      </c>
      <c r="B131" s="42"/>
      <c r="C131" s="32" t="s">
        <v>152</v>
      </c>
      <c r="D131" s="33" t="s">
        <v>153</v>
      </c>
      <c r="E131" s="33"/>
      <c r="F131" s="33" t="s">
        <v>154</v>
      </c>
      <c r="G131" s="21"/>
      <c r="H131" s="33" t="s">
        <v>154</v>
      </c>
      <c r="I131" s="32"/>
    </row>
    <row r="132" spans="1:10" ht="25.5" x14ac:dyDescent="0.25">
      <c r="A132" s="28">
        <v>71</v>
      </c>
      <c r="B132" s="42"/>
      <c r="C132" s="32" t="s">
        <v>155</v>
      </c>
      <c r="D132" s="33" t="s">
        <v>27</v>
      </c>
      <c r="E132" s="33"/>
      <c r="F132" s="47">
        <v>18.04</v>
      </c>
      <c r="G132" s="21"/>
      <c r="H132" s="33">
        <v>18.04</v>
      </c>
      <c r="I132" s="38"/>
    </row>
    <row r="133" spans="1:10" ht="25.5" x14ac:dyDescent="0.25">
      <c r="A133" s="28">
        <v>72</v>
      </c>
      <c r="B133" s="42"/>
      <c r="C133" s="41" t="s">
        <v>280</v>
      </c>
      <c r="D133" s="42" t="s">
        <v>157</v>
      </c>
      <c r="E133" s="42"/>
      <c r="F133" s="36"/>
      <c r="G133" s="21"/>
      <c r="H133" s="42" t="s">
        <v>281</v>
      </c>
      <c r="I133" s="38"/>
      <c r="J133" s="66" t="s">
        <v>202</v>
      </c>
    </row>
    <row r="134" spans="1:10" ht="25.5" x14ac:dyDescent="0.25">
      <c r="A134" s="28">
        <v>73</v>
      </c>
      <c r="B134" s="42"/>
      <c r="C134" s="32" t="s">
        <v>279</v>
      </c>
      <c r="D134" s="33" t="s">
        <v>157</v>
      </c>
      <c r="E134" s="33"/>
      <c r="F134" s="33"/>
      <c r="G134" s="21"/>
      <c r="H134" s="33" t="s">
        <v>282</v>
      </c>
      <c r="I134" s="32"/>
      <c r="J134" s="66" t="s">
        <v>202</v>
      </c>
    </row>
    <row r="135" spans="1:10" x14ac:dyDescent="0.25">
      <c r="A135" s="28">
        <v>74</v>
      </c>
      <c r="B135" s="42"/>
      <c r="C135" s="32" t="s">
        <v>156</v>
      </c>
      <c r="D135" s="33" t="s">
        <v>157</v>
      </c>
      <c r="E135" s="33"/>
      <c r="F135" s="33"/>
      <c r="G135" s="21"/>
      <c r="H135" s="33" t="s">
        <v>158</v>
      </c>
      <c r="I135" s="32"/>
    </row>
    <row r="136" spans="1:10" x14ac:dyDescent="0.25">
      <c r="A136" s="28"/>
      <c r="B136" s="42"/>
      <c r="C136" s="85" t="s">
        <v>283</v>
      </c>
      <c r="D136" s="42"/>
      <c r="E136" s="42"/>
      <c r="F136" s="42"/>
      <c r="G136" s="21"/>
      <c r="H136" s="42"/>
      <c r="I136" s="41"/>
    </row>
    <row r="137" spans="1:10" x14ac:dyDescent="0.25">
      <c r="A137" s="28"/>
      <c r="B137" s="42"/>
      <c r="C137" s="86" t="s">
        <v>284</v>
      </c>
      <c r="D137" s="42"/>
      <c r="E137" s="42"/>
      <c r="F137" s="42"/>
      <c r="G137" s="21"/>
      <c r="H137" s="42"/>
      <c r="I137" s="41"/>
    </row>
    <row r="138" spans="1:10" ht="25.5" x14ac:dyDescent="0.25">
      <c r="A138" s="28">
        <v>75</v>
      </c>
      <c r="B138" s="42"/>
      <c r="C138" s="32" t="s">
        <v>159</v>
      </c>
      <c r="D138" s="33" t="s">
        <v>27</v>
      </c>
      <c r="E138" s="33"/>
      <c r="F138" s="33">
        <v>50.4</v>
      </c>
      <c r="G138" s="21"/>
      <c r="H138" s="33">
        <v>50.4</v>
      </c>
      <c r="I138" s="32"/>
    </row>
    <row r="139" spans="1:10" x14ac:dyDescent="0.25">
      <c r="A139" s="28">
        <v>76</v>
      </c>
      <c r="B139" s="42"/>
      <c r="C139" s="41" t="s">
        <v>288</v>
      </c>
      <c r="D139" s="42" t="s">
        <v>157</v>
      </c>
      <c r="E139" s="42"/>
      <c r="F139" s="42"/>
      <c r="G139" s="21"/>
      <c r="H139" s="42" t="s">
        <v>285</v>
      </c>
      <c r="I139" s="41"/>
      <c r="J139" s="80" t="s">
        <v>202</v>
      </c>
    </row>
    <row r="140" spans="1:10" x14ac:dyDescent="0.25">
      <c r="A140" s="28">
        <v>77</v>
      </c>
      <c r="B140" s="42"/>
      <c r="C140" s="41" t="s">
        <v>286</v>
      </c>
      <c r="D140" s="42" t="s">
        <v>157</v>
      </c>
      <c r="E140" s="42"/>
      <c r="F140" s="33"/>
      <c r="G140" s="21"/>
      <c r="H140" s="33" t="s">
        <v>287</v>
      </c>
      <c r="I140" s="32"/>
      <c r="J140" s="80" t="s">
        <v>202</v>
      </c>
    </row>
    <row r="141" spans="1:10" x14ac:dyDescent="0.25">
      <c r="A141" s="28">
        <v>78</v>
      </c>
      <c r="B141" s="42"/>
      <c r="C141" s="32" t="s">
        <v>156</v>
      </c>
      <c r="D141" s="33" t="s">
        <v>157</v>
      </c>
      <c r="E141" s="33"/>
      <c r="F141" s="33">
        <v>50.4</v>
      </c>
      <c r="G141" s="21"/>
      <c r="H141" s="33" t="s">
        <v>160</v>
      </c>
      <c r="I141" s="32"/>
    </row>
    <row r="142" spans="1:10" x14ac:dyDescent="0.25">
      <c r="A142" s="28"/>
      <c r="B142" s="42"/>
      <c r="C142" s="86" t="s">
        <v>289</v>
      </c>
      <c r="D142" s="42"/>
      <c r="E142" s="42"/>
      <c r="F142" s="42"/>
      <c r="G142" s="21"/>
      <c r="H142" s="42"/>
      <c r="I142" s="41"/>
    </row>
    <row r="143" spans="1:10" ht="25.5" x14ac:dyDescent="0.25">
      <c r="A143" s="28">
        <v>79</v>
      </c>
      <c r="B143" s="42"/>
      <c r="C143" s="32" t="s">
        <v>161</v>
      </c>
      <c r="D143" s="33" t="s">
        <v>27</v>
      </c>
      <c r="E143" s="33"/>
      <c r="F143" s="33">
        <v>43.2</v>
      </c>
      <c r="G143" s="21"/>
      <c r="H143" s="33">
        <v>43.2</v>
      </c>
      <c r="I143" s="32"/>
    </row>
    <row r="144" spans="1:10" ht="25.5" x14ac:dyDescent="0.25">
      <c r="A144" s="28">
        <v>80</v>
      </c>
      <c r="B144" s="42"/>
      <c r="C144" s="32" t="s">
        <v>162</v>
      </c>
      <c r="D144" s="33" t="s">
        <v>27</v>
      </c>
      <c r="E144" s="33"/>
      <c r="F144" s="33">
        <v>6.04</v>
      </c>
      <c r="G144" s="21"/>
      <c r="H144" s="33">
        <v>6.04</v>
      </c>
      <c r="I144" s="32"/>
    </row>
    <row r="145" spans="1:10" x14ac:dyDescent="0.25">
      <c r="A145" s="28">
        <v>81</v>
      </c>
      <c r="B145" s="42"/>
      <c r="C145" s="32" t="s">
        <v>163</v>
      </c>
      <c r="D145" s="33" t="s">
        <v>153</v>
      </c>
      <c r="E145" s="33"/>
      <c r="F145" s="33" t="s">
        <v>164</v>
      </c>
      <c r="G145" s="21"/>
      <c r="H145" s="33" t="s">
        <v>164</v>
      </c>
      <c r="I145" s="32"/>
    </row>
    <row r="146" spans="1:10" ht="25.5" x14ac:dyDescent="0.25">
      <c r="A146" s="28">
        <v>82</v>
      </c>
      <c r="B146" s="42"/>
      <c r="C146" s="32" t="s">
        <v>165</v>
      </c>
      <c r="D146" s="33" t="s">
        <v>27</v>
      </c>
      <c r="E146" s="33"/>
      <c r="F146" s="33">
        <v>15.1</v>
      </c>
      <c r="G146" s="21"/>
      <c r="H146" s="33">
        <v>15.1</v>
      </c>
      <c r="I146" s="32"/>
    </row>
    <row r="147" spans="1:10" x14ac:dyDescent="0.25">
      <c r="A147" s="28">
        <v>83</v>
      </c>
      <c r="B147" s="42"/>
      <c r="C147" s="41" t="s">
        <v>288</v>
      </c>
      <c r="D147" s="42" t="s">
        <v>157</v>
      </c>
      <c r="E147" s="42"/>
      <c r="F147" s="42"/>
      <c r="G147" s="21"/>
      <c r="H147" s="42" t="s">
        <v>290</v>
      </c>
      <c r="I147" s="41"/>
    </row>
    <row r="148" spans="1:10" x14ac:dyDescent="0.25">
      <c r="A148" s="28">
        <v>84</v>
      </c>
      <c r="B148" s="42"/>
      <c r="C148" s="32" t="s">
        <v>286</v>
      </c>
      <c r="D148" s="33" t="s">
        <v>157</v>
      </c>
      <c r="E148" s="33"/>
      <c r="F148" s="33"/>
      <c r="G148" s="21"/>
      <c r="H148" s="33" t="s">
        <v>291</v>
      </c>
      <c r="I148" s="32"/>
    </row>
    <row r="149" spans="1:10" x14ac:dyDescent="0.25">
      <c r="A149" s="28">
        <v>85</v>
      </c>
      <c r="B149" s="42"/>
      <c r="C149" s="32" t="s">
        <v>156</v>
      </c>
      <c r="D149" s="33" t="s">
        <v>157</v>
      </c>
      <c r="E149" s="33"/>
      <c r="F149" s="33"/>
      <c r="G149" s="21"/>
      <c r="H149" s="33" t="s">
        <v>166</v>
      </c>
      <c r="I149" s="32"/>
    </row>
    <row r="150" spans="1:10" s="77" customFormat="1" x14ac:dyDescent="0.25">
      <c r="A150" s="39"/>
      <c r="B150" s="25"/>
      <c r="C150" s="78" t="s">
        <v>230</v>
      </c>
      <c r="D150" s="25"/>
      <c r="E150" s="25"/>
      <c r="F150" s="25"/>
      <c r="G150" s="21"/>
      <c r="H150" s="25"/>
      <c r="I150" s="48"/>
    </row>
    <row r="151" spans="1:10" s="77" customFormat="1" x14ac:dyDescent="0.25">
      <c r="A151" s="39"/>
      <c r="B151" s="25"/>
      <c r="C151" s="79" t="s">
        <v>110</v>
      </c>
      <c r="D151" s="25"/>
      <c r="E151" s="25"/>
      <c r="F151" s="25"/>
      <c r="G151" s="21">
        <f t="shared" ref="G151" si="3">E151-F151</f>
        <v>0</v>
      </c>
      <c r="H151" s="25"/>
      <c r="I151" s="76"/>
    </row>
    <row r="152" spans="1:10" s="77" customFormat="1" ht="25.5" x14ac:dyDescent="0.25">
      <c r="A152" s="39">
        <v>86</v>
      </c>
      <c r="B152" s="25">
        <v>133</v>
      </c>
      <c r="C152" s="48" t="s">
        <v>111</v>
      </c>
      <c r="D152" s="25" t="s">
        <v>27</v>
      </c>
      <c r="E152" s="25">
        <v>157</v>
      </c>
      <c r="F152" s="25"/>
      <c r="G152" s="39">
        <f t="shared" ref="G152:G159" si="4">E152-F152</f>
        <v>157</v>
      </c>
      <c r="H152" s="25">
        <v>157</v>
      </c>
      <c r="I152" s="55" t="s">
        <v>221</v>
      </c>
      <c r="J152" s="93" t="s">
        <v>231</v>
      </c>
    </row>
    <row r="153" spans="1:10" s="77" customFormat="1" ht="25.5" x14ac:dyDescent="0.25">
      <c r="A153" s="39">
        <v>87</v>
      </c>
      <c r="B153" s="25">
        <v>134</v>
      </c>
      <c r="C153" s="48" t="s">
        <v>112</v>
      </c>
      <c r="D153" s="25" t="s">
        <v>27</v>
      </c>
      <c r="E153" s="25">
        <v>3</v>
      </c>
      <c r="F153" s="25"/>
      <c r="G153" s="39">
        <f t="shared" si="4"/>
        <v>3</v>
      </c>
      <c r="H153" s="25">
        <v>3</v>
      </c>
      <c r="I153" s="99" t="s">
        <v>222</v>
      </c>
      <c r="J153" s="93"/>
    </row>
    <row r="154" spans="1:10" s="77" customFormat="1" x14ac:dyDescent="0.25">
      <c r="A154" s="39">
        <v>88</v>
      </c>
      <c r="B154" s="25">
        <v>135</v>
      </c>
      <c r="C154" s="48" t="s">
        <v>113</v>
      </c>
      <c r="D154" s="25" t="s">
        <v>27</v>
      </c>
      <c r="E154" s="25">
        <v>3</v>
      </c>
      <c r="F154" s="25"/>
      <c r="G154" s="39">
        <f t="shared" si="4"/>
        <v>3</v>
      </c>
      <c r="H154" s="25">
        <v>3</v>
      </c>
      <c r="I154" s="100"/>
      <c r="J154" s="93"/>
    </row>
    <row r="155" spans="1:10" s="77" customFormat="1" x14ac:dyDescent="0.25">
      <c r="A155" s="39">
        <v>89</v>
      </c>
      <c r="B155" s="25">
        <v>136</v>
      </c>
      <c r="C155" s="48" t="s">
        <v>30</v>
      </c>
      <c r="D155" s="25" t="s">
        <v>31</v>
      </c>
      <c r="E155" s="25">
        <v>252</v>
      </c>
      <c r="F155" s="25"/>
      <c r="G155" s="39">
        <f t="shared" si="4"/>
        <v>252</v>
      </c>
      <c r="H155" s="25">
        <v>252</v>
      </c>
      <c r="I155" s="55" t="s">
        <v>223</v>
      </c>
      <c r="J155" s="93"/>
    </row>
    <row r="156" spans="1:10" s="77" customFormat="1" x14ac:dyDescent="0.25">
      <c r="A156" s="39">
        <v>90</v>
      </c>
      <c r="B156" s="25">
        <v>137</v>
      </c>
      <c r="C156" s="48" t="s">
        <v>114</v>
      </c>
      <c r="D156" s="25" t="s">
        <v>31</v>
      </c>
      <c r="E156" s="25">
        <v>47.4</v>
      </c>
      <c r="F156" s="25"/>
      <c r="G156" s="21">
        <f t="shared" si="4"/>
        <v>47.4</v>
      </c>
      <c r="H156" s="25">
        <v>47.4</v>
      </c>
      <c r="I156" s="55" t="s">
        <v>224</v>
      </c>
      <c r="J156" s="93"/>
    </row>
    <row r="157" spans="1:10" s="77" customFormat="1" x14ac:dyDescent="0.25">
      <c r="A157" s="39">
        <v>91</v>
      </c>
      <c r="B157" s="25">
        <v>138</v>
      </c>
      <c r="C157" s="48" t="s">
        <v>30</v>
      </c>
      <c r="D157" s="25" t="s">
        <v>31</v>
      </c>
      <c r="E157" s="25">
        <v>299.39999999999998</v>
      </c>
      <c r="F157" s="25"/>
      <c r="G157" s="21">
        <f t="shared" si="4"/>
        <v>299.39999999999998</v>
      </c>
      <c r="H157" s="25">
        <v>299.39999999999998</v>
      </c>
      <c r="I157" s="55" t="s">
        <v>225</v>
      </c>
      <c r="J157" s="93"/>
    </row>
    <row r="158" spans="1:10" s="77" customFormat="1" x14ac:dyDescent="0.25">
      <c r="A158" s="39">
        <v>92</v>
      </c>
      <c r="B158" s="25">
        <v>139</v>
      </c>
      <c r="C158" s="48" t="s">
        <v>115</v>
      </c>
      <c r="D158" s="25" t="s">
        <v>27</v>
      </c>
      <c r="E158" s="25">
        <v>187</v>
      </c>
      <c r="F158" s="25"/>
      <c r="G158" s="21">
        <f t="shared" si="4"/>
        <v>187</v>
      </c>
      <c r="H158" s="25">
        <v>187</v>
      </c>
      <c r="I158" s="99" t="s">
        <v>226</v>
      </c>
      <c r="J158" s="93"/>
    </row>
    <row r="159" spans="1:10" s="77" customFormat="1" x14ac:dyDescent="0.25">
      <c r="A159" s="39">
        <v>93</v>
      </c>
      <c r="B159" s="25">
        <v>140</v>
      </c>
      <c r="C159" s="48" t="s">
        <v>116</v>
      </c>
      <c r="D159" s="25" t="s">
        <v>27</v>
      </c>
      <c r="E159" s="25">
        <v>187</v>
      </c>
      <c r="F159" s="25"/>
      <c r="G159" s="21">
        <f t="shared" si="4"/>
        <v>187</v>
      </c>
      <c r="H159" s="25">
        <v>187</v>
      </c>
      <c r="I159" s="100"/>
      <c r="J159" s="93"/>
    </row>
    <row r="160" spans="1:10" s="77" customFormat="1" x14ac:dyDescent="0.25">
      <c r="A160" s="39"/>
      <c r="B160" s="25"/>
      <c r="C160" s="79" t="s">
        <v>232</v>
      </c>
      <c r="D160" s="25"/>
      <c r="E160" s="25"/>
      <c r="F160" s="25"/>
      <c r="G160" s="21">
        <f t="shared" ref="G160" si="5">E160-F160</f>
        <v>0</v>
      </c>
      <c r="H160" s="25"/>
      <c r="I160" s="76"/>
    </row>
    <row r="161" spans="1:10" ht="15" customHeight="1" x14ac:dyDescent="0.25">
      <c r="A161" s="39">
        <v>94</v>
      </c>
      <c r="B161" s="25">
        <v>128</v>
      </c>
      <c r="C161" s="48" t="s">
        <v>106</v>
      </c>
      <c r="D161" s="25" t="s">
        <v>27</v>
      </c>
      <c r="E161" s="25">
        <v>30</v>
      </c>
      <c r="F161" s="51"/>
      <c r="G161" s="21">
        <f t="shared" si="1"/>
        <v>30</v>
      </c>
      <c r="H161" s="25">
        <v>30</v>
      </c>
      <c r="I161" s="55" t="s">
        <v>218</v>
      </c>
    </row>
    <row r="162" spans="1:10" x14ac:dyDescent="0.25">
      <c r="A162" s="39">
        <v>95</v>
      </c>
      <c r="B162" s="25">
        <v>129</v>
      </c>
      <c r="C162" s="48" t="s">
        <v>107</v>
      </c>
      <c r="D162" s="25" t="s">
        <v>27</v>
      </c>
      <c r="E162" s="25">
        <v>19.2</v>
      </c>
      <c r="F162" s="51"/>
      <c r="G162" s="21">
        <f t="shared" si="1"/>
        <v>19.2</v>
      </c>
      <c r="H162" s="25">
        <v>19.2</v>
      </c>
      <c r="I162" s="55" t="s">
        <v>217</v>
      </c>
    </row>
    <row r="163" spans="1:10" x14ac:dyDescent="0.25">
      <c r="A163" s="39">
        <v>96</v>
      </c>
      <c r="B163" s="25">
        <v>130</v>
      </c>
      <c r="C163" s="48" t="s">
        <v>108</v>
      </c>
      <c r="D163" s="25" t="s">
        <v>31</v>
      </c>
      <c r="E163" s="25">
        <v>98.4</v>
      </c>
      <c r="F163" s="51"/>
      <c r="G163" s="21">
        <f t="shared" si="1"/>
        <v>98.4</v>
      </c>
      <c r="H163" s="25">
        <v>98.4</v>
      </c>
      <c r="I163" s="55" t="s">
        <v>219</v>
      </c>
    </row>
    <row r="164" spans="1:10" x14ac:dyDescent="0.25">
      <c r="A164" s="39">
        <v>97</v>
      </c>
      <c r="B164" s="25">
        <v>131</v>
      </c>
      <c r="C164" s="48" t="s">
        <v>109</v>
      </c>
      <c r="D164" s="25" t="s">
        <v>31</v>
      </c>
      <c r="E164" s="25">
        <v>24.6</v>
      </c>
      <c r="F164" s="51"/>
      <c r="G164" s="21">
        <f t="shared" si="1"/>
        <v>24.6</v>
      </c>
      <c r="H164" s="25">
        <v>24.6</v>
      </c>
      <c r="I164" s="55" t="s">
        <v>220</v>
      </c>
    </row>
    <row r="165" spans="1:10" ht="25.5" x14ac:dyDescent="0.25">
      <c r="A165" s="39">
        <v>98</v>
      </c>
      <c r="B165" s="25">
        <v>132</v>
      </c>
      <c r="C165" s="48" t="s">
        <v>32</v>
      </c>
      <c r="D165" s="25" t="s">
        <v>27</v>
      </c>
      <c r="E165" s="25">
        <v>49.2</v>
      </c>
      <c r="F165" s="51"/>
      <c r="G165" s="21">
        <f t="shared" si="1"/>
        <v>49.2</v>
      </c>
      <c r="H165" s="25">
        <v>49.2</v>
      </c>
      <c r="I165" s="76"/>
    </row>
    <row r="166" spans="1:10" s="77" customFormat="1" x14ac:dyDescent="0.25">
      <c r="A166" s="39"/>
      <c r="B166" s="25"/>
      <c r="C166" s="79" t="s">
        <v>101</v>
      </c>
      <c r="D166" s="25"/>
      <c r="E166" s="25"/>
      <c r="F166" s="25"/>
      <c r="G166" s="21"/>
      <c r="H166" s="25"/>
      <c r="I166" s="76"/>
    </row>
    <row r="167" spans="1:10" x14ac:dyDescent="0.25">
      <c r="A167" s="28"/>
      <c r="B167" s="42">
        <v>123</v>
      </c>
      <c r="C167" s="12" t="s">
        <v>102</v>
      </c>
      <c r="D167" s="11" t="s">
        <v>31</v>
      </c>
      <c r="E167" s="11">
        <v>4.62</v>
      </c>
      <c r="F167" s="11"/>
      <c r="G167" s="21">
        <f>E167-F167</f>
        <v>4.62</v>
      </c>
      <c r="H167" s="25"/>
      <c r="I167" s="88" t="s">
        <v>227</v>
      </c>
    </row>
    <row r="168" spans="1:10" ht="25.5" customHeight="1" x14ac:dyDescent="0.25">
      <c r="A168" s="28">
        <v>99</v>
      </c>
      <c r="B168" s="42"/>
      <c r="C168" s="64" t="s">
        <v>194</v>
      </c>
      <c r="D168" s="47" t="s">
        <v>31</v>
      </c>
      <c r="E168" s="47"/>
      <c r="F168" s="47"/>
      <c r="G168" s="56"/>
      <c r="H168" s="47">
        <v>4.62</v>
      </c>
      <c r="I168" s="89"/>
      <c r="J168" s="80" t="s">
        <v>202</v>
      </c>
    </row>
    <row r="169" spans="1:10" ht="25.5" x14ac:dyDescent="0.25">
      <c r="A169" s="28"/>
      <c r="B169" s="42">
        <v>124</v>
      </c>
      <c r="C169" s="12" t="s">
        <v>103</v>
      </c>
      <c r="D169" s="11" t="s">
        <v>31</v>
      </c>
      <c r="E169" s="11">
        <v>6.82</v>
      </c>
      <c r="F169" s="11"/>
      <c r="G169" s="21">
        <f>E169-F169</f>
        <v>6.82</v>
      </c>
      <c r="H169" s="11"/>
      <c r="I169" s="90" t="s">
        <v>229</v>
      </c>
    </row>
    <row r="170" spans="1:10" x14ac:dyDescent="0.25">
      <c r="A170" s="28">
        <v>100</v>
      </c>
      <c r="B170" s="42">
        <v>125</v>
      </c>
      <c r="C170" s="12" t="s">
        <v>104</v>
      </c>
      <c r="D170" s="11" t="s">
        <v>31</v>
      </c>
      <c r="E170" s="11">
        <v>11.44</v>
      </c>
      <c r="F170" s="11"/>
      <c r="G170" s="21">
        <f>E170-F170</f>
        <v>11.44</v>
      </c>
      <c r="H170" s="47">
        <v>4.62</v>
      </c>
      <c r="I170" s="91"/>
    </row>
    <row r="171" spans="1:10" ht="25.5" x14ac:dyDescent="0.25">
      <c r="A171" s="28">
        <v>101</v>
      </c>
      <c r="B171" s="42">
        <v>126</v>
      </c>
      <c r="C171" s="12" t="s">
        <v>228</v>
      </c>
      <c r="D171" s="11" t="s">
        <v>31</v>
      </c>
      <c r="E171" s="11">
        <v>11.44</v>
      </c>
      <c r="F171" s="11"/>
      <c r="G171" s="21">
        <f>E171-F171</f>
        <v>11.44</v>
      </c>
      <c r="H171" s="47">
        <v>4.62</v>
      </c>
      <c r="I171" s="92"/>
    </row>
    <row r="172" spans="1:10" x14ac:dyDescent="0.25">
      <c r="A172" s="28">
        <v>102</v>
      </c>
      <c r="B172" s="42">
        <v>127</v>
      </c>
      <c r="C172" s="12" t="s">
        <v>105</v>
      </c>
      <c r="D172" s="11" t="s">
        <v>31</v>
      </c>
      <c r="E172" s="11">
        <v>11.44</v>
      </c>
      <c r="F172" s="11"/>
      <c r="G172" s="21">
        <f>E172-F172</f>
        <v>11.44</v>
      </c>
      <c r="H172" s="47">
        <v>4.62</v>
      </c>
      <c r="I172" s="12"/>
    </row>
  </sheetData>
  <mergeCells count="41">
    <mergeCell ref="A66:A67"/>
    <mergeCell ref="B66:B67"/>
    <mergeCell ref="C66:C67"/>
    <mergeCell ref="F66:F67"/>
    <mergeCell ref="H66:H67"/>
    <mergeCell ref="A60:A61"/>
    <mergeCell ref="B60:B61"/>
    <mergeCell ref="C60:C61"/>
    <mergeCell ref="F60:F61"/>
    <mergeCell ref="H60:H61"/>
    <mergeCell ref="A57:A58"/>
    <mergeCell ref="B57:B58"/>
    <mergeCell ref="C57:C58"/>
    <mergeCell ref="F57:F58"/>
    <mergeCell ref="I57:I58"/>
    <mergeCell ref="I42:I43"/>
    <mergeCell ref="A45:A46"/>
    <mergeCell ref="B45:B46"/>
    <mergeCell ref="C45:C46"/>
    <mergeCell ref="F45:F46"/>
    <mergeCell ref="I45:I46"/>
    <mergeCell ref="C5:F5"/>
    <mergeCell ref="A42:A43"/>
    <mergeCell ref="B42:B43"/>
    <mergeCell ref="C42:C43"/>
    <mergeCell ref="F42:F43"/>
    <mergeCell ref="I167:I168"/>
    <mergeCell ref="I169:I171"/>
    <mergeCell ref="J152:J159"/>
    <mergeCell ref="C121:E121"/>
    <mergeCell ref="H45:H46"/>
    <mergeCell ref="I158:I159"/>
    <mergeCell ref="I153:I154"/>
    <mergeCell ref="I50:I55"/>
    <mergeCell ref="I117:I118"/>
    <mergeCell ref="I60:I61"/>
    <mergeCell ref="I94:I95"/>
    <mergeCell ref="I115:I116"/>
    <mergeCell ref="I84:I85"/>
    <mergeCell ref="I89:I90"/>
    <mergeCell ref="I66:I67"/>
  </mergeCells>
  <pageMargins left="0.7" right="0.7" top="0.75" bottom="0.75" header="0.3" footer="0.3"/>
  <pageSetup paperSize="9" scale="5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2024-02-14T11:56:55Z</cp:lastPrinted>
  <dcterms:created xsi:type="dcterms:W3CDTF">2024-01-26T11:59:26Z</dcterms:created>
  <dcterms:modified xsi:type="dcterms:W3CDTF">2024-02-16T07:28:40Z</dcterms:modified>
</cp:coreProperties>
</file>