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udotvortseva\Desktop\КОЛОМНА\М10\"/>
    </mc:Choice>
  </mc:AlternateContent>
  <xr:revisionPtr revIDLastSave="0" documentId="13_ncr:1_{531D177A-DA73-4AE5-9E29-1AEDEFF09F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КР" sheetId="12" r:id="rId1"/>
    <sheet name="АР" sheetId="13" r:id="rId2"/>
    <sheet name="ЭМ" sheetId="14" r:id="rId3"/>
  </sheets>
  <definedNames>
    <definedName name="_xlnm._FilterDatabase" localSheetId="0" hidden="1">КР!$B$1:$M$206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3" l="1"/>
  <c r="D7" i="13"/>
  <c r="D6" i="13"/>
  <c r="D5" i="13"/>
  <c r="D4" i="13"/>
  <c r="D136" i="13"/>
  <c r="D135" i="13"/>
  <c r="D134" i="13"/>
  <c r="D133" i="13"/>
  <c r="D132" i="13"/>
  <c r="D131" i="13"/>
  <c r="D130" i="13"/>
  <c r="D129" i="13"/>
  <c r="D128" i="13"/>
  <c r="D127" i="13"/>
  <c r="D126" i="13"/>
  <c r="D125" i="13"/>
  <c r="D124" i="13"/>
  <c r="D123" i="13"/>
  <c r="D122" i="13"/>
  <c r="D121" i="13"/>
  <c r="D120" i="13"/>
  <c r="D119" i="13"/>
  <c r="D118" i="13"/>
  <c r="D117" i="13"/>
  <c r="D116" i="13"/>
  <c r="D115" i="13"/>
  <c r="D114" i="13"/>
  <c r="D113" i="13"/>
  <c r="D112" i="13"/>
  <c r="D111" i="13"/>
  <c r="D110" i="13"/>
  <c r="D109" i="13"/>
  <c r="L205" i="12"/>
  <c r="J205" i="12"/>
  <c r="M205" i="12" s="1"/>
  <c r="L204" i="12"/>
  <c r="J204" i="12"/>
  <c r="M204" i="12" s="1"/>
  <c r="L203" i="12"/>
  <c r="J203" i="12"/>
  <c r="M203" i="12" s="1"/>
  <c r="L202" i="12"/>
  <c r="J202" i="12"/>
  <c r="M202" i="12" s="1"/>
  <c r="L189" i="12"/>
  <c r="J189" i="12"/>
  <c r="M189" i="12" s="1"/>
  <c r="L188" i="12"/>
  <c r="J188" i="12"/>
  <c r="M188" i="12" s="1"/>
  <c r="L187" i="12"/>
  <c r="J187" i="12"/>
  <c r="M187" i="12" s="1"/>
  <c r="L182" i="12"/>
  <c r="J182" i="12"/>
  <c r="M182" i="12" s="1"/>
  <c r="M181" i="12"/>
  <c r="L181" i="12"/>
  <c r="J181" i="12"/>
  <c r="L180" i="12"/>
  <c r="J180" i="12"/>
  <c r="M180" i="12" s="1"/>
  <c r="L175" i="12"/>
  <c r="J175" i="12"/>
  <c r="M175" i="12" s="1"/>
  <c r="L167" i="12"/>
  <c r="J167" i="12"/>
  <c r="M167" i="12" s="1"/>
  <c r="L162" i="12"/>
  <c r="J162" i="12"/>
  <c r="M162" i="12" s="1"/>
  <c r="L160" i="12"/>
  <c r="J160" i="12"/>
  <c r="M160" i="12" s="1"/>
  <c r="L159" i="12"/>
  <c r="J159" i="12"/>
  <c r="M159" i="12" s="1"/>
  <c r="L156" i="12"/>
  <c r="J156" i="12"/>
  <c r="M156" i="12" s="1"/>
  <c r="L154" i="12"/>
  <c r="J154" i="12"/>
  <c r="M154" i="12" s="1"/>
  <c r="L151" i="12"/>
  <c r="J151" i="12"/>
  <c r="M151" i="12" s="1"/>
  <c r="L147" i="12"/>
  <c r="J147" i="12"/>
  <c r="M147" i="12" s="1"/>
  <c r="L145" i="12"/>
  <c r="J145" i="12"/>
  <c r="M145" i="12" s="1"/>
  <c r="M144" i="12"/>
  <c r="L144" i="12"/>
  <c r="J144" i="12"/>
  <c r="L141" i="12"/>
  <c r="J141" i="12"/>
  <c r="M141" i="12" s="1"/>
  <c r="L140" i="12"/>
  <c r="M140" i="12" s="1"/>
  <c r="J140" i="12"/>
  <c r="L139" i="12"/>
  <c r="J139" i="12"/>
  <c r="M139" i="12" s="1"/>
  <c r="L135" i="12"/>
  <c r="J135" i="12"/>
  <c r="M135" i="12" s="1"/>
  <c r="L134" i="12"/>
  <c r="M134" i="12" s="1"/>
  <c r="J134" i="12"/>
  <c r="L133" i="12"/>
  <c r="J133" i="12"/>
  <c r="M133" i="12" s="1"/>
  <c r="L128" i="12"/>
  <c r="J128" i="12"/>
  <c r="M128" i="12" s="1"/>
  <c r="L127" i="12"/>
  <c r="J127" i="12"/>
  <c r="M127" i="12" s="1"/>
  <c r="L126" i="12"/>
  <c r="J126" i="12"/>
  <c r="M126" i="12" s="1"/>
  <c r="L121" i="12"/>
  <c r="J121" i="12"/>
  <c r="M121" i="12" s="1"/>
  <c r="L120" i="12"/>
  <c r="J120" i="12"/>
  <c r="M120" i="12" s="1"/>
  <c r="M119" i="12"/>
  <c r="L119" i="12"/>
  <c r="J119" i="12"/>
  <c r="L114" i="12"/>
  <c r="J114" i="12"/>
  <c r="M114" i="12" s="1"/>
  <c r="L109" i="12"/>
  <c r="J109" i="12"/>
  <c r="M109" i="12" s="1"/>
  <c r="L108" i="12"/>
  <c r="J108" i="12"/>
  <c r="M108" i="12" s="1"/>
  <c r="L104" i="12"/>
  <c r="J104" i="12"/>
  <c r="M104" i="12" s="1"/>
  <c r="L103" i="12"/>
  <c r="J103" i="12"/>
  <c r="M103" i="12" s="1"/>
  <c r="L98" i="12"/>
  <c r="J98" i="12"/>
  <c r="M98" i="12" s="1"/>
  <c r="L81" i="12"/>
  <c r="J81" i="12"/>
  <c r="M81" i="12" s="1"/>
  <c r="L68" i="12"/>
  <c r="J68" i="12"/>
  <c r="M68" i="12" s="1"/>
  <c r="L55" i="12"/>
  <c r="J55" i="12"/>
  <c r="M55" i="12" s="1"/>
  <c r="L53" i="12"/>
  <c r="J53" i="12"/>
  <c r="M53" i="12" s="1"/>
  <c r="L47" i="12"/>
  <c r="J47" i="12"/>
  <c r="M47" i="12" s="1"/>
  <c r="L34" i="12"/>
  <c r="J34" i="12"/>
  <c r="M34" i="12" s="1"/>
  <c r="L29" i="12"/>
  <c r="J29" i="12"/>
  <c r="M29" i="12" s="1"/>
  <c r="L21" i="12"/>
  <c r="J21" i="12"/>
  <c r="M21" i="12" s="1"/>
  <c r="L14" i="12"/>
  <c r="J14" i="12"/>
  <c r="M14" i="12" s="1"/>
  <c r="L12" i="12"/>
  <c r="J12" i="12"/>
  <c r="M12" i="12" s="1"/>
  <c r="L5" i="12"/>
  <c r="J5" i="12"/>
  <c r="M5" i="12" s="1"/>
  <c r="M3" i="12"/>
  <c r="L3" i="12"/>
  <c r="J3" i="12"/>
  <c r="E189" i="12"/>
  <c r="E135" i="12"/>
  <c r="F64" i="12"/>
  <c r="F55" i="12"/>
  <c r="F59" i="12"/>
  <c r="F52" i="12"/>
  <c r="F51" i="12"/>
  <c r="F50" i="12"/>
  <c r="F49" i="12"/>
  <c r="F44" i="12"/>
  <c r="F43" i="12"/>
  <c r="F42" i="12"/>
  <c r="F41" i="12"/>
  <c r="F39" i="12"/>
  <c r="F38" i="12"/>
  <c r="F37" i="12"/>
  <c r="F36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Мария Чудотворцева</author>
  </authors>
  <commentList>
    <comment ref="E103" authorId="0" shapeId="0" xr:uid="{CD183DE6-4B89-4D49-B70D-245EEAB3B0E6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уточнить, лист 16</t>
        </r>
      </text>
    </comment>
    <comment ref="F147" authorId="0" shapeId="0" xr:uid="{15E90009-03A4-4F9C-A232-81CCE3763EBF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462,56</t>
        </r>
      </text>
    </comment>
  </commentList>
</comments>
</file>

<file path=xl/sharedStrings.xml><?xml version="1.0" encoding="utf-8"?>
<sst xmlns="http://schemas.openxmlformats.org/spreadsheetml/2006/main" count="1059" uniqueCount="441">
  <si>
    <t>Позиция</t>
  </si>
  <si>
    <t>Наименование и техническая характеристика</t>
  </si>
  <si>
    <t>Масса единицы, кг</t>
  </si>
  <si>
    <t>Примечание</t>
  </si>
  <si>
    <t>шт.</t>
  </si>
  <si>
    <t>кг</t>
  </si>
  <si>
    <t>стоимость работ</t>
  </si>
  <si>
    <t>стоимость  материала</t>
  </si>
  <si>
    <t>Итого</t>
  </si>
  <si>
    <t>3</t>
  </si>
  <si>
    <t>4</t>
  </si>
  <si>
    <t>2</t>
  </si>
  <si>
    <t>6</t>
  </si>
  <si>
    <t>1</t>
  </si>
  <si>
    <t>м2</t>
  </si>
  <si>
    <t>стоимость ед, работ</t>
  </si>
  <si>
    <t>стоимость ед, материала</t>
  </si>
  <si>
    <t>Ослабленный бетон</t>
  </si>
  <si>
    <t>м.3</t>
  </si>
  <si>
    <t>на 1 п.м.-0,004</t>
  </si>
  <si>
    <t>Демонтажные работы на восстановление продольного ребра (узел 1К)</t>
  </si>
  <si>
    <t>Восстановление продольного ребра (узел 1К)</t>
  </si>
  <si>
    <t>Узел 1К</t>
  </si>
  <si>
    <t>MasterEmaco S560 FR</t>
  </si>
  <si>
    <t>Штукатурка КНАУФ-Ротбанд (0.2м2 на 1.мпог, слой 1мм, расход 0.9кг/м2)</t>
  </si>
  <si>
    <t>Зачистка арматуры от коррозии</t>
  </si>
  <si>
    <t>Промывка поверхности бетона</t>
  </si>
  <si>
    <t>0.08</t>
  </si>
  <si>
    <t>0.1</t>
  </si>
  <si>
    <t>м.пог</t>
  </si>
  <si>
    <t>м3</t>
  </si>
  <si>
    <t>л</t>
  </si>
  <si>
    <t>Демонтажные работы на восстановление продольного ребра (узел 2К)</t>
  </si>
  <si>
    <t>на 1 п.м.-0,001</t>
  </si>
  <si>
    <t>Восстановление продольного ребра (узел 2К)</t>
  </si>
  <si>
    <t>Узел 2К</t>
  </si>
  <si>
    <t>Штукатурка КНАУФ-Ротбанд (0.12м2 на 1.мпог, слой 1мм, расход 0.9кг/м2)</t>
  </si>
  <si>
    <t>Бетон вокруг отверстия</t>
  </si>
  <si>
    <t>на 1 отв. - 0,005</t>
  </si>
  <si>
    <t>Ремонт отверстий в полках плит (узел 3К)</t>
  </si>
  <si>
    <t>ГОСТ 2715-75</t>
  </si>
  <si>
    <t>Узел 3К</t>
  </si>
  <si>
    <t>Оцинкованная сетка 50х50х4</t>
  </si>
  <si>
    <t>Штукатурка КНАУФ-Ротбанд (0.32м2 на 1шт, слой 1мм, расход 0.9кг/м2)</t>
  </si>
  <si>
    <t>Восстановление полки плиты (узел 4К)</t>
  </si>
  <si>
    <t>Узел 4К</t>
  </si>
  <si>
    <t>Штукатурка КНАУФ-Ротбанд (слой 1мм, расход 0.9кг/м2)</t>
  </si>
  <si>
    <t>Усиления ферм ФС-1.1</t>
  </si>
  <si>
    <t>ГОСТ 19903-2015</t>
  </si>
  <si>
    <t>Ферма ФС-1.1</t>
  </si>
  <si>
    <t>Пояс УВП-1.1</t>
  </si>
  <si>
    <t>Пояс УВП-1.2</t>
  </si>
  <si>
    <t>350x370x40.10</t>
  </si>
  <si>
    <t>Шйеллер 18П L-4500</t>
  </si>
  <si>
    <t>Единица измерения</t>
  </si>
  <si>
    <t>Усиления фермы ФС-1.1*</t>
  </si>
  <si>
    <t>Ферма ФС-1.Г</t>
  </si>
  <si>
    <t>Сварные швы</t>
  </si>
  <si>
    <t>Усиления ферм ФС-2.1</t>
  </si>
  <si>
    <t>Ферма ФС-2.1</t>
  </si>
  <si>
    <t>Пояс УВП-2.1</t>
  </si>
  <si>
    <t>320x370x40.10</t>
  </si>
  <si>
    <t>Пояс УВП-2.2</t>
  </si>
  <si>
    <t>Шйеллер 16П L-3100</t>
  </si>
  <si>
    <t>Усиления ферм ФС-3.1</t>
  </si>
  <si>
    <t>Ферма ФС-3.1</t>
  </si>
  <si>
    <t>Пояс УВП-3.1</t>
  </si>
  <si>
    <t>Пояс УВП-3.2</t>
  </si>
  <si>
    <t>Усиления ферм ФФ-1</t>
  </si>
  <si>
    <t>Фонарь ФФ-1</t>
  </si>
  <si>
    <t>Пояс УВПФ-1</t>
  </si>
  <si>
    <t>220x250x40-10</t>
  </si>
  <si>
    <t>Пояс УВПФ-2</t>
  </si>
  <si>
    <t>220x250x40.10</t>
  </si>
  <si>
    <t>Пояс УВПФ-3</t>
  </si>
  <si>
    <t>48294,07</t>
  </si>
  <si>
    <t>6,68</t>
  </si>
  <si>
    <t>5,73</t>
  </si>
  <si>
    <t>15,11</t>
  </si>
  <si>
    <t>24,85</t>
  </si>
  <si>
    <t>21,30</t>
  </si>
  <si>
    <t>27,69</t>
  </si>
  <si>
    <t>Узел 1Р</t>
  </si>
  <si>
    <t>1П</t>
  </si>
  <si>
    <t>1Па</t>
  </si>
  <si>
    <t>2П</t>
  </si>
  <si>
    <t>3П</t>
  </si>
  <si>
    <t>Пл. Т=5мм</t>
  </si>
  <si>
    <t>18шт</t>
  </si>
  <si>
    <t>Узел 2Р</t>
  </si>
  <si>
    <t>4П</t>
  </si>
  <si>
    <t>5П</t>
  </si>
  <si>
    <t>6П</t>
  </si>
  <si>
    <t>Уг. 75х5</t>
  </si>
  <si>
    <t>Пл. 65х65х5мм</t>
  </si>
  <si>
    <t>Пл. 1=5мм</t>
  </si>
  <si>
    <t>9шт</t>
  </si>
  <si>
    <t>Узел 3Р</t>
  </si>
  <si>
    <t>246шт</t>
  </si>
  <si>
    <t>Узел 4Р</t>
  </si>
  <si>
    <t>7П</t>
  </si>
  <si>
    <t>8П</t>
  </si>
  <si>
    <t>МН 105-3</t>
  </si>
  <si>
    <t>Манопокс 341</t>
  </si>
  <si>
    <t>мл</t>
  </si>
  <si>
    <t>Изделие 1П</t>
  </si>
  <si>
    <t>Шв. 14П</t>
  </si>
  <si>
    <t>Пл.160х60х5</t>
  </si>
  <si>
    <t>Сварные швы ГТ=5мм</t>
  </si>
  <si>
    <t>Изделие 1Па</t>
  </si>
  <si>
    <t>3,186 п.м.</t>
  </si>
  <si>
    <t>Изделие 2П</t>
  </si>
  <si>
    <t>Уг. 70х5</t>
  </si>
  <si>
    <t>Пл.210х60х5</t>
  </si>
  <si>
    <t>Сварные швы Кв=5мм</t>
  </si>
  <si>
    <t>792шт</t>
  </si>
  <si>
    <t>264шт</t>
  </si>
  <si>
    <t>121шт</t>
  </si>
  <si>
    <t>0,03м2. ГОСТ 19903-2015</t>
  </si>
  <si>
    <t>Изделие 4П</t>
  </si>
  <si>
    <t>Дв. 14Б2</t>
  </si>
  <si>
    <t>Сварные швы кТ=5мм</t>
  </si>
  <si>
    <t>130шт</t>
  </si>
  <si>
    <t>0,87м.п.</t>
  </si>
  <si>
    <t>Усиление стальных ферм и связей</t>
  </si>
  <si>
    <t>1С</t>
  </si>
  <si>
    <t>2С</t>
  </si>
  <si>
    <t>3С</t>
  </si>
  <si>
    <t>4С</t>
  </si>
  <si>
    <t>5С</t>
  </si>
  <si>
    <t>ФС-4.1</t>
  </si>
  <si>
    <t>Уг. 90х56х5.5</t>
  </si>
  <si>
    <t>Уг. 50х5</t>
  </si>
  <si>
    <t>Уг. 110х8</t>
  </si>
  <si>
    <t>ФС-4.2</t>
  </si>
  <si>
    <t>ФФ-4.1</t>
  </si>
  <si>
    <t>Уг. 40х4</t>
  </si>
  <si>
    <t>РС-1.1</t>
  </si>
  <si>
    <t>Уг. 63х5</t>
  </si>
  <si>
    <t>17шт</t>
  </si>
  <si>
    <t>2шт</t>
  </si>
  <si>
    <t>8шт</t>
  </si>
  <si>
    <t>24шт</t>
  </si>
  <si>
    <t>Демонтажные работы</t>
  </si>
  <si>
    <t>Связь РС-2 из уголка 63х6</t>
  </si>
  <si>
    <t>Связь РЖ-1,2 по ПК-01-28 Выпуск 1. Масса элемента 0.376 т</t>
  </si>
  <si>
    <t>Подготовительные работы на устройство связей</t>
  </si>
  <si>
    <t>Уг.63х5</t>
  </si>
  <si>
    <t>Покрытие грунтовкой ГФ-021, толщина 50мкм</t>
  </si>
  <si>
    <t>Покрытие огнезащитной краской Термобарьер 0.6мм</t>
  </si>
  <si>
    <t>РС-2.1</t>
  </si>
  <si>
    <t>РЖ-2.1</t>
  </si>
  <si>
    <t>5,54м.п. ГОСТ 8510-86</t>
  </si>
  <si>
    <t>Дв.18Б1</t>
  </si>
  <si>
    <t>Устраиваемые связи</t>
  </si>
  <si>
    <t>Уг. 63х5 = 79,94кг. ГОСТ 8509-93</t>
  </si>
  <si>
    <t>Дв. 18 Б1 * 517,44кг. ГОСТ Р 57837-2017</t>
  </si>
  <si>
    <t>Изделие У1</t>
  </si>
  <si>
    <t>MCI-2020 Ингибитор коррозии (0.08м2 на 1 м.пог. шва, расход 3.68л на 1м2)</t>
  </si>
  <si>
    <t>MCI-2020 Ингибитор коррозии (0.019м2 на 1 м.пог. шва, расход 3.68л на 1м2)</t>
  </si>
  <si>
    <t>- 8x300x380</t>
  </si>
  <si>
    <t>- 8x380x390</t>
  </si>
  <si>
    <t>350x370x40 ...10</t>
  </si>
  <si>
    <t>-- 8x300x380</t>
  </si>
  <si>
    <t>- 8x280x380</t>
  </si>
  <si>
    <t>- 8x340x380</t>
  </si>
  <si>
    <t>-- 8x340x380</t>
  </si>
  <si>
    <t>- 8x240x380</t>
  </si>
  <si>
    <t>Пл. 1=5мм S=0.0065m2</t>
  </si>
  <si>
    <t>Пл. 1=5мм S=0.0039h2</t>
  </si>
  <si>
    <t>Пл. 1=5мм S=0.0039hi2</t>
  </si>
  <si>
    <t>Пл. Г=5мм S=0.0149m2</t>
  </si>
  <si>
    <t>Пл. Т=5мм S=0.0043m2</t>
  </si>
  <si>
    <t xml:space="preserve">43шт. </t>
  </si>
  <si>
    <t>Швеллер 18П L-4750</t>
  </si>
  <si>
    <t>Составляющая</t>
  </si>
  <si>
    <t>12шт*25,40кг. ГОСТ 19903-2015 (пакет пластин)</t>
  </si>
  <si>
    <t>6шт*9,31кг. ГОСТ 19903-2015</t>
  </si>
  <si>
    <t>6шт*7,16кг. ГОСТ 19903-2015</t>
  </si>
  <si>
    <t>2шт*73,35кг. ГОСТ 8240-97</t>
  </si>
  <si>
    <t>2шт*77,43кг. ГОСТ 8240-97</t>
  </si>
  <si>
    <t>Демонтажные работы на ремонт отверстий в полках плит (узел 3К)</t>
  </si>
  <si>
    <t>26шт</t>
  </si>
  <si>
    <t>6шт</t>
  </si>
  <si>
    <t>12шт</t>
  </si>
  <si>
    <t>27шт</t>
  </si>
  <si>
    <t>54шт</t>
  </si>
  <si>
    <t>Швеллер 16П L-3400</t>
  </si>
  <si>
    <t>Швеллер 18П L-4500</t>
  </si>
  <si>
    <t>Швеллер 16П L-3100</t>
  </si>
  <si>
    <t>Швеллер 16П          1=1950</t>
  </si>
  <si>
    <t>Швеллер 16П          1=1500</t>
  </si>
  <si>
    <t>Швеллер16П          L= 1750</t>
  </si>
  <si>
    <t>Кол-во для расчета</t>
  </si>
  <si>
    <t>1шт</t>
  </si>
  <si>
    <t>3шт</t>
  </si>
  <si>
    <t>8ши</t>
  </si>
  <si>
    <t>0,08м2</t>
  </si>
  <si>
    <t>Пл. t=5мм 5=0.0101м2</t>
  </si>
  <si>
    <t>0,16м.п.</t>
  </si>
  <si>
    <t>0,05м2</t>
  </si>
  <si>
    <t>0,312м.п.</t>
  </si>
  <si>
    <t>40мл</t>
  </si>
  <si>
    <t>0,11м2</t>
  </si>
  <si>
    <t>5,96м.п.</t>
  </si>
  <si>
    <t>5шт</t>
  </si>
  <si>
    <t>3,186м.п.</t>
  </si>
  <si>
    <t>0,07м2</t>
  </si>
  <si>
    <t>5,7м.п.</t>
  </si>
  <si>
    <t>1,99м.п.</t>
  </si>
  <si>
    <t>16м.п.</t>
  </si>
  <si>
    <t>10,28м.п.</t>
  </si>
  <si>
    <t>24,08м.п.</t>
  </si>
  <si>
    <t>6,82м.п.</t>
  </si>
  <si>
    <t>11,07м.п.</t>
  </si>
  <si>
    <t>м.п.</t>
  </si>
  <si>
    <t>1,39 м2/ 0,00020775 м3. ГОСТ 25129-2020</t>
  </si>
  <si>
    <t>1,39м2/0,02493м3</t>
  </si>
  <si>
    <t>0,678м.п./0,23м.п.</t>
  </si>
  <si>
    <t xml:space="preserve"> ГОТ 8510-86</t>
  </si>
  <si>
    <t>3,88м2/0,00116424м3 ГОСТ 25129-2020</t>
  </si>
  <si>
    <t>3,88м2/0,1397088м3</t>
  </si>
  <si>
    <t>0,38м.п.</t>
  </si>
  <si>
    <t>1У</t>
  </si>
  <si>
    <t>Шв. 30</t>
  </si>
  <si>
    <t>Пл. 2230х94х6мм</t>
  </si>
  <si>
    <t>Сварные швы кв=6мм</t>
  </si>
  <si>
    <t>Пл. в=6мм</t>
  </si>
  <si>
    <t>22шт</t>
  </si>
  <si>
    <t>5,98м.п.</t>
  </si>
  <si>
    <t>4шт</t>
  </si>
  <si>
    <t>26,95м.п.</t>
  </si>
  <si>
    <t>0,91м2</t>
  </si>
  <si>
    <t>Изделие 1Уа</t>
  </si>
  <si>
    <t>Изделие 5Р</t>
  </si>
  <si>
    <t>2У1</t>
  </si>
  <si>
    <t>3У</t>
  </si>
  <si>
    <t>4У</t>
  </si>
  <si>
    <t>5У</t>
  </si>
  <si>
    <t>6У</t>
  </si>
  <si>
    <t>2У</t>
  </si>
  <si>
    <t>1Уа</t>
  </si>
  <si>
    <t>Уг. 70х6</t>
  </si>
  <si>
    <t>Пл. 110х1270х11мм</t>
  </si>
  <si>
    <t>Профлист Н57- 750 - 0.8*</t>
  </si>
  <si>
    <t>Бетон В25</t>
  </si>
  <si>
    <t>Каркас 5У</t>
  </si>
  <si>
    <t>d8A500C</t>
  </si>
  <si>
    <t>Сварные швы Ив=6мм</t>
  </si>
  <si>
    <t>Сварные швы Кв=8мм</t>
  </si>
  <si>
    <t>d6 A240</t>
  </si>
  <si>
    <t>5,56м.п.</t>
  </si>
  <si>
    <t>13,11м2</t>
  </si>
  <si>
    <t>0,507м3</t>
  </si>
  <si>
    <t>26,6м.п.</t>
  </si>
  <si>
    <t>5,76м.п.</t>
  </si>
  <si>
    <t>0,3м.п.</t>
  </si>
  <si>
    <t>94,41м.п.</t>
  </si>
  <si>
    <t>24,96м.п.</t>
  </si>
  <si>
    <t>Устройство межплитных швов</t>
  </si>
  <si>
    <t>MasterEmaco S560FR</t>
  </si>
  <si>
    <t>Штукатурка КНАУФ-Ротбанд (0.05м2 на м.пог, слой 1мм, расход 0.9кг/м2)</t>
  </si>
  <si>
    <t>Пл. Г=6мм S=0.026m2</t>
  </si>
  <si>
    <t>Пл. Г=6мм S=0.016m2</t>
  </si>
  <si>
    <t>№п/п</t>
  </si>
  <si>
    <t>Монтаж покрытия кровли ТН-Кровля Экспресс Солид Проф</t>
  </si>
  <si>
    <t>Техноэласт ПЛАМЯ СТОП ЭКП, 4,2 мм</t>
  </si>
  <si>
    <t>Техноруф В ЭКСТРА, 50 мм</t>
  </si>
  <si>
    <t>Техноруф В ЭКСТРА, 110 мм</t>
  </si>
  <si>
    <t>Пароизоляция Технобарьер, 3 мм</t>
  </si>
  <si>
    <t>Праймер битумный ТЕХНОНИКОЛЬ №01</t>
  </si>
  <si>
    <t>Битум нефтяной кровельный БН 90/30</t>
  </si>
  <si>
    <t>Теплоизоляция Техноруф В ЭКСТРА КЛИН 4,2 %</t>
  </si>
  <si>
    <t>Доп. слои гидроизоляции Унифлекс Экспресс ЭМП в ендовах</t>
  </si>
  <si>
    <t>м2/кг</t>
  </si>
  <si>
    <t>м2/м3</t>
  </si>
  <si>
    <t>137</t>
  </si>
  <si>
    <t>1575</t>
  </si>
  <si>
    <t>836,96/48,99</t>
  </si>
  <si>
    <t>506</t>
  </si>
  <si>
    <t>0,2 л/м2</t>
  </si>
  <si>
    <t>2 кг/м2 (1 слой)</t>
  </si>
  <si>
    <t>Узел И</t>
  </si>
  <si>
    <t>Унифлекс PRO П, 4 мм</t>
  </si>
  <si>
    <t>Выравнивающий слой из ц.п. стяжки М150, t=20 мм</t>
  </si>
  <si>
    <t>Уклонообразующий слой из керамзитобетонной стяжки D900, В10</t>
  </si>
  <si>
    <t>Сетка сварная В500С с яч. 100х100 мм, d=4 мм</t>
  </si>
  <si>
    <t>Монтаж нового кровельного покрытия</t>
  </si>
  <si>
    <t>Монтаж уклонообразующего слоя</t>
  </si>
  <si>
    <t>Гидростеклоизол 1 слой, 3 мм</t>
  </si>
  <si>
    <t>Рубероид на битумной мастике, 19,5 мм</t>
  </si>
  <si>
    <t>Асфальтовая стяжка, 26,5 мм</t>
  </si>
  <si>
    <t>2400 кг/м3</t>
  </si>
  <si>
    <t>Утеплитель пенобетон, 105 мм</t>
  </si>
  <si>
    <t>700 кг/м3</t>
  </si>
  <si>
    <t>Демонтаж водоприёмных воронок</t>
  </si>
  <si>
    <t>шт</t>
  </si>
  <si>
    <t>Демонтаж конструкции окрытия парапета</t>
  </si>
  <si>
    <t>7850 кг/м3</t>
  </si>
  <si>
    <t>Фартук из оцинкованной стали t=0,7 мм</t>
  </si>
  <si>
    <t>2500 кг/м3</t>
  </si>
  <si>
    <t>Сборные ж.б. парапетные плиты</t>
  </si>
  <si>
    <t>Демонтаж покрытия фонарей</t>
  </si>
  <si>
    <t>Рубероид на битумной мастике, 27 мм</t>
  </si>
  <si>
    <t>Асфальтовая стяжка, 24,5 мм</t>
  </si>
  <si>
    <t>Утеплитель пенобетон, 100 мм</t>
  </si>
  <si>
    <t>Демонтаж примыканий к фонарям</t>
  </si>
  <si>
    <t>264,3/1452,32</t>
  </si>
  <si>
    <t>Рубероид 1 слой</t>
  </si>
  <si>
    <t>Демонтаж существующих конструкций кровли</t>
  </si>
  <si>
    <t>834,42/4585,16</t>
  </si>
  <si>
    <t>23210кг</t>
  </si>
  <si>
    <t>199610кг</t>
  </si>
  <si>
    <t>303226,23кг</t>
  </si>
  <si>
    <t>360983,61кг</t>
  </si>
  <si>
    <t>4,3кг/м2 -1 слой</t>
  </si>
  <si>
    <t xml:space="preserve">Утеплитель пенобетон 65 мм </t>
  </si>
  <si>
    <t xml:space="preserve">Отливы из оцинкованной стали </t>
  </si>
  <si>
    <t>700кг/м3</t>
  </si>
  <si>
    <t>4,5 кг/м2-1 слой</t>
  </si>
  <si>
    <t>4,3 кг/м2 -1 слой</t>
  </si>
  <si>
    <t>Световые фонари</t>
  </si>
  <si>
    <t>СФ-1</t>
  </si>
  <si>
    <t>СФ-2</t>
  </si>
  <si>
    <t>СФ-3</t>
  </si>
  <si>
    <t>СФ-4</t>
  </si>
  <si>
    <t>Заполнение проемов светового фонаря СФ-1</t>
  </si>
  <si>
    <t>ОК-2 ОСвп А КП (4 -1 0 -4 -1 0 -4 ) 1130-1200 ОТн НП ГОСТ 21519-2022</t>
  </si>
  <si>
    <t>Привод штоковый МАХ в комплекте с креплением и ограничителем открывания</t>
  </si>
  <si>
    <t>ОК-1 ОСвп А КП 1250-1200 ГО ГОСТ 21519-2022</t>
  </si>
  <si>
    <t>ОК-2 ОСвп А КП 1250-1200 ОТн НП ГОСТ 21519-2022</t>
  </si>
  <si>
    <t>ОК-1 (ОСвп А КП (4 -1 0 -4 -1 0 -4 ) 1130-1200 ГО ГОСТ 21519-2022)</t>
  </si>
  <si>
    <t>П1. МП ТСП-Z 1000-100 (0,5/0,5), (ПЭ-01-RAL7004-0.5/ПЭ-0.1-RAL9016-0.5) L-3000</t>
  </si>
  <si>
    <t>П2. МП ТСП-Z 1100-100 (0,5/0,5), (ПЭ-01-RAL7004-0.5/ПЭ-0.1-RAL9016-0.5) L-3030</t>
  </si>
  <si>
    <t>П3. МП ТСП-Z 1000-100 (0,5/0,5), (ПЭ-01-RAL7004-0.5/ПЭ-0.1-RAL9016-0.5) L-6180</t>
  </si>
  <si>
    <t>П4. МП ТСП-Z 1000-100 (0,5/0,5), (ПЭ-01-RAL7004-0.5/ПЭ-0.1-RAL9016-0.5) L-5980</t>
  </si>
  <si>
    <t>П5. МП ТСП-Z 1000-100 (0,5/0,5), (ПЭ-01-RAL7004-0.5/ПЭ-0.1-RAL9016-0.5) L-2640</t>
  </si>
  <si>
    <t>П6. МП ТСП-Z 1200-100 (0,5/0,5), (ПЭ-01-RAL7004-0.5/ПЭ-0.1-RAL9016-0.5) L-2640</t>
  </si>
  <si>
    <t>П7. МП ТСП-Z 1200-100 (0,5/0,5), (ПЭ-01-RAL7004-0.5/ПЭ-0.1-RAL9016-0.5) L-1360</t>
  </si>
  <si>
    <t>П8. МП ТСП-Z 1000-100 (0,5/0,5), (ПЭ-01-RAL7004-0.5/ПЭ-0.1-RAL9016-0.5) L-1700</t>
  </si>
  <si>
    <t>П9. МП ТСП-Z 1000-100 (0,5/0,5), (ПЭ-01-RAL7004-0.5/ПЭ-0.1-RAL9016-0.5)  L-700</t>
  </si>
  <si>
    <t>Защитные сетки СП-10 светового фонаря СФ-2</t>
  </si>
  <si>
    <t>Сетка СП-10</t>
  </si>
  <si>
    <t>-6x60x220</t>
  </si>
  <si>
    <t>Скоба: круг 6-В ГОСТ 2590-88 СтЗкп2-II ГОСТ 535-88</t>
  </si>
  <si>
    <t>Пруток круг 5-В ГОСТ 2590-88 СтЗкп2-II ГОСТ 525-881=1000 мм, h=15</t>
  </si>
  <si>
    <t>Пруток круг 6-В ГОСТ 2590-88 СтЗкп2-II ГОСТ 535-88, 1=590</t>
  </si>
  <si>
    <t>Окраска металлических конструкций</t>
  </si>
  <si>
    <t>12566,23 кг</t>
  </si>
  <si>
    <t>Пруток круг 5-В ГОСТ 2590-88 СтЗкп2-Н ГОСТ 525-881=570 мм, h=15</t>
  </si>
  <si>
    <t>Сетка 50-3,0-0-ГОСТ 5336-80 1000x570 оцинкобанная</t>
  </si>
  <si>
    <t>Дюбели 8x60</t>
  </si>
  <si>
    <t>3078,26кг</t>
  </si>
  <si>
    <t>Фасонные изделия светового фонаря СФ-2</t>
  </si>
  <si>
    <t>п.м.</t>
  </si>
  <si>
    <t>Фасонное изделие ФИ1х330х3000, t= 0,5 мм</t>
  </si>
  <si>
    <t>Фасонное изделие ФИ7x3000, t= 0,5 мм</t>
  </si>
  <si>
    <t>Фасонное изделие ФИ16х46'х3000, t= 0,5 мм</t>
  </si>
  <si>
    <t>Фасонное изделие ФИ17х3000, t= 0,5 мм</t>
  </si>
  <si>
    <t>Фасонное изделие ФИ18х110'х3000, t= 0,5 мм</t>
  </si>
  <si>
    <t>Фасонное изделие ФИИ1х3000, t= 0,5 мм</t>
  </si>
  <si>
    <t>Фасонное изделие ФИИ2х3000, t= 0,5 мм</t>
  </si>
  <si>
    <t>Фасонное изделие ФИИ4х3000, t= 0,5 мм</t>
  </si>
  <si>
    <t>Фасонное изделие ФИИ6х3000, t= 0,8 мм</t>
  </si>
  <si>
    <t>Фасонное изделие ФИИЗх3000, 0,5 мм</t>
  </si>
  <si>
    <t>Фасонное изделие ФИ6х170х3000, t= 0,5 мм</t>
  </si>
  <si>
    <t>Фасонное изделие ФИ11х3000, t= 0,5 мм</t>
  </si>
  <si>
    <t>Фасонное изделие ФИ17х3000, Ь 0,5 мм</t>
  </si>
  <si>
    <t>15.44</t>
  </si>
  <si>
    <t>Фасонное изделие ФИ7х3000, t= 0,5 мм</t>
  </si>
  <si>
    <t>Фасонное изделие ФИ18х110*х3000, t= 0,5 мм</t>
  </si>
  <si>
    <t>Фасонное изделие ФИИЗх3000, t= 0,5 мм</t>
  </si>
  <si>
    <t>Сетка СП-3.1</t>
  </si>
  <si>
    <t>-6x60x200</t>
  </si>
  <si>
    <t>Пруток круг 5-В ГОСТ 2590-88 СтЗкп2-II ГОСТ 525-88 1=1420 мм, h=15</t>
  </si>
  <si>
    <t>Пруток круг 5-В ГОСТ 2590-88 СтЗкп2-II ГОСТ 525-88 [=945 мм, h=15</t>
  </si>
  <si>
    <t>Пруток круг 6-В ГОСТ 2590-88 СтЗкп2-II ГОСТ 535-88,[=580</t>
  </si>
  <si>
    <t>L40x3, L=1450 мм</t>
  </si>
  <si>
    <t>L40хЗ, 1=975 мм</t>
  </si>
  <si>
    <t>L40x3, L=600 мм</t>
  </si>
  <si>
    <t>L40хЗ, L=1030 мм</t>
  </si>
  <si>
    <t>Сетка СП-3.2</t>
  </si>
  <si>
    <t>6x60x140</t>
  </si>
  <si>
    <t>Сетка 50-3,0-0-ГОСТ 5336-80 945x1420 оцинко&amp;анная</t>
  </si>
  <si>
    <t>Сетка СП-4.1</t>
  </si>
  <si>
    <t>Сетка СП-4.2</t>
  </si>
  <si>
    <t>Защитные сетки светового фонаря СФ-3</t>
  </si>
  <si>
    <t>Заполнение оконных проемов светового фонаря СФ-2</t>
  </si>
  <si>
    <t>ОК-1 ОСвп А КП (4-10-4-10-4) 1000-1200 ГО ГОСТ 21519-2022</t>
  </si>
  <si>
    <t>ОК-2 ОСвп А КП (4-10-4-10-4) 1000-1200 ОТн НП ГОСТ 21519-2022</t>
  </si>
  <si>
    <t>Вставка из сэндвич-панели 1200*х1000*</t>
  </si>
  <si>
    <t>Заполнение оконных проемов светового фонаря СФ-4</t>
  </si>
  <si>
    <t>Стеновые сэндвич-панели светового фонаря СФ-2</t>
  </si>
  <si>
    <t>Стеновые сэндвич-панели светового фонаря СФ-4</t>
  </si>
  <si>
    <t>П1. МП ТСП-Z 1000-100 (0,5/0,5), (ПЭ-01-RAL7004-0.5/ПЭ-0.1-RAL9016-0.5) L-2630</t>
  </si>
  <si>
    <t>П2. МП ТСП-Z 1100-100 (0,5/0,5), (ПЭ-01-RAL7004-0.5/ПЭ-0.1-RAL9016-0.5) L-2630</t>
  </si>
  <si>
    <t>П3. МП ТСП-Z 1000-100 (0,5/0,5), (ПЭ-01-RAL7004-0.5/ПЭ-0.1-RAL9016-0.5) L-3720</t>
  </si>
  <si>
    <t>П4. МП ТСП-Z 1000-100 (0,5/0,5), (ПЭ-01-RAL7004-0.5/ПЭ-0.1-RAL9016-0.5) L-6220</t>
  </si>
  <si>
    <t>П5. МП ТСП-Z 1000-100 (0,5/0,5), (ПЭ-01-RAL7004-0.5/ПЭ-0.1-RAL9016-0.5) L-5980</t>
  </si>
  <si>
    <t>П6. МП ТСП-Z 1200-100 (0,5/0,5), (ПЭ-01-RAL7004-0.5/ПЭ-0.1-RAL9016-0.5) L-2140</t>
  </si>
  <si>
    <t>П7. МП ТСП-Z 1200-100 (0,5/0,5), (ПЭ-01-RAL7004-0.5/ПЭ-0.1-RAL9016-0.5) L-1120</t>
  </si>
  <si>
    <t>Демонтаж существующих фонарей</t>
  </si>
  <si>
    <t>Демонтаж оконного заполнения</t>
  </si>
  <si>
    <t>Стекло, м2</t>
  </si>
  <si>
    <t>Демонтаж наружных пожарных лестниц</t>
  </si>
  <si>
    <t>Сталь листойая толщ. 0,7 мм, м2</t>
  </si>
  <si>
    <t>Демонтаж косоурой лестниц и косоурой площадок из уголка 50x5, кг</t>
  </si>
  <si>
    <t>Демонтаж металлических конструкций</t>
  </si>
  <si>
    <t>50x5,кг</t>
  </si>
  <si>
    <t>10П</t>
  </si>
  <si>
    <t>Демонтаж облицовки</t>
  </si>
  <si>
    <t>Демонтаж ступеней лестниц и площайки из арматурных стержней Ø10, кг</t>
  </si>
  <si>
    <t>компл.</t>
  </si>
  <si>
    <t>Пожарная лестница наружного типа П1-1 800  1,05м/2,45м</t>
  </si>
  <si>
    <t>Пожарная лестница наружного типа с ограждением П1-2 800  1,05м/2,45м</t>
  </si>
  <si>
    <t>Монтаж площадки выхода пожарной лестницы 800 0,8м/1,15м/1,5м</t>
  </si>
  <si>
    <t>Крепление пожарной площадки на плоскую кровлю</t>
  </si>
  <si>
    <t>Крепление пожарной площадки на парапет</t>
  </si>
  <si>
    <t>Декоративная накладка для пожарной лестницы</t>
  </si>
  <si>
    <t>1. Толщина материала пластины - 1,2мм. 2. Материал пластины - сталь горячеоцинкованная марки 02 ГОСТ 52246-2004. 3.     Покрытие - краска порошковая полиэфирная для наружных работ.
Толщина покрытия - 65мкм.</t>
  </si>
  <si>
    <t>коэф. -1,15  с коэф.</t>
  </si>
  <si>
    <t>коэф. -1,03 с коэф.</t>
  </si>
  <si>
    <t>Щиты распределительные (ЩР-1/2/3/К): поставка и монтаж</t>
  </si>
  <si>
    <t>Подключение существующих шкафов (5/8, ось 8, 6/109)</t>
  </si>
  <si>
    <t>Воронки кровельные с электрообогревом (в сборе)</t>
  </si>
  <si>
    <t>В АР (демонтаж/монтаж кровли)</t>
  </si>
  <si>
    <t>Термостаты управления</t>
  </si>
  <si>
    <t>Датчики температуры</t>
  </si>
  <si>
    <t>Линии обогрева (комплект линии: автомат+контактор)</t>
  </si>
  <si>
    <t>линия</t>
  </si>
  <si>
    <t>≈13 — резерв</t>
  </si>
  <si>
    <t>Заземление и уравнивание потенциалов</t>
  </si>
  <si>
    <t>Испытания, измерения, ПНР</t>
  </si>
  <si>
    <t>ВВГнгА-LS3×1,5</t>
  </si>
  <si>
    <t>м</t>
  </si>
  <si>
    <t>ВВГнгА-LS3×10</t>
  </si>
  <si>
    <t>ВВГнгА-LS3×16N,PE</t>
  </si>
  <si>
    <t>ВВГнгА-LS3×2,5</t>
  </si>
  <si>
    <t>ВВГнгА-LS5×2,5N,PE</t>
  </si>
  <si>
    <t>ВВГнгА-LS5×4,0N,PE</t>
  </si>
  <si>
    <t>ВВГнгА-LS5×6N,PE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</si>
</sst>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0.000"/>
    <numFmt numFmtId="166" formatCode="0.0000"/>
    <numFmt numFmtId="167" formatCode="0.00000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8"/>
      <name val="Times New Roman"/>
      <family val="1"/>
      <charset val="204"/>
    </font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43" fontId="4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  <xf numFmtId="0" fontId="5" fillId="0" borderId="0"/>
    <xf numFmtId="0" fontId="15" fillId="0" borderId="0" applyNumberFormat="0" applyFont="0" applyFill="0" applyBorder="0" applyAlignment="0" applyProtection="0">
      <alignment vertical="top"/>
    </xf>
    <xf numFmtId="0" fontId="15" fillId="0" borderId="0" applyNumberFormat="0" applyFont="0" applyFill="0" applyBorder="0" applyAlignment="0" applyProtection="0">
      <alignment vertical="top"/>
    </xf>
    <xf numFmtId="43" fontId="5" fillId="0" borderId="0" applyFont="0" applyFill="0" applyBorder="0" applyAlignment="0" applyProtection="0"/>
  </cellStyleXfs>
  <cellXfs count="119">
    <xf numFmtId="0" fontId="0" fillId="0" borderId="0" xfId="0" applyFill="1" applyBorder="1" applyAlignment="1">
      <alignment horizontal="left" vertical="top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2" fontId="9" fillId="2" borderId="1" xfId="2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1" fillId="0" borderId="1" xfId="1" applyNumberFormat="1" applyFont="1" applyFill="1" applyBorder="1" applyAlignment="1" applyProtection="1">
      <alignment horizontal="center" vertical="center"/>
    </xf>
    <xf numFmtId="2" fontId="11" fillId="0" borderId="1" xfId="2" applyNumberFormat="1" applyFont="1" applyFill="1" applyBorder="1" applyAlignment="1" applyProtection="1">
      <alignment horizontal="center" vertical="center"/>
    </xf>
    <xf numFmtId="2" fontId="11" fillId="0" borderId="1" xfId="2" applyNumberFormat="1" applyFont="1" applyFill="1" applyBorder="1" applyAlignment="1" applyProtection="1">
      <alignment horizontal="left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1" fillId="0" borderId="1" xfId="3" applyNumberFormat="1" applyFont="1" applyFill="1" applyBorder="1" applyAlignment="1" applyProtection="1">
      <alignment horizontal="center" vertical="center"/>
    </xf>
    <xf numFmtId="0" fontId="11" fillId="0" borderId="1" xfId="3" applyNumberFormat="1" applyFont="1" applyFill="1" applyBorder="1" applyAlignment="1" applyProtection="1">
      <alignment horizontal="left" vertical="center"/>
    </xf>
    <xf numFmtId="0" fontId="11" fillId="0" borderId="1" xfId="3" applyNumberFormat="1" applyFont="1" applyFill="1" applyBorder="1" applyAlignment="1" applyProtection="1">
      <alignment horizontal="left" vertical="center" wrapText="1"/>
    </xf>
    <xf numFmtId="2" fontId="10" fillId="0" borderId="0" xfId="2" applyNumberFormat="1" applyFont="1" applyFill="1" applyBorder="1" applyAlignment="1">
      <alignment horizontal="left" vertical="center"/>
    </xf>
    <xf numFmtId="4" fontId="10" fillId="0" borderId="0" xfId="0" applyNumberFormat="1" applyFont="1" applyFill="1" applyBorder="1" applyAlignment="1">
      <alignment horizontal="center" vertical="center"/>
    </xf>
    <xf numFmtId="0" fontId="9" fillId="0" borderId="1" xfId="3" applyNumberFormat="1" applyFont="1" applyFill="1" applyBorder="1" applyAlignment="1" applyProtection="1">
      <alignment horizontal="center" vertical="center"/>
    </xf>
    <xf numFmtId="4" fontId="12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2" fontId="10" fillId="0" borderId="1" xfId="2" applyNumberFormat="1" applyFont="1" applyFill="1" applyBorder="1" applyAlignment="1">
      <alignment horizontal="center" vertical="center"/>
    </xf>
    <xf numFmtId="2" fontId="10" fillId="0" borderId="0" xfId="2" applyNumberFormat="1" applyFont="1" applyFill="1" applyBorder="1" applyAlignment="1">
      <alignment horizontal="center" vertical="center"/>
    </xf>
    <xf numFmtId="0" fontId="11" fillId="0" borderId="2" xfId="1" applyNumberFormat="1" applyFont="1" applyFill="1" applyBorder="1" applyAlignment="1" applyProtection="1">
      <alignment horizontal="center" vertical="center" wrapText="1"/>
    </xf>
    <xf numFmtId="2" fontId="11" fillId="3" borderId="1" xfId="2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2" xfId="3" applyNumberFormat="1" applyFont="1" applyFill="1" applyBorder="1" applyAlignment="1" applyProtection="1">
      <alignment horizontal="center" vertical="center"/>
    </xf>
    <xf numFmtId="0" fontId="11" fillId="0" borderId="3" xfId="3" applyNumberFormat="1" applyFont="1" applyFill="1" applyBorder="1" applyAlignment="1" applyProtection="1">
      <alignment horizontal="center" vertical="center"/>
    </xf>
    <xf numFmtId="0" fontId="11" fillId="0" borderId="1" xfId="1" applyNumberFormat="1" applyFont="1" applyFill="1" applyBorder="1" applyAlignment="1" applyProtection="1">
      <alignment horizontal="center" vertical="center" wrapText="1"/>
    </xf>
    <xf numFmtId="0" fontId="11" fillId="0" borderId="2" xfId="1" applyNumberFormat="1" applyFont="1" applyFill="1" applyBorder="1" applyAlignment="1" applyProtection="1">
      <alignment horizontal="center" vertical="center"/>
    </xf>
    <xf numFmtId="165" fontId="11" fillId="0" borderId="1" xfId="2" applyNumberFormat="1" applyFont="1" applyFill="1" applyBorder="1" applyAlignment="1" applyProtection="1">
      <alignment horizontal="center" vertical="center"/>
    </xf>
    <xf numFmtId="0" fontId="9" fillId="0" borderId="1" xfId="1" applyNumberFormat="1" applyFont="1" applyFill="1" applyBorder="1" applyAlignment="1" applyProtection="1">
      <alignment horizontal="center" vertical="center"/>
    </xf>
    <xf numFmtId="2" fontId="9" fillId="0" borderId="1" xfId="2" applyNumberFormat="1" applyFont="1" applyFill="1" applyBorder="1" applyAlignment="1" applyProtection="1">
      <alignment horizontal="center" vertical="center"/>
    </xf>
    <xf numFmtId="2" fontId="9" fillId="0" borderId="1" xfId="2" applyNumberFormat="1" applyFont="1" applyFill="1" applyBorder="1" applyAlignment="1" applyProtection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2" fontId="12" fillId="0" borderId="1" xfId="2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0" fontId="9" fillId="0" borderId="3" xfId="3" applyNumberFormat="1" applyFont="1" applyFill="1" applyBorder="1" applyAlignment="1" applyProtection="1">
      <alignment horizontal="center" vertical="center"/>
    </xf>
    <xf numFmtId="0" fontId="9" fillId="0" borderId="2" xfId="3" applyNumberFormat="1" applyFont="1" applyFill="1" applyBorder="1" applyAlignment="1" applyProtection="1">
      <alignment horizontal="center" vertical="center"/>
    </xf>
    <xf numFmtId="0" fontId="9" fillId="3" borderId="1" xfId="3" applyNumberFormat="1" applyFont="1" applyFill="1" applyBorder="1" applyAlignment="1" applyProtection="1">
      <alignment horizontal="center" vertical="center"/>
    </xf>
    <xf numFmtId="167" fontId="9" fillId="0" borderId="1" xfId="3" applyNumberFormat="1" applyFont="1" applyFill="1" applyBorder="1" applyAlignment="1" applyProtection="1">
      <alignment horizontal="center" vertical="center"/>
    </xf>
    <xf numFmtId="166" fontId="9" fillId="0" borderId="1" xfId="3" applyNumberFormat="1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2" fontId="12" fillId="0" borderId="0" xfId="2" applyNumberFormat="1" applyFont="1" applyFill="1" applyBorder="1" applyAlignment="1">
      <alignment horizontal="left" vertical="center"/>
    </xf>
    <xf numFmtId="167" fontId="9" fillId="3" borderId="1" xfId="3" applyNumberFormat="1" applyFont="1" applyFill="1" applyBorder="1" applyAlignment="1" applyProtection="1">
      <alignment horizontal="center" vertical="center"/>
    </xf>
    <xf numFmtId="2" fontId="9" fillId="0" borderId="1" xfId="3" applyNumberFormat="1" applyFont="1" applyFill="1" applyBorder="1" applyAlignment="1" applyProtection="1">
      <alignment horizontal="center" vertical="center"/>
    </xf>
    <xf numFmtId="2" fontId="9" fillId="3" borderId="1" xfId="2" applyNumberFormat="1" applyFont="1" applyFill="1" applyBorder="1" applyAlignment="1">
      <alignment horizontal="center" vertical="center"/>
    </xf>
    <xf numFmtId="2" fontId="9" fillId="0" borderId="2" xfId="2" applyNumberFormat="1" applyFont="1" applyFill="1" applyBorder="1" applyAlignment="1" applyProtection="1">
      <alignment horizontal="left" vertical="center"/>
    </xf>
    <xf numFmtId="2" fontId="14" fillId="0" borderId="1" xfId="2" applyNumberFormat="1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2" fontId="9" fillId="0" borderId="2" xfId="2" applyNumberFormat="1" applyFont="1" applyFill="1" applyBorder="1" applyAlignment="1" applyProtection="1">
      <alignment vertical="center"/>
    </xf>
    <xf numFmtId="2" fontId="11" fillId="0" borderId="1" xfId="2" applyNumberFormat="1" applyFont="1" applyFill="1" applyBorder="1" applyAlignment="1" applyProtection="1">
      <alignment vertical="center"/>
    </xf>
    <xf numFmtId="0" fontId="11" fillId="0" borderId="1" xfId="3" applyNumberFormat="1" applyFont="1" applyFill="1" applyBorder="1" applyAlignment="1" applyProtection="1">
      <alignment vertical="center"/>
    </xf>
    <xf numFmtId="2" fontId="9" fillId="0" borderId="1" xfId="2" applyNumberFormat="1" applyFont="1" applyFill="1" applyBorder="1" applyAlignment="1" applyProtection="1">
      <alignment vertical="center"/>
    </xf>
    <xf numFmtId="0" fontId="9" fillId="0" borderId="2" xfId="1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164" fontId="11" fillId="0" borderId="1" xfId="2" applyNumberFormat="1" applyFont="1" applyFill="1" applyBorder="1" applyAlignment="1" applyProtection="1">
      <alignment horizontal="center" vertical="center"/>
    </xf>
    <xf numFmtId="0" fontId="13" fillId="0" borderId="1" xfId="1" applyNumberFormat="1" applyFont="1" applyFill="1" applyBorder="1" applyAlignment="1" applyProtection="1">
      <alignment horizontal="center" vertical="center"/>
    </xf>
    <xf numFmtId="2" fontId="13" fillId="0" borderId="1" xfId="2" applyNumberFormat="1" applyFont="1" applyFill="1" applyBorder="1" applyAlignment="1" applyProtection="1">
      <alignment horizontal="center" vertical="center"/>
    </xf>
    <xf numFmtId="0" fontId="11" fillId="0" borderId="3" xfId="3" applyNumberFormat="1" applyFont="1" applyFill="1" applyBorder="1" applyAlignment="1" applyProtection="1">
      <alignment horizontal="right" vertical="center"/>
    </xf>
    <xf numFmtId="0" fontId="11" fillId="0" borderId="3" xfId="3" applyNumberFormat="1" applyFont="1" applyFill="1" applyBorder="1" applyAlignment="1" applyProtection="1">
      <alignment horizontal="left" vertical="center" wrapText="1"/>
    </xf>
    <xf numFmtId="0" fontId="9" fillId="0" borderId="1" xfId="3" applyNumberFormat="1" applyFont="1" applyFill="1" applyBorder="1" applyAlignment="1" applyProtection="1">
      <alignment horizontal="left" vertical="center"/>
    </xf>
    <xf numFmtId="2" fontId="9" fillId="3" borderId="1" xfId="2" applyNumberFormat="1" applyFont="1" applyFill="1" applyBorder="1" applyAlignment="1" applyProtection="1">
      <alignment horizontal="center" vertical="center"/>
    </xf>
    <xf numFmtId="0" fontId="11" fillId="0" borderId="3" xfId="3" applyNumberFormat="1" applyFont="1" applyFill="1" applyBorder="1" applyAlignment="1" applyProtection="1">
      <alignment horizontal="left" vertical="center"/>
    </xf>
    <xf numFmtId="2" fontId="9" fillId="0" borderId="3" xfId="2" applyNumberFormat="1" applyFont="1" applyFill="1" applyBorder="1" applyAlignment="1" applyProtection="1">
      <alignment horizontal="center" vertical="center"/>
    </xf>
    <xf numFmtId="2" fontId="11" fillId="0" borderId="3" xfId="2" applyNumberFormat="1" applyFont="1" applyFill="1" applyBorder="1" applyAlignment="1" applyProtection="1">
      <alignment horizontal="center" vertical="center"/>
    </xf>
    <xf numFmtId="1" fontId="11" fillId="0" borderId="3" xfId="2" applyNumberFormat="1" applyFont="1" applyFill="1" applyBorder="1" applyAlignment="1" applyProtection="1">
      <alignment horizontal="center" vertical="center"/>
    </xf>
    <xf numFmtId="2" fontId="8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center"/>
    </xf>
    <xf numFmtId="0" fontId="1" fillId="0" borderId="1" xfId="2" applyNumberFormat="1" applyFont="1" applyBorder="1" applyAlignment="1">
      <alignment horizontal="center" vertical="center"/>
    </xf>
    <xf numFmtId="0" fontId="8" fillId="0" borderId="1" xfId="2" applyNumberFormat="1" applyFont="1" applyBorder="1" applyAlignment="1">
      <alignment horizontal="center" vertical="center"/>
    </xf>
    <xf numFmtId="2" fontId="11" fillId="0" borderId="4" xfId="2" applyNumberFormat="1" applyFont="1" applyFill="1" applyBorder="1" applyAlignment="1" applyProtection="1">
      <alignment horizontal="center" vertical="center"/>
    </xf>
    <xf numFmtId="2" fontId="11" fillId="3" borderId="1" xfId="2" applyNumberFormat="1" applyFont="1" applyFill="1" applyBorder="1" applyAlignment="1" applyProtection="1">
      <alignment horizontal="center" vertical="center"/>
    </xf>
    <xf numFmtId="2" fontId="9" fillId="0" borderId="4" xfId="2" applyNumberFormat="1" applyFont="1" applyFill="1" applyBorder="1" applyAlignment="1" applyProtection="1">
      <alignment horizontal="center" vertical="center"/>
    </xf>
    <xf numFmtId="0" fontId="14" fillId="0" borderId="1" xfId="3" applyNumberFormat="1" applyFont="1" applyFill="1" applyBorder="1" applyAlignment="1" applyProtection="1">
      <alignment horizontal="center" vertical="center"/>
    </xf>
    <xf numFmtId="0" fontId="11" fillId="0" borderId="2" xfId="3" applyNumberFormat="1" applyFont="1" applyFill="1" applyBorder="1" applyAlignment="1" applyProtection="1">
      <alignment vertical="center"/>
    </xf>
    <xf numFmtId="0" fontId="9" fillId="0" borderId="2" xfId="3" applyNumberFormat="1" applyFont="1" applyFill="1" applyBorder="1" applyAlignment="1" applyProtection="1">
      <alignment horizontal="left" vertical="center"/>
    </xf>
    <xf numFmtId="0" fontId="9" fillId="0" borderId="2" xfId="3" applyNumberFormat="1" applyFont="1" applyFill="1" applyBorder="1" applyAlignment="1" applyProtection="1">
      <alignment vertical="center"/>
    </xf>
    <xf numFmtId="0" fontId="9" fillId="0" borderId="1" xfId="3" applyNumberFormat="1" applyFont="1" applyFill="1" applyBorder="1" applyAlignment="1" applyProtection="1">
      <alignment vertical="center"/>
    </xf>
    <xf numFmtId="0" fontId="9" fillId="0" borderId="1" xfId="3" applyNumberFormat="1" applyFont="1" applyFill="1" applyBorder="1" applyAlignment="1" applyProtection="1">
      <alignment horizontal="left" vertical="center" wrapText="1"/>
    </xf>
    <xf numFmtId="0" fontId="9" fillId="0" borderId="1" xfId="3" applyNumberFormat="1" applyFont="1" applyFill="1" applyBorder="1" applyAlignment="1" applyProtection="1">
      <alignment horizontal="center" vertical="center" wrapText="1"/>
    </xf>
    <xf numFmtId="0" fontId="9" fillId="0" borderId="3" xfId="3" applyNumberFormat="1" applyFont="1" applyFill="1" applyBorder="1" applyAlignment="1" applyProtection="1">
      <alignment horizontal="left" vertical="center" wrapText="1"/>
    </xf>
    <xf numFmtId="0" fontId="9" fillId="0" borderId="3" xfId="3" applyNumberFormat="1" applyFont="1" applyFill="1" applyBorder="1" applyAlignment="1" applyProtection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/>
    </xf>
    <xf numFmtId="0" fontId="11" fillId="0" borderId="1" xfId="5" applyNumberFormat="1" applyFont="1" applyFill="1" applyBorder="1" applyAlignment="1" applyProtection="1">
      <alignment horizontal="center" vertical="center"/>
    </xf>
    <xf numFmtId="0" fontId="11" fillId="0" borderId="1" xfId="5" applyNumberFormat="1" applyFont="1" applyFill="1" applyBorder="1" applyAlignment="1" applyProtection="1">
      <alignment horizontal="left" vertical="center" wrapText="1"/>
    </xf>
    <xf numFmtId="0" fontId="11" fillId="0" borderId="1" xfId="5" applyNumberFormat="1" applyFont="1" applyFill="1" applyBorder="1" applyAlignment="1" applyProtection="1">
      <alignment horizontal="left" vertical="center"/>
    </xf>
    <xf numFmtId="0" fontId="12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/>
    </xf>
    <xf numFmtId="0" fontId="11" fillId="0" borderId="1" xfId="5" applyNumberFormat="1" applyFont="1" applyFill="1" applyBorder="1" applyAlignment="1" applyProtection="1">
      <alignment vertical="center"/>
    </xf>
    <xf numFmtId="0" fontId="11" fillId="0" borderId="1" xfId="5" applyNumberFormat="1" applyFont="1" applyFill="1" applyBorder="1" applyAlignment="1" applyProtection="1">
      <alignment vertical="center" wrapText="1"/>
    </xf>
    <xf numFmtId="0" fontId="9" fillId="0" borderId="1" xfId="5" applyNumberFormat="1" applyFont="1" applyFill="1" applyBorder="1" applyAlignment="1" applyProtection="1">
      <alignment horizontal="center" vertical="center"/>
    </xf>
    <xf numFmtId="0" fontId="9" fillId="0" borderId="1" xfId="5" applyNumberFormat="1" applyFont="1" applyFill="1" applyBorder="1" applyAlignment="1" applyProtection="1">
      <alignment horizontal="left" vertical="center"/>
    </xf>
    <xf numFmtId="0" fontId="13" fillId="0" borderId="1" xfId="5" applyNumberFormat="1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left" vertical="center"/>
    </xf>
    <xf numFmtId="0" fontId="16" fillId="0" borderId="1" xfId="6" applyNumberFormat="1" applyFont="1" applyFill="1" applyBorder="1" applyAlignment="1" applyProtection="1">
      <alignment horizontal="center" vertical="center"/>
    </xf>
    <xf numFmtId="0" fontId="9" fillId="0" borderId="1" xfId="5" applyNumberFormat="1" applyFont="1" applyFill="1" applyBorder="1" applyAlignment="1" applyProtection="1">
      <alignment horizontal="left" vertical="center" wrapText="1"/>
    </xf>
    <xf numFmtId="0" fontId="16" fillId="0" borderId="1" xfId="6" applyNumberFormat="1" applyFont="1" applyFill="1" applyBorder="1" applyAlignment="1" applyProtection="1">
      <alignment vertical="center"/>
    </xf>
    <xf numFmtId="0" fontId="9" fillId="0" borderId="1" xfId="6" applyNumberFormat="1" applyFont="1" applyFill="1" applyBorder="1" applyAlignment="1" applyProtection="1">
      <alignment horizontal="left" vertical="center"/>
    </xf>
    <xf numFmtId="0" fontId="16" fillId="0" borderId="1" xfId="6" applyNumberFormat="1" applyFont="1" applyFill="1" applyBorder="1" applyAlignment="1" applyProtection="1">
      <alignment horizontal="left" vertical="center"/>
    </xf>
    <xf numFmtId="0" fontId="11" fillId="0" borderId="1" xfId="6" applyNumberFormat="1" applyFont="1" applyFill="1" applyBorder="1" applyAlignment="1" applyProtection="1">
      <alignment horizontal="left" vertical="center"/>
    </xf>
    <xf numFmtId="0" fontId="16" fillId="0" borderId="1" xfId="6" applyNumberFormat="1" applyFont="1" applyFill="1" applyBorder="1" applyAlignment="1" applyProtection="1">
      <alignment horizontal="left" vertical="center" wrapText="1"/>
    </xf>
    <xf numFmtId="0" fontId="9" fillId="2" borderId="1" xfId="4" applyFont="1" applyFill="1" applyBorder="1" applyAlignment="1">
      <alignment horizontal="center" vertical="center" wrapText="1"/>
    </xf>
    <xf numFmtId="0" fontId="9" fillId="2" borderId="1" xfId="4" applyFont="1" applyFill="1" applyBorder="1" applyAlignment="1">
      <alignment horizontal="left" vertical="center" wrapText="1"/>
    </xf>
    <xf numFmtId="2" fontId="9" fillId="2" borderId="1" xfId="7" applyNumberFormat="1" applyFont="1" applyFill="1" applyBorder="1" applyAlignment="1">
      <alignment horizontal="center" vertical="center" wrapText="1"/>
    </xf>
    <xf numFmtId="4" fontId="9" fillId="2" borderId="1" xfId="4" applyNumberFormat="1" applyFont="1" applyFill="1" applyBorder="1" applyAlignment="1">
      <alignment horizontal="center" vertical="center" wrapText="1"/>
    </xf>
    <xf numFmtId="0" fontId="10" fillId="0" borderId="0" xfId="4" applyFont="1" applyAlignment="1">
      <alignment horizontal="center" vertical="center"/>
    </xf>
    <xf numFmtId="0" fontId="5" fillId="0" borderId="1" xfId="4" applyBorder="1" applyAlignment="1">
      <alignment horizontal="center"/>
    </xf>
    <xf numFmtId="0" fontId="5" fillId="0" borderId="1" xfId="4" applyBorder="1"/>
    <xf numFmtId="0" fontId="5" fillId="0" borderId="1" xfId="4" applyBorder="1" applyAlignment="1">
      <alignment horizontal="center" vertical="center"/>
    </xf>
    <xf numFmtId="0" fontId="5" fillId="0" borderId="0" xfId="4"/>
    <xf numFmtId="0" fontId="5" fillId="0" borderId="0" xfId="4" applyAlignment="1">
      <alignment horizontal="center"/>
    </xf>
    <xf numFmtId="0" fontId="5" fillId="0" borderId="0" xfId="4" applyAlignment="1">
      <alignment horizontal="center" vertical="center"/>
    </xf>
  </cellXfs>
  <cellStyles count="8">
    <cellStyle name="Обычный" xfId="0" builtinId="0"/>
    <cellStyle name="Обычный 2" xfId="4" xr:uid="{BD64D67F-9886-4932-BF0B-34B3A0466C3C}"/>
    <cellStyle name="Обычный_20. 010-ОВ" xfId="1" xr:uid="{09E5500B-9661-4873-AF72-101BEDBB3126}"/>
    <cellStyle name="Обычный_АР" xfId="6" xr:uid="{1EFD5485-E268-472B-81B5-0D2EC716AB57}"/>
    <cellStyle name="Обычный_КР" xfId="3" xr:uid="{24E77ACF-AC00-400D-BFA2-078422892CCF}"/>
    <cellStyle name="Обычный_Лист1" xfId="5" xr:uid="{F4FE60CC-1022-4950-A865-0310C0A338D6}"/>
    <cellStyle name="Финансовый" xfId="2" builtinId="3"/>
    <cellStyle name="Финансовый 2" xfId="7" xr:uid="{5ABD32ED-F13F-4A24-960A-FC1B0A9BBEC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F372B-120D-4CB6-8E27-35976B2A01E8}">
  <dimension ref="A1:M206"/>
  <sheetViews>
    <sheetView tabSelected="1" zoomScale="85" zoomScaleNormal="85" workbookViewId="0">
      <pane ySplit="1" topLeftCell="A2" activePane="bottomLeft" state="frozen"/>
      <selection pane="bottomLeft" activeCell="C16" sqref="C16"/>
    </sheetView>
  </sheetViews>
  <sheetFormatPr defaultColWidth="9.33203125" defaultRowHeight="14.4" x14ac:dyDescent="0.25"/>
  <cols>
    <col min="1" max="1" width="6" style="5" customWidth="1"/>
    <col min="2" max="2" width="10" style="5" customWidth="1"/>
    <col min="3" max="3" width="49.88671875" style="82" customWidth="1"/>
    <col min="4" max="4" width="14.21875" style="5" customWidth="1"/>
    <col min="5" max="5" width="12.6640625" style="41" customWidth="1"/>
    <col min="6" max="6" width="12.6640625" style="20" customWidth="1"/>
    <col min="7" max="7" width="11.6640625" style="20" customWidth="1"/>
    <col min="8" max="8" width="45.21875" style="14" hidden="1" customWidth="1"/>
    <col min="9" max="13" width="18.44140625" style="15" customWidth="1"/>
    <col min="14" max="16384" width="9.33203125" style="10"/>
  </cols>
  <sheetData>
    <row r="1" spans="1:13" s="5" customFormat="1" ht="35.4" customHeight="1" x14ac:dyDescent="0.25">
      <c r="A1" s="1" t="s">
        <v>264</v>
      </c>
      <c r="B1" s="1" t="s">
        <v>0</v>
      </c>
      <c r="C1" s="2" t="s">
        <v>1</v>
      </c>
      <c r="D1" s="1" t="s">
        <v>54</v>
      </c>
      <c r="E1" s="1" t="s">
        <v>193</v>
      </c>
      <c r="F1" s="3" t="s">
        <v>175</v>
      </c>
      <c r="G1" s="3" t="s">
        <v>2</v>
      </c>
      <c r="H1" s="3" t="s">
        <v>3</v>
      </c>
      <c r="I1" s="4" t="s">
        <v>15</v>
      </c>
      <c r="J1" s="4" t="s">
        <v>6</v>
      </c>
      <c r="K1" s="4" t="s">
        <v>16</v>
      </c>
      <c r="L1" s="4" t="s">
        <v>7</v>
      </c>
      <c r="M1" s="4" t="s">
        <v>8</v>
      </c>
    </row>
    <row r="2" spans="1:13" ht="28.8" x14ac:dyDescent="0.25">
      <c r="A2" s="6">
        <v>1</v>
      </c>
      <c r="B2" s="6">
        <v>1</v>
      </c>
      <c r="C2" s="34" t="s">
        <v>20</v>
      </c>
      <c r="D2" s="6"/>
      <c r="E2" s="29"/>
      <c r="F2" s="7"/>
      <c r="G2" s="7"/>
      <c r="H2" s="8"/>
      <c r="I2" s="9"/>
      <c r="J2" s="9"/>
      <c r="K2" s="9"/>
      <c r="L2" s="9"/>
      <c r="M2" s="9"/>
    </row>
    <row r="3" spans="1:13" x14ac:dyDescent="0.25">
      <c r="A3" s="6">
        <v>2</v>
      </c>
      <c r="B3" s="11" t="s">
        <v>13</v>
      </c>
      <c r="C3" s="13" t="s">
        <v>17</v>
      </c>
      <c r="D3" s="11" t="s">
        <v>18</v>
      </c>
      <c r="E3" s="30">
        <v>36.423999999999999</v>
      </c>
      <c r="F3" s="7"/>
      <c r="G3" s="28">
        <v>4.0000000000000001E-3</v>
      </c>
      <c r="H3" s="8" t="s">
        <v>19</v>
      </c>
      <c r="I3" s="9"/>
      <c r="J3" s="17">
        <f>E3*I3</f>
        <v>0</v>
      </c>
      <c r="K3" s="17"/>
      <c r="L3" s="17">
        <f>E3*K3</f>
        <v>0</v>
      </c>
      <c r="M3" s="17">
        <f>J3+L3</f>
        <v>0</v>
      </c>
    </row>
    <row r="4" spans="1:13" s="18" customFormat="1" x14ac:dyDescent="0.25">
      <c r="A4" s="6">
        <v>3</v>
      </c>
      <c r="B4" s="29"/>
      <c r="C4" s="34" t="s">
        <v>21</v>
      </c>
      <c r="D4" s="29"/>
      <c r="E4" s="30"/>
      <c r="F4" s="30"/>
      <c r="G4" s="30"/>
      <c r="H4" s="31"/>
      <c r="I4" s="17"/>
      <c r="J4" s="17"/>
      <c r="K4" s="17"/>
      <c r="L4" s="17"/>
      <c r="M4" s="17"/>
    </row>
    <row r="5" spans="1:13" x14ac:dyDescent="0.25">
      <c r="A5" s="6">
        <v>4</v>
      </c>
      <c r="B5" s="11"/>
      <c r="C5" s="78" t="s">
        <v>22</v>
      </c>
      <c r="D5" s="11" t="s">
        <v>29</v>
      </c>
      <c r="E5" s="30">
        <v>8992</v>
      </c>
      <c r="F5" s="7"/>
      <c r="G5" s="7">
        <v>1</v>
      </c>
      <c r="H5" s="8"/>
      <c r="I5" s="9"/>
      <c r="J5" s="17">
        <f>E5*I5</f>
        <v>0</v>
      </c>
      <c r="K5" s="17"/>
      <c r="L5" s="17">
        <f>E5*K5</f>
        <v>0</v>
      </c>
      <c r="M5" s="17">
        <f>J5+L5</f>
        <v>0</v>
      </c>
    </row>
    <row r="6" spans="1:13" x14ac:dyDescent="0.25">
      <c r="A6" s="6">
        <v>5</v>
      </c>
      <c r="B6" s="11" t="s">
        <v>13</v>
      </c>
      <c r="C6" s="13" t="s">
        <v>23</v>
      </c>
      <c r="D6" s="11" t="s">
        <v>30</v>
      </c>
      <c r="E6" s="32"/>
      <c r="F6" s="7">
        <v>35.97</v>
      </c>
      <c r="G6" s="28">
        <v>4.0000000000000001E-3</v>
      </c>
      <c r="H6" s="8"/>
      <c r="I6" s="9"/>
      <c r="J6" s="9"/>
      <c r="K6" s="9"/>
      <c r="L6" s="9"/>
      <c r="M6" s="9"/>
    </row>
    <row r="7" spans="1:13" ht="28.8" x14ac:dyDescent="0.25">
      <c r="A7" s="6">
        <v>6</v>
      </c>
      <c r="B7" s="11" t="s">
        <v>11</v>
      </c>
      <c r="C7" s="13" t="s">
        <v>158</v>
      </c>
      <c r="D7" s="11" t="s">
        <v>31</v>
      </c>
      <c r="E7" s="32"/>
      <c r="F7" s="7">
        <v>2643.65</v>
      </c>
      <c r="G7" s="7">
        <v>0.28999999999999998</v>
      </c>
      <c r="H7" s="8"/>
      <c r="I7" s="9"/>
      <c r="J7" s="9"/>
      <c r="K7" s="9"/>
      <c r="L7" s="9"/>
      <c r="M7" s="9"/>
    </row>
    <row r="8" spans="1:13" ht="28.8" x14ac:dyDescent="0.25">
      <c r="A8" s="6">
        <v>7</v>
      </c>
      <c r="B8" s="11" t="s">
        <v>9</v>
      </c>
      <c r="C8" s="13" t="s">
        <v>24</v>
      </c>
      <c r="D8" s="11" t="s">
        <v>5</v>
      </c>
      <c r="E8" s="32"/>
      <c r="F8" s="7">
        <v>1618.56</v>
      </c>
      <c r="G8" s="7">
        <v>0</v>
      </c>
      <c r="H8" s="8"/>
      <c r="I8" s="9"/>
      <c r="J8" s="9"/>
      <c r="K8" s="9"/>
      <c r="L8" s="9"/>
      <c r="M8" s="9"/>
    </row>
    <row r="9" spans="1:13" x14ac:dyDescent="0.25">
      <c r="A9" s="6">
        <v>8</v>
      </c>
      <c r="B9" s="11"/>
      <c r="C9" s="13" t="s">
        <v>25</v>
      </c>
      <c r="D9" s="11" t="s">
        <v>14</v>
      </c>
      <c r="E9" s="32"/>
      <c r="F9" s="7">
        <v>719.36</v>
      </c>
      <c r="G9" s="7" t="s">
        <v>27</v>
      </c>
      <c r="H9" s="8"/>
      <c r="I9" s="9"/>
      <c r="J9" s="9"/>
      <c r="K9" s="9"/>
      <c r="L9" s="9"/>
      <c r="M9" s="9"/>
    </row>
    <row r="10" spans="1:13" x14ac:dyDescent="0.25">
      <c r="A10" s="6">
        <v>9</v>
      </c>
      <c r="B10" s="11"/>
      <c r="C10" s="13" t="s">
        <v>26</v>
      </c>
      <c r="D10" s="11" t="s">
        <v>14</v>
      </c>
      <c r="E10" s="32"/>
      <c r="F10" s="7">
        <v>899.2</v>
      </c>
      <c r="G10" s="7" t="s">
        <v>28</v>
      </c>
      <c r="H10" s="8"/>
      <c r="I10" s="9"/>
      <c r="J10" s="9"/>
      <c r="K10" s="9"/>
      <c r="L10" s="9"/>
      <c r="M10" s="9"/>
    </row>
    <row r="11" spans="1:13" ht="28.8" x14ac:dyDescent="0.25">
      <c r="A11" s="6">
        <v>10</v>
      </c>
      <c r="B11" s="6"/>
      <c r="C11" s="34" t="s">
        <v>32</v>
      </c>
      <c r="D11" s="6"/>
      <c r="E11" s="30"/>
      <c r="F11" s="7"/>
      <c r="G11" s="7"/>
      <c r="H11" s="8"/>
      <c r="I11" s="9"/>
      <c r="J11" s="9"/>
      <c r="K11" s="9"/>
      <c r="L11" s="9"/>
      <c r="M11" s="9"/>
    </row>
    <row r="12" spans="1:13" x14ac:dyDescent="0.25">
      <c r="A12" s="6">
        <v>11</v>
      </c>
      <c r="B12" s="11" t="s">
        <v>13</v>
      </c>
      <c r="C12" s="13" t="s">
        <v>17</v>
      </c>
      <c r="D12" s="11" t="s">
        <v>18</v>
      </c>
      <c r="E12" s="7">
        <v>6.8640000000000007E-2</v>
      </c>
      <c r="F12" s="7"/>
      <c r="G12" s="28"/>
      <c r="H12" s="8" t="s">
        <v>33</v>
      </c>
      <c r="I12" s="9"/>
      <c r="J12" s="17">
        <f>E12*I12</f>
        <v>0</v>
      </c>
      <c r="K12" s="17"/>
      <c r="L12" s="17">
        <f>E12*K12</f>
        <v>0</v>
      </c>
      <c r="M12" s="17">
        <f>J12+L12</f>
        <v>0</v>
      </c>
    </row>
    <row r="13" spans="1:13" x14ac:dyDescent="0.25">
      <c r="A13" s="6">
        <v>12</v>
      </c>
      <c r="B13" s="6"/>
      <c r="C13" s="34" t="s">
        <v>34</v>
      </c>
      <c r="D13" s="6"/>
      <c r="E13" s="30"/>
      <c r="F13" s="7"/>
      <c r="G13" s="7"/>
      <c r="H13" s="8"/>
      <c r="I13" s="9"/>
      <c r="J13" s="9"/>
      <c r="K13" s="9"/>
      <c r="L13" s="9"/>
      <c r="M13" s="9"/>
    </row>
    <row r="14" spans="1:13" s="18" customFormat="1" x14ac:dyDescent="0.25">
      <c r="A14" s="6">
        <v>13</v>
      </c>
      <c r="B14" s="16"/>
      <c r="C14" s="78" t="s">
        <v>35</v>
      </c>
      <c r="D14" s="16" t="s">
        <v>29</v>
      </c>
      <c r="E14" s="30">
        <v>64.14</v>
      </c>
      <c r="F14" s="30"/>
      <c r="G14" s="30">
        <v>1</v>
      </c>
      <c r="H14" s="31"/>
      <c r="I14" s="17"/>
      <c r="J14" s="17">
        <f>E14*I14</f>
        <v>0</v>
      </c>
      <c r="K14" s="17"/>
      <c r="L14" s="17">
        <f>E14*K14</f>
        <v>0</v>
      </c>
      <c r="M14" s="17">
        <f>J14+L14</f>
        <v>0</v>
      </c>
    </row>
    <row r="15" spans="1:13" x14ac:dyDescent="0.25">
      <c r="A15" s="6">
        <v>14</v>
      </c>
      <c r="B15" s="11" t="s">
        <v>13</v>
      </c>
      <c r="C15" s="13" t="s">
        <v>23</v>
      </c>
      <c r="D15" s="11" t="s">
        <v>30</v>
      </c>
      <c r="E15" s="32"/>
      <c r="F15" s="7">
        <v>0.06</v>
      </c>
      <c r="G15" s="28">
        <v>1E-3</v>
      </c>
      <c r="H15" s="8"/>
      <c r="I15" s="9"/>
      <c r="J15" s="9"/>
      <c r="K15" s="9"/>
      <c r="L15" s="9"/>
      <c r="M15" s="9"/>
    </row>
    <row r="16" spans="1:13" ht="28.8" x14ac:dyDescent="0.25">
      <c r="A16" s="6">
        <v>15</v>
      </c>
      <c r="B16" s="11" t="s">
        <v>11</v>
      </c>
      <c r="C16" s="13" t="s">
        <v>159</v>
      </c>
      <c r="D16" s="11" t="s">
        <v>31</v>
      </c>
      <c r="E16" s="32"/>
      <c r="F16" s="7">
        <v>4.49</v>
      </c>
      <c r="G16" s="7">
        <v>7.0000000000000007E-2</v>
      </c>
      <c r="H16" s="8"/>
      <c r="I16" s="9"/>
      <c r="J16" s="9"/>
      <c r="K16" s="9"/>
      <c r="L16" s="9"/>
      <c r="M16" s="9"/>
    </row>
    <row r="17" spans="1:13" ht="28.8" x14ac:dyDescent="0.25">
      <c r="A17" s="6">
        <v>16</v>
      </c>
      <c r="B17" s="11" t="s">
        <v>9</v>
      </c>
      <c r="C17" s="13" t="s">
        <v>36</v>
      </c>
      <c r="D17" s="11" t="s">
        <v>5</v>
      </c>
      <c r="E17" s="32"/>
      <c r="F17" s="7">
        <v>6.93</v>
      </c>
      <c r="G17" s="7">
        <v>0.11</v>
      </c>
      <c r="H17" s="8"/>
      <c r="I17" s="9"/>
      <c r="J17" s="9"/>
      <c r="K17" s="9"/>
      <c r="L17" s="9"/>
      <c r="M17" s="9"/>
    </row>
    <row r="18" spans="1:13" x14ac:dyDescent="0.25">
      <c r="A18" s="6">
        <v>17</v>
      </c>
      <c r="B18" s="11"/>
      <c r="C18" s="13" t="s">
        <v>25</v>
      </c>
      <c r="D18" s="11" t="s">
        <v>14</v>
      </c>
      <c r="E18" s="32"/>
      <c r="F18" s="7">
        <v>1.28</v>
      </c>
      <c r="G18" s="7">
        <v>0.02</v>
      </c>
      <c r="H18" s="8"/>
      <c r="I18" s="9"/>
      <c r="J18" s="9"/>
      <c r="K18" s="9"/>
      <c r="L18" s="9"/>
      <c r="M18" s="9"/>
    </row>
    <row r="19" spans="1:13" ht="16.2" customHeight="1" x14ac:dyDescent="0.25">
      <c r="A19" s="6">
        <v>18</v>
      </c>
      <c r="B19" s="11"/>
      <c r="C19" s="13" t="s">
        <v>26</v>
      </c>
      <c r="D19" s="11" t="s">
        <v>14</v>
      </c>
      <c r="E19" s="32"/>
      <c r="F19" s="7">
        <v>3.85</v>
      </c>
      <c r="G19" s="7">
        <v>0.06</v>
      </c>
      <c r="H19" s="8"/>
      <c r="I19" s="9"/>
      <c r="J19" s="9"/>
      <c r="K19" s="9"/>
      <c r="L19" s="9"/>
      <c r="M19" s="9"/>
    </row>
    <row r="20" spans="1:13" ht="28.8" x14ac:dyDescent="0.25">
      <c r="A20" s="6">
        <v>19</v>
      </c>
      <c r="B20" s="6"/>
      <c r="C20" s="34" t="s">
        <v>181</v>
      </c>
      <c r="D20" s="6"/>
      <c r="E20" s="30"/>
      <c r="F20" s="7"/>
      <c r="G20" s="7"/>
      <c r="H20" s="8"/>
      <c r="I20" s="9"/>
      <c r="J20" s="9"/>
      <c r="K20" s="9"/>
      <c r="L20" s="9"/>
      <c r="M20" s="9"/>
    </row>
    <row r="21" spans="1:13" x14ac:dyDescent="0.25">
      <c r="A21" s="6">
        <v>20</v>
      </c>
      <c r="B21" s="11" t="s">
        <v>13</v>
      </c>
      <c r="C21" s="13" t="s">
        <v>37</v>
      </c>
      <c r="D21" s="11" t="s">
        <v>18</v>
      </c>
      <c r="E21" s="30">
        <v>0.185</v>
      </c>
      <c r="F21" s="7"/>
      <c r="G21" s="7"/>
      <c r="H21" s="8" t="s">
        <v>38</v>
      </c>
      <c r="I21" s="9"/>
      <c r="J21" s="17">
        <f>E21*I21</f>
        <v>0</v>
      </c>
      <c r="K21" s="17"/>
      <c r="L21" s="17">
        <f>E21*K21</f>
        <v>0</v>
      </c>
      <c r="M21" s="17">
        <f>J21+L21</f>
        <v>0</v>
      </c>
    </row>
    <row r="22" spans="1:13" x14ac:dyDescent="0.25">
      <c r="A22" s="6">
        <v>21</v>
      </c>
      <c r="B22" s="6"/>
      <c r="C22" s="34" t="s">
        <v>39</v>
      </c>
      <c r="D22" s="6"/>
      <c r="E22" s="30"/>
      <c r="F22" s="7"/>
      <c r="G22" s="7"/>
      <c r="H22" s="8"/>
      <c r="I22" s="9"/>
      <c r="J22" s="9"/>
      <c r="K22" s="9"/>
      <c r="L22" s="9"/>
      <c r="M22" s="9"/>
    </row>
    <row r="23" spans="1:13" s="18" customFormat="1" x14ac:dyDescent="0.25">
      <c r="A23" s="6">
        <v>22</v>
      </c>
      <c r="B23" s="16"/>
      <c r="C23" s="79" t="s">
        <v>41</v>
      </c>
      <c r="D23" s="16" t="s">
        <v>4</v>
      </c>
      <c r="E23" s="32"/>
      <c r="F23" s="30">
        <v>37</v>
      </c>
      <c r="G23" s="30">
        <v>1</v>
      </c>
      <c r="H23" s="31"/>
      <c r="I23" s="17"/>
      <c r="J23" s="17"/>
      <c r="K23" s="17"/>
      <c r="L23" s="17"/>
      <c r="M23" s="17"/>
    </row>
    <row r="24" spans="1:13" x14ac:dyDescent="0.25">
      <c r="A24" s="6">
        <v>23</v>
      </c>
      <c r="B24" s="11" t="s">
        <v>13</v>
      </c>
      <c r="C24" s="13" t="s">
        <v>42</v>
      </c>
      <c r="D24" s="11" t="s">
        <v>14</v>
      </c>
      <c r="E24" s="32"/>
      <c r="F24" s="7">
        <v>11.84</v>
      </c>
      <c r="G24" s="7">
        <v>0.32</v>
      </c>
      <c r="H24" s="8" t="s">
        <v>40</v>
      </c>
      <c r="I24" s="9"/>
      <c r="J24" s="9"/>
      <c r="K24" s="9"/>
      <c r="L24" s="9"/>
      <c r="M24" s="9"/>
    </row>
    <row r="25" spans="1:13" x14ac:dyDescent="0.25">
      <c r="A25" s="6">
        <v>24</v>
      </c>
      <c r="B25" s="11" t="s">
        <v>11</v>
      </c>
      <c r="C25" s="13" t="s">
        <v>23</v>
      </c>
      <c r="D25" s="11" t="s">
        <v>30</v>
      </c>
      <c r="E25" s="32"/>
      <c r="F25" s="7">
        <v>0.37</v>
      </c>
      <c r="G25" s="7">
        <v>0.01</v>
      </c>
      <c r="H25" s="8"/>
      <c r="I25" s="9"/>
      <c r="J25" s="9"/>
      <c r="K25" s="9"/>
      <c r="L25" s="9"/>
      <c r="M25" s="9"/>
    </row>
    <row r="26" spans="1:13" ht="28.8" x14ac:dyDescent="0.25">
      <c r="A26" s="6">
        <v>25</v>
      </c>
      <c r="B26" s="11" t="s">
        <v>9</v>
      </c>
      <c r="C26" s="13" t="s">
        <v>43</v>
      </c>
      <c r="D26" s="11" t="s">
        <v>5</v>
      </c>
      <c r="E26" s="32"/>
      <c r="F26" s="7">
        <v>10.66</v>
      </c>
      <c r="G26" s="7">
        <v>0.28999999999999998</v>
      </c>
      <c r="J26" s="9"/>
      <c r="K26" s="9"/>
      <c r="L26" s="9"/>
      <c r="M26" s="9"/>
    </row>
    <row r="27" spans="1:13" x14ac:dyDescent="0.25">
      <c r="A27" s="6">
        <v>26</v>
      </c>
      <c r="B27" s="11"/>
      <c r="C27" s="13" t="s">
        <v>26</v>
      </c>
      <c r="D27" s="11" t="s">
        <v>14</v>
      </c>
      <c r="E27" s="32"/>
      <c r="F27" s="7">
        <v>2.2200000000000002</v>
      </c>
      <c r="G27" s="7">
        <v>0.06</v>
      </c>
      <c r="H27" s="8"/>
      <c r="I27" s="9"/>
      <c r="J27" s="9"/>
      <c r="K27" s="9"/>
      <c r="L27" s="9"/>
      <c r="M27" s="9"/>
    </row>
    <row r="28" spans="1:13" x14ac:dyDescent="0.25">
      <c r="A28" s="6">
        <v>27</v>
      </c>
      <c r="B28" s="6"/>
      <c r="C28" s="34" t="s">
        <v>44</v>
      </c>
      <c r="D28" s="6"/>
      <c r="E28" s="30"/>
      <c r="F28" s="7"/>
      <c r="G28" s="7"/>
      <c r="H28" s="8"/>
      <c r="I28" s="9"/>
      <c r="J28" s="9"/>
      <c r="K28" s="9"/>
      <c r="L28" s="9"/>
      <c r="M28" s="9"/>
    </row>
    <row r="29" spans="1:13" x14ac:dyDescent="0.25">
      <c r="A29" s="6">
        <v>28</v>
      </c>
      <c r="B29" s="11"/>
      <c r="C29" s="78" t="s">
        <v>45</v>
      </c>
      <c r="D29" s="11" t="s">
        <v>14</v>
      </c>
      <c r="E29" s="30">
        <v>319.2</v>
      </c>
      <c r="F29" s="30"/>
      <c r="G29" s="30">
        <v>1</v>
      </c>
      <c r="H29" s="8"/>
      <c r="I29" s="9"/>
      <c r="J29" s="17">
        <f>E29*I29</f>
        <v>0</v>
      </c>
      <c r="K29" s="17"/>
      <c r="L29" s="17">
        <f>E29*K29</f>
        <v>0</v>
      </c>
      <c r="M29" s="17">
        <f>J29+L29</f>
        <v>0</v>
      </c>
    </row>
    <row r="30" spans="1:13" x14ac:dyDescent="0.25">
      <c r="A30" s="6">
        <v>29</v>
      </c>
      <c r="B30" s="11" t="s">
        <v>13</v>
      </c>
      <c r="C30" s="13" t="s">
        <v>23</v>
      </c>
      <c r="D30" s="11" t="s">
        <v>30</v>
      </c>
      <c r="E30" s="32"/>
      <c r="F30" s="7">
        <v>3.19</v>
      </c>
      <c r="G30" s="7">
        <v>0.01</v>
      </c>
      <c r="H30" s="8"/>
      <c r="I30" s="9"/>
      <c r="J30" s="9"/>
      <c r="K30" s="9"/>
      <c r="L30" s="9"/>
      <c r="M30" s="9"/>
    </row>
    <row r="31" spans="1:13" ht="28.8" x14ac:dyDescent="0.25">
      <c r="A31" s="6">
        <v>30</v>
      </c>
      <c r="B31" s="11" t="s">
        <v>11</v>
      </c>
      <c r="C31" s="13" t="s">
        <v>46</v>
      </c>
      <c r="D31" s="11" t="s">
        <v>5</v>
      </c>
      <c r="E31" s="32"/>
      <c r="F31" s="7">
        <v>287.27999999999997</v>
      </c>
      <c r="G31" s="7">
        <v>0.9</v>
      </c>
      <c r="H31" s="8"/>
      <c r="I31" s="9"/>
      <c r="J31" s="9"/>
      <c r="K31" s="9"/>
      <c r="L31" s="9"/>
      <c r="M31" s="9"/>
    </row>
    <row r="32" spans="1:13" x14ac:dyDescent="0.25">
      <c r="A32" s="6">
        <v>31</v>
      </c>
      <c r="B32" s="11"/>
      <c r="C32" s="13" t="s">
        <v>26</v>
      </c>
      <c r="D32" s="11" t="s">
        <v>14</v>
      </c>
      <c r="E32" s="32"/>
      <c r="F32" s="7">
        <v>319.2</v>
      </c>
      <c r="G32" s="7" t="s">
        <v>13</v>
      </c>
      <c r="H32" s="8"/>
      <c r="I32" s="9"/>
      <c r="J32" s="9"/>
      <c r="K32" s="9"/>
      <c r="L32" s="9"/>
      <c r="M32" s="9"/>
    </row>
    <row r="33" spans="1:13" x14ac:dyDescent="0.25">
      <c r="A33" s="6">
        <v>32</v>
      </c>
      <c r="B33" s="6"/>
      <c r="C33" s="34" t="s">
        <v>47</v>
      </c>
      <c r="D33" s="6"/>
      <c r="E33" s="29"/>
      <c r="F33" s="7"/>
      <c r="G33" s="7"/>
      <c r="H33" s="8"/>
      <c r="I33" s="9"/>
      <c r="J33" s="9"/>
      <c r="K33" s="9"/>
      <c r="L33" s="9"/>
      <c r="M33" s="9"/>
    </row>
    <row r="34" spans="1:13" x14ac:dyDescent="0.25">
      <c r="A34" s="6">
        <v>33</v>
      </c>
      <c r="B34" s="11"/>
      <c r="C34" s="80" t="s">
        <v>49</v>
      </c>
      <c r="D34" s="16" t="s">
        <v>5</v>
      </c>
      <c r="E34" s="61">
        <v>96782.26</v>
      </c>
      <c r="F34" s="61">
        <v>2250.75</v>
      </c>
      <c r="G34" s="30"/>
      <c r="H34" s="31" t="s">
        <v>173</v>
      </c>
      <c r="I34" s="9"/>
      <c r="J34" s="17">
        <f>E34*I34</f>
        <v>0</v>
      </c>
      <c r="K34" s="17"/>
      <c r="L34" s="17">
        <f>E34*K34</f>
        <v>0</v>
      </c>
      <c r="M34" s="17">
        <f>J34+L34</f>
        <v>0</v>
      </c>
    </row>
    <row r="35" spans="1:13" s="18" customFormat="1" x14ac:dyDescent="0.25">
      <c r="A35" s="6">
        <v>34</v>
      </c>
      <c r="B35" s="16"/>
      <c r="C35" s="81" t="s">
        <v>50</v>
      </c>
      <c r="D35" s="16" t="s">
        <v>5</v>
      </c>
      <c r="E35" s="43"/>
      <c r="F35" s="61">
        <v>1100.5899999999999</v>
      </c>
      <c r="G35" s="7"/>
      <c r="H35" s="8" t="s">
        <v>140</v>
      </c>
      <c r="I35" s="17"/>
      <c r="J35" s="17"/>
      <c r="K35" s="17"/>
      <c r="L35" s="17"/>
      <c r="M35" s="17"/>
    </row>
    <row r="36" spans="1:13" x14ac:dyDescent="0.25">
      <c r="A36" s="6">
        <v>35</v>
      </c>
      <c r="B36" s="11" t="s">
        <v>13</v>
      </c>
      <c r="C36" s="59" t="s">
        <v>160</v>
      </c>
      <c r="D36" s="11" t="s">
        <v>5</v>
      </c>
      <c r="E36" s="38"/>
      <c r="F36" s="7">
        <f>6*7.16</f>
        <v>42.96</v>
      </c>
      <c r="G36" s="7">
        <v>7.16</v>
      </c>
      <c r="H36" s="8" t="s">
        <v>178</v>
      </c>
      <c r="I36" s="9"/>
      <c r="J36" s="9"/>
      <c r="K36" s="9"/>
      <c r="L36" s="9"/>
      <c r="M36" s="9"/>
    </row>
    <row r="37" spans="1:13" x14ac:dyDescent="0.25">
      <c r="A37" s="6">
        <v>36</v>
      </c>
      <c r="B37" s="11" t="s">
        <v>11</v>
      </c>
      <c r="C37" s="59" t="s">
        <v>161</v>
      </c>
      <c r="D37" s="11" t="s">
        <v>5</v>
      </c>
      <c r="E37" s="38"/>
      <c r="F37" s="7">
        <f>6*9.31</f>
        <v>55.86</v>
      </c>
      <c r="G37" s="7">
        <v>9.31</v>
      </c>
      <c r="H37" s="8" t="s">
        <v>177</v>
      </c>
      <c r="I37" s="9"/>
      <c r="J37" s="9"/>
      <c r="K37" s="9"/>
      <c r="L37" s="9"/>
      <c r="M37" s="9"/>
    </row>
    <row r="38" spans="1:13" x14ac:dyDescent="0.25">
      <c r="A38" s="6">
        <v>37</v>
      </c>
      <c r="B38" s="11" t="s">
        <v>9</v>
      </c>
      <c r="C38" s="59" t="s">
        <v>162</v>
      </c>
      <c r="D38" s="11" t="s">
        <v>5</v>
      </c>
      <c r="E38" s="38"/>
      <c r="F38" s="7">
        <f>12*25.4</f>
        <v>304.79999999999995</v>
      </c>
      <c r="G38" s="7">
        <v>25.4</v>
      </c>
      <c r="H38" s="8" t="s">
        <v>176</v>
      </c>
      <c r="I38" s="9"/>
      <c r="J38" s="9"/>
      <c r="K38" s="9"/>
      <c r="L38" s="9"/>
      <c r="M38" s="9"/>
    </row>
    <row r="39" spans="1:13" x14ac:dyDescent="0.25">
      <c r="A39" s="6">
        <v>38</v>
      </c>
      <c r="B39" s="11" t="s">
        <v>10</v>
      </c>
      <c r="C39" s="59" t="s">
        <v>53</v>
      </c>
      <c r="D39" s="11" t="s">
        <v>5</v>
      </c>
      <c r="E39" s="39"/>
      <c r="F39" s="55">
        <f>2*73.35</f>
        <v>146.69999999999999</v>
      </c>
      <c r="G39" s="7">
        <v>73.349999999999994</v>
      </c>
      <c r="H39" s="8" t="s">
        <v>179</v>
      </c>
      <c r="I39" s="9"/>
      <c r="J39" s="9"/>
      <c r="K39" s="9"/>
      <c r="L39" s="9"/>
      <c r="M39" s="9"/>
    </row>
    <row r="40" spans="1:13" s="18" customFormat="1" x14ac:dyDescent="0.25">
      <c r="A40" s="6">
        <v>39</v>
      </c>
      <c r="B40" s="16"/>
      <c r="C40" s="81" t="s">
        <v>51</v>
      </c>
      <c r="D40" s="16" t="s">
        <v>5</v>
      </c>
      <c r="E40" s="16"/>
      <c r="F40" s="61">
        <v>1116.8900000000001</v>
      </c>
      <c r="G40" s="7"/>
      <c r="H40" s="8" t="s">
        <v>140</v>
      </c>
      <c r="I40" s="17"/>
      <c r="J40" s="17"/>
      <c r="K40" s="17"/>
      <c r="L40" s="17"/>
      <c r="M40" s="17"/>
    </row>
    <row r="41" spans="1:13" x14ac:dyDescent="0.25">
      <c r="A41" s="6">
        <v>40</v>
      </c>
      <c r="B41" s="11" t="s">
        <v>13</v>
      </c>
      <c r="C41" s="59" t="s">
        <v>163</v>
      </c>
      <c r="D41" s="11" t="s">
        <v>5</v>
      </c>
      <c r="E41" s="16"/>
      <c r="F41" s="7">
        <f>6*7.16</f>
        <v>42.96</v>
      </c>
      <c r="G41" s="7">
        <v>7.16</v>
      </c>
      <c r="H41" s="8" t="s">
        <v>178</v>
      </c>
      <c r="I41" s="9"/>
      <c r="J41" s="9"/>
      <c r="K41" s="9"/>
      <c r="L41" s="9"/>
      <c r="M41" s="9"/>
    </row>
    <row r="42" spans="1:13" x14ac:dyDescent="0.25">
      <c r="A42" s="6">
        <v>41</v>
      </c>
      <c r="B42" s="11" t="s">
        <v>11</v>
      </c>
      <c r="C42" s="59" t="s">
        <v>161</v>
      </c>
      <c r="D42" s="11" t="s">
        <v>5</v>
      </c>
      <c r="E42" s="16"/>
      <c r="F42" s="7">
        <f>6*9.31</f>
        <v>55.86</v>
      </c>
      <c r="G42" s="7">
        <v>9.31</v>
      </c>
      <c r="H42" s="8" t="s">
        <v>177</v>
      </c>
      <c r="I42" s="9"/>
      <c r="J42" s="9"/>
      <c r="K42" s="9"/>
      <c r="L42" s="9"/>
      <c r="M42" s="9"/>
    </row>
    <row r="43" spans="1:13" x14ac:dyDescent="0.25">
      <c r="A43" s="6">
        <v>42</v>
      </c>
      <c r="B43" s="11" t="s">
        <v>9</v>
      </c>
      <c r="C43" s="59" t="s">
        <v>52</v>
      </c>
      <c r="D43" s="11" t="s">
        <v>5</v>
      </c>
      <c r="E43" s="16"/>
      <c r="F43" s="7">
        <f>12*25.4</f>
        <v>304.79999999999995</v>
      </c>
      <c r="G43" s="7">
        <v>25.4</v>
      </c>
      <c r="H43" s="8" t="s">
        <v>176</v>
      </c>
      <c r="I43" s="9"/>
      <c r="J43" s="9"/>
      <c r="K43" s="9"/>
      <c r="L43" s="9"/>
      <c r="M43" s="9"/>
    </row>
    <row r="44" spans="1:13" x14ac:dyDescent="0.25">
      <c r="A44" s="6">
        <v>43</v>
      </c>
      <c r="B44" s="11" t="s">
        <v>10</v>
      </c>
      <c r="C44" s="59" t="s">
        <v>174</v>
      </c>
      <c r="D44" s="11" t="s">
        <v>5</v>
      </c>
      <c r="E44" s="16"/>
      <c r="F44" s="7">
        <f>2*77.43</f>
        <v>154.86000000000001</v>
      </c>
      <c r="G44" s="7">
        <v>77.430000000000007</v>
      </c>
      <c r="H44" s="8" t="s">
        <v>180</v>
      </c>
      <c r="I44" s="9"/>
      <c r="J44" s="9"/>
      <c r="K44" s="9"/>
      <c r="L44" s="9"/>
      <c r="M44" s="9"/>
    </row>
    <row r="45" spans="1:13" x14ac:dyDescent="0.25">
      <c r="A45" s="6">
        <v>44</v>
      </c>
      <c r="B45" s="16"/>
      <c r="C45" s="78" t="s">
        <v>57</v>
      </c>
      <c r="D45" s="16" t="s">
        <v>5</v>
      </c>
      <c r="E45" s="16"/>
      <c r="F45" s="30">
        <v>33.26</v>
      </c>
      <c r="G45" s="33"/>
      <c r="H45" s="8"/>
      <c r="I45" s="9"/>
      <c r="J45" s="9"/>
      <c r="K45" s="9"/>
      <c r="L45" s="9"/>
      <c r="M45" s="9"/>
    </row>
    <row r="46" spans="1:13" x14ac:dyDescent="0.25">
      <c r="A46" s="6">
        <v>45</v>
      </c>
      <c r="B46" s="6"/>
      <c r="C46" s="34" t="s">
        <v>55</v>
      </c>
      <c r="D46" s="6"/>
      <c r="E46" s="29"/>
      <c r="F46" s="7"/>
      <c r="G46" s="19"/>
      <c r="H46" s="8"/>
      <c r="I46" s="9"/>
      <c r="J46" s="9"/>
      <c r="K46" s="9"/>
      <c r="L46" s="9"/>
      <c r="M46" s="9"/>
    </row>
    <row r="47" spans="1:13" x14ac:dyDescent="0.25">
      <c r="A47" s="6">
        <v>46</v>
      </c>
      <c r="B47" s="11"/>
      <c r="C47" s="78" t="s">
        <v>56</v>
      </c>
      <c r="D47" s="11" t="s">
        <v>5</v>
      </c>
      <c r="E47" s="37">
        <v>28615.439999999999</v>
      </c>
      <c r="F47" s="61">
        <v>1100.5899999999999</v>
      </c>
      <c r="G47" s="7"/>
      <c r="H47" s="31" t="s">
        <v>182</v>
      </c>
      <c r="I47" s="9"/>
      <c r="J47" s="17">
        <f>E47*I47</f>
        <v>0</v>
      </c>
      <c r="K47" s="17"/>
      <c r="L47" s="17">
        <f>E47*K47</f>
        <v>0</v>
      </c>
      <c r="M47" s="17">
        <f>J47+L47</f>
        <v>0</v>
      </c>
    </row>
    <row r="48" spans="1:13" x14ac:dyDescent="0.25">
      <c r="A48" s="6">
        <v>47</v>
      </c>
      <c r="B48" s="11"/>
      <c r="C48" s="78" t="s">
        <v>50</v>
      </c>
      <c r="D48" s="11" t="s">
        <v>5</v>
      </c>
      <c r="E48" s="37"/>
      <c r="F48" s="61">
        <v>1100.5899999999999</v>
      </c>
      <c r="G48" s="7"/>
      <c r="H48" s="31" t="s">
        <v>140</v>
      </c>
      <c r="I48" s="9"/>
      <c r="J48" s="9"/>
      <c r="K48" s="9"/>
      <c r="L48" s="9"/>
      <c r="M48" s="9"/>
    </row>
    <row r="49" spans="1:13" x14ac:dyDescent="0.25">
      <c r="A49" s="6">
        <v>48</v>
      </c>
      <c r="B49" s="11" t="s">
        <v>13</v>
      </c>
      <c r="C49" s="13" t="s">
        <v>160</v>
      </c>
      <c r="D49" s="11" t="s">
        <v>5</v>
      </c>
      <c r="E49" s="44"/>
      <c r="F49" s="7">
        <f>6*7.16</f>
        <v>42.96</v>
      </c>
      <c r="G49" s="7">
        <v>7.16</v>
      </c>
      <c r="H49" s="8" t="s">
        <v>183</v>
      </c>
      <c r="I49" s="9"/>
      <c r="J49" s="9"/>
      <c r="K49" s="9"/>
      <c r="L49" s="9"/>
      <c r="M49" s="9"/>
    </row>
    <row r="50" spans="1:13" x14ac:dyDescent="0.25">
      <c r="A50" s="6">
        <v>49</v>
      </c>
      <c r="B50" s="11" t="s">
        <v>11</v>
      </c>
      <c r="C50" s="13" t="s">
        <v>161</v>
      </c>
      <c r="D50" s="11" t="s">
        <v>5</v>
      </c>
      <c r="E50" s="16"/>
      <c r="F50" s="7">
        <f>6*9.31</f>
        <v>55.86</v>
      </c>
      <c r="G50" s="7">
        <v>9.31</v>
      </c>
      <c r="H50" s="8" t="s">
        <v>183</v>
      </c>
      <c r="I50" s="9"/>
      <c r="J50" s="9"/>
      <c r="K50" s="9"/>
      <c r="L50" s="9"/>
      <c r="M50" s="9"/>
    </row>
    <row r="51" spans="1:13" x14ac:dyDescent="0.25">
      <c r="A51" s="6">
        <v>50</v>
      </c>
      <c r="B51" s="11" t="s">
        <v>9</v>
      </c>
      <c r="C51" s="13" t="s">
        <v>52</v>
      </c>
      <c r="D51" s="11" t="s">
        <v>5</v>
      </c>
      <c r="E51" s="16"/>
      <c r="F51" s="7">
        <f>12*25.4</f>
        <v>304.79999999999995</v>
      </c>
      <c r="G51" s="7">
        <v>25.4</v>
      </c>
      <c r="H51" s="8" t="s">
        <v>184</v>
      </c>
      <c r="I51" s="9"/>
      <c r="J51" s="9"/>
      <c r="K51" s="9"/>
      <c r="L51" s="9"/>
      <c r="M51" s="9"/>
    </row>
    <row r="52" spans="1:13" x14ac:dyDescent="0.25">
      <c r="A52" s="6">
        <v>51</v>
      </c>
      <c r="B52" s="11" t="s">
        <v>10</v>
      </c>
      <c r="C52" s="13" t="s">
        <v>188</v>
      </c>
      <c r="D52" s="11" t="s">
        <v>5</v>
      </c>
      <c r="E52" s="16"/>
      <c r="F52" s="7">
        <f>2*73.35</f>
        <v>146.69999999999999</v>
      </c>
      <c r="G52" s="7">
        <v>73.349999999999994</v>
      </c>
      <c r="H52" s="8" t="s">
        <v>140</v>
      </c>
      <c r="I52" s="9"/>
      <c r="J52" s="9"/>
      <c r="K52" s="9"/>
      <c r="L52" s="9"/>
      <c r="M52" s="9"/>
    </row>
    <row r="53" spans="1:13" x14ac:dyDescent="0.25">
      <c r="A53" s="6">
        <v>52</v>
      </c>
      <c r="B53" s="11"/>
      <c r="C53" s="78" t="s">
        <v>57</v>
      </c>
      <c r="D53" s="11" t="s">
        <v>5</v>
      </c>
      <c r="E53" s="16">
        <v>16.63</v>
      </c>
      <c r="F53" s="30"/>
      <c r="G53" s="7"/>
      <c r="H53" s="8"/>
      <c r="I53" s="9"/>
      <c r="J53" s="17">
        <f>E53*I53</f>
        <v>0</v>
      </c>
      <c r="K53" s="17"/>
      <c r="L53" s="17">
        <f>E53*K53</f>
        <v>0</v>
      </c>
      <c r="M53" s="17">
        <f>J53+L53</f>
        <v>0</v>
      </c>
    </row>
    <row r="54" spans="1:13" x14ac:dyDescent="0.25">
      <c r="A54" s="6">
        <v>53</v>
      </c>
      <c r="B54" s="6"/>
      <c r="C54" s="34" t="s">
        <v>58</v>
      </c>
      <c r="D54" s="6"/>
      <c r="E54" s="29"/>
      <c r="F54" s="7"/>
      <c r="G54" s="19"/>
      <c r="H54" s="8"/>
      <c r="I54" s="9"/>
      <c r="J54" s="9"/>
      <c r="K54" s="9"/>
      <c r="L54" s="9"/>
      <c r="M54" s="9"/>
    </row>
    <row r="55" spans="1:13" s="18" customFormat="1" x14ac:dyDescent="0.25">
      <c r="A55" s="6">
        <v>54</v>
      </c>
      <c r="B55" s="16"/>
      <c r="C55" s="80" t="s">
        <v>59</v>
      </c>
      <c r="D55" s="16" t="s">
        <v>5</v>
      </c>
      <c r="E55" s="35">
        <v>50407.01</v>
      </c>
      <c r="F55" s="63">
        <f>F56+F61+F66</f>
        <v>1866.93</v>
      </c>
      <c r="G55" s="30"/>
      <c r="H55" s="31" t="s">
        <v>185</v>
      </c>
      <c r="I55" s="17"/>
      <c r="J55" s="17">
        <f>E55*I55</f>
        <v>0</v>
      </c>
      <c r="K55" s="17"/>
      <c r="L55" s="17">
        <f>E55*K55</f>
        <v>0</v>
      </c>
      <c r="M55" s="17">
        <f>J55+L55</f>
        <v>0</v>
      </c>
    </row>
    <row r="56" spans="1:13" s="18" customFormat="1" x14ac:dyDescent="0.25">
      <c r="A56" s="6">
        <v>55</v>
      </c>
      <c r="B56" s="16"/>
      <c r="C56" s="80" t="s">
        <v>60</v>
      </c>
      <c r="D56" s="16" t="s">
        <v>5</v>
      </c>
      <c r="E56" s="35"/>
      <c r="F56" s="63">
        <v>911.15</v>
      </c>
      <c r="G56" s="30"/>
      <c r="H56" s="31" t="s">
        <v>140</v>
      </c>
      <c r="I56" s="17"/>
      <c r="J56" s="17"/>
      <c r="K56" s="17"/>
      <c r="L56" s="17"/>
      <c r="M56" s="17"/>
    </row>
    <row r="57" spans="1:13" x14ac:dyDescent="0.25">
      <c r="A57" s="6">
        <v>56</v>
      </c>
      <c r="B57" s="11" t="s">
        <v>13</v>
      </c>
      <c r="C57" s="59" t="s">
        <v>164</v>
      </c>
      <c r="D57" s="11" t="s">
        <v>5</v>
      </c>
      <c r="E57" s="35"/>
      <c r="F57" s="64">
        <v>40.090000000000003</v>
      </c>
      <c r="G57" s="7">
        <v>6.68</v>
      </c>
      <c r="H57" s="8" t="s">
        <v>183</v>
      </c>
      <c r="I57" s="9"/>
      <c r="J57" s="9"/>
      <c r="K57" s="9"/>
      <c r="L57" s="9"/>
      <c r="M57" s="9"/>
    </row>
    <row r="58" spans="1:13" x14ac:dyDescent="0.25">
      <c r="A58" s="6">
        <v>57</v>
      </c>
      <c r="B58" s="11" t="s">
        <v>11</v>
      </c>
      <c r="C58" s="59" t="s">
        <v>165</v>
      </c>
      <c r="D58" s="11" t="s">
        <v>5</v>
      </c>
      <c r="E58" s="35"/>
      <c r="F58" s="64">
        <v>48.68</v>
      </c>
      <c r="G58" s="7">
        <v>8.11</v>
      </c>
      <c r="H58" s="8" t="s">
        <v>183</v>
      </c>
      <c r="I58" s="9"/>
      <c r="J58" s="9"/>
      <c r="K58" s="9"/>
      <c r="L58" s="9"/>
      <c r="M58" s="9"/>
    </row>
    <row r="59" spans="1:13" x14ac:dyDescent="0.25">
      <c r="A59" s="6">
        <v>58</v>
      </c>
      <c r="B59" s="11" t="s">
        <v>9</v>
      </c>
      <c r="C59" s="59" t="s">
        <v>61</v>
      </c>
      <c r="D59" s="11" t="s">
        <v>5</v>
      </c>
      <c r="E59" s="35"/>
      <c r="F59" s="64">
        <f>12*23.23</f>
        <v>278.76</v>
      </c>
      <c r="G59" s="7">
        <v>23.23</v>
      </c>
      <c r="H59" s="8" t="s">
        <v>184</v>
      </c>
      <c r="I59" s="9"/>
      <c r="J59" s="9"/>
      <c r="K59" s="9"/>
      <c r="L59" s="9"/>
      <c r="M59" s="9"/>
    </row>
    <row r="60" spans="1:13" x14ac:dyDescent="0.25">
      <c r="A60" s="6">
        <v>59</v>
      </c>
      <c r="B60" s="11" t="s">
        <v>10</v>
      </c>
      <c r="C60" s="59" t="s">
        <v>63</v>
      </c>
      <c r="D60" s="11" t="s">
        <v>5</v>
      </c>
      <c r="E60" s="35"/>
      <c r="F60" s="65">
        <v>88</v>
      </c>
      <c r="G60" s="7">
        <v>44.02</v>
      </c>
      <c r="H60" s="8" t="s">
        <v>140</v>
      </c>
      <c r="I60" s="9"/>
      <c r="J60" s="9"/>
      <c r="K60" s="9"/>
      <c r="L60" s="9"/>
      <c r="M60" s="9"/>
    </row>
    <row r="61" spans="1:13" s="18" customFormat="1" x14ac:dyDescent="0.25">
      <c r="A61" s="6">
        <v>60</v>
      </c>
      <c r="B61" s="16"/>
      <c r="C61" s="80" t="s">
        <v>62</v>
      </c>
      <c r="D61" s="16" t="s">
        <v>5</v>
      </c>
      <c r="E61" s="36"/>
      <c r="F61" s="63">
        <v>928.19</v>
      </c>
      <c r="G61" s="30"/>
      <c r="H61" s="31" t="s">
        <v>140</v>
      </c>
      <c r="I61" s="17"/>
      <c r="J61" s="17"/>
      <c r="K61" s="17"/>
      <c r="L61" s="17"/>
      <c r="M61" s="17"/>
    </row>
    <row r="62" spans="1:13" x14ac:dyDescent="0.25">
      <c r="A62" s="6">
        <v>61</v>
      </c>
      <c r="B62" s="11" t="s">
        <v>13</v>
      </c>
      <c r="C62" s="59" t="s">
        <v>164</v>
      </c>
      <c r="D62" s="11" t="s">
        <v>5</v>
      </c>
      <c r="E62" s="36"/>
      <c r="F62" s="64">
        <v>40.090000000000003</v>
      </c>
      <c r="G62" s="7">
        <v>6.68</v>
      </c>
      <c r="H62" s="8" t="s">
        <v>183</v>
      </c>
      <c r="I62" s="9"/>
      <c r="J62" s="9"/>
      <c r="K62" s="9"/>
      <c r="L62" s="9"/>
      <c r="M62" s="9"/>
    </row>
    <row r="63" spans="1:13" x14ac:dyDescent="0.25">
      <c r="A63" s="6">
        <v>62</v>
      </c>
      <c r="B63" s="11" t="s">
        <v>11</v>
      </c>
      <c r="C63" s="59" t="s">
        <v>165</v>
      </c>
      <c r="D63" s="11" t="s">
        <v>5</v>
      </c>
      <c r="E63" s="36"/>
      <c r="F63" s="64">
        <v>48.68</v>
      </c>
      <c r="G63" s="7">
        <v>8.11</v>
      </c>
      <c r="H63" s="8" t="s">
        <v>183</v>
      </c>
      <c r="I63" s="9"/>
      <c r="J63" s="9"/>
      <c r="K63" s="9"/>
      <c r="L63" s="9"/>
      <c r="M63" s="9"/>
    </row>
    <row r="64" spans="1:13" x14ac:dyDescent="0.25">
      <c r="A64" s="6">
        <v>63</v>
      </c>
      <c r="B64" s="11" t="s">
        <v>9</v>
      </c>
      <c r="C64" s="59" t="s">
        <v>61</v>
      </c>
      <c r="D64" s="11" t="s">
        <v>5</v>
      </c>
      <c r="E64" s="36"/>
      <c r="F64" s="64">
        <f>12*23.23</f>
        <v>278.76</v>
      </c>
      <c r="G64" s="7">
        <v>23.23</v>
      </c>
      <c r="H64" s="8" t="s">
        <v>184</v>
      </c>
      <c r="I64" s="9"/>
      <c r="J64" s="9"/>
      <c r="K64" s="9"/>
      <c r="L64" s="9"/>
      <c r="M64" s="9"/>
    </row>
    <row r="65" spans="1:13" x14ac:dyDescent="0.25">
      <c r="A65" s="6">
        <v>64</v>
      </c>
      <c r="B65" s="11" t="s">
        <v>10</v>
      </c>
      <c r="C65" s="59" t="s">
        <v>187</v>
      </c>
      <c r="D65" s="11" t="s">
        <v>5</v>
      </c>
      <c r="E65" s="36"/>
      <c r="F65" s="65">
        <v>97</v>
      </c>
      <c r="G65" s="19">
        <v>48.28</v>
      </c>
      <c r="H65" s="8" t="s">
        <v>140</v>
      </c>
      <c r="I65" s="9"/>
      <c r="J65" s="9"/>
      <c r="K65" s="9"/>
      <c r="L65" s="9"/>
      <c r="M65" s="9"/>
    </row>
    <row r="66" spans="1:13" s="18" customFormat="1" x14ac:dyDescent="0.25">
      <c r="A66" s="6">
        <v>65</v>
      </c>
      <c r="B66" s="16"/>
      <c r="C66" s="78" t="s">
        <v>57</v>
      </c>
      <c r="D66" s="16" t="s">
        <v>5</v>
      </c>
      <c r="E66" s="35"/>
      <c r="F66" s="63">
        <v>27.59</v>
      </c>
      <c r="G66" s="30"/>
      <c r="H66" s="31"/>
      <c r="I66" s="17"/>
      <c r="J66" s="17"/>
      <c r="K66" s="17"/>
      <c r="L66" s="17"/>
      <c r="M66" s="17"/>
    </row>
    <row r="67" spans="1:13" x14ac:dyDescent="0.25">
      <c r="A67" s="6">
        <v>66</v>
      </c>
      <c r="B67" s="21"/>
      <c r="C67" s="34" t="s">
        <v>64</v>
      </c>
      <c r="D67" s="6"/>
      <c r="E67" s="29"/>
      <c r="F67" s="64"/>
      <c r="G67" s="7"/>
      <c r="H67" s="8"/>
      <c r="I67" s="9"/>
      <c r="J67" s="9"/>
      <c r="K67" s="9"/>
      <c r="L67" s="9"/>
      <c r="M67" s="9"/>
    </row>
    <row r="68" spans="1:13" s="18" customFormat="1" x14ac:dyDescent="0.25">
      <c r="A68" s="6">
        <v>67</v>
      </c>
      <c r="B68" s="16"/>
      <c r="C68" s="80" t="s">
        <v>65</v>
      </c>
      <c r="D68" s="16" t="s">
        <v>5</v>
      </c>
      <c r="E68" s="30">
        <v>100814.02</v>
      </c>
      <c r="F68" s="30">
        <v>1866.93</v>
      </c>
      <c r="G68" s="30"/>
      <c r="H68" s="31" t="s">
        <v>186</v>
      </c>
      <c r="I68" s="17"/>
      <c r="J68" s="17">
        <f>E68*I68</f>
        <v>0</v>
      </c>
      <c r="K68" s="17"/>
      <c r="L68" s="17">
        <f>E68*K68</f>
        <v>0</v>
      </c>
      <c r="M68" s="17">
        <f>J68+L68</f>
        <v>0</v>
      </c>
    </row>
    <row r="69" spans="1:13" s="18" customFormat="1" x14ac:dyDescent="0.25">
      <c r="A69" s="6">
        <v>68</v>
      </c>
      <c r="B69" s="16"/>
      <c r="C69" s="80" t="s">
        <v>66</v>
      </c>
      <c r="D69" s="16" t="s">
        <v>5</v>
      </c>
      <c r="E69" s="16"/>
      <c r="F69" s="30">
        <v>911.15</v>
      </c>
      <c r="G69" s="30"/>
      <c r="H69" s="31" t="s">
        <v>140</v>
      </c>
      <c r="I69" s="17"/>
      <c r="J69" s="17"/>
      <c r="K69" s="17"/>
      <c r="L69" s="17"/>
      <c r="M69" s="17"/>
    </row>
    <row r="70" spans="1:13" x14ac:dyDescent="0.25">
      <c r="A70" s="6">
        <v>69</v>
      </c>
      <c r="B70" s="11" t="s">
        <v>13</v>
      </c>
      <c r="C70" s="59" t="s">
        <v>164</v>
      </c>
      <c r="D70" s="11" t="s">
        <v>5</v>
      </c>
      <c r="E70" s="16"/>
      <c r="F70" s="7">
        <v>40.090000000000003</v>
      </c>
      <c r="G70" s="7">
        <v>6.68</v>
      </c>
      <c r="H70" s="8" t="s">
        <v>183</v>
      </c>
      <c r="I70" s="9"/>
      <c r="J70" s="9"/>
      <c r="K70" s="9"/>
      <c r="L70" s="9"/>
      <c r="M70" s="9"/>
    </row>
    <row r="71" spans="1:13" x14ac:dyDescent="0.25">
      <c r="A71" s="6">
        <v>70</v>
      </c>
      <c r="B71" s="11" t="s">
        <v>11</v>
      </c>
      <c r="C71" s="59" t="s">
        <v>165</v>
      </c>
      <c r="D71" s="11" t="s">
        <v>5</v>
      </c>
      <c r="E71" s="16"/>
      <c r="F71" s="7">
        <v>48.68</v>
      </c>
      <c r="G71" s="7">
        <v>8.11</v>
      </c>
      <c r="H71" s="8" t="s">
        <v>183</v>
      </c>
      <c r="I71" s="9"/>
      <c r="J71" s="9"/>
      <c r="K71" s="9"/>
      <c r="L71" s="9"/>
      <c r="M71" s="9"/>
    </row>
    <row r="72" spans="1:13" x14ac:dyDescent="0.25">
      <c r="A72" s="6">
        <v>71</v>
      </c>
      <c r="B72" s="11" t="s">
        <v>9</v>
      </c>
      <c r="C72" s="59" t="s">
        <v>61</v>
      </c>
      <c r="D72" s="11" t="s">
        <v>5</v>
      </c>
      <c r="E72" s="16"/>
      <c r="F72" s="7">
        <v>278.76</v>
      </c>
      <c r="G72" s="7">
        <v>23.23</v>
      </c>
      <c r="H72" s="8" t="s">
        <v>184</v>
      </c>
      <c r="I72" s="9"/>
      <c r="J72" s="9"/>
      <c r="K72" s="9"/>
      <c r="L72" s="9"/>
      <c r="M72" s="9"/>
    </row>
    <row r="73" spans="1:13" x14ac:dyDescent="0.25">
      <c r="A73" s="6">
        <v>72</v>
      </c>
      <c r="B73" s="11" t="s">
        <v>10</v>
      </c>
      <c r="C73" s="59" t="s">
        <v>189</v>
      </c>
      <c r="D73" s="11" t="s">
        <v>5</v>
      </c>
      <c r="E73" s="16"/>
      <c r="F73" s="7">
        <v>88</v>
      </c>
      <c r="G73" s="7">
        <v>44.02</v>
      </c>
      <c r="H73" s="8" t="s">
        <v>140</v>
      </c>
      <c r="I73" s="9"/>
      <c r="J73" s="9"/>
      <c r="K73" s="9"/>
      <c r="L73" s="9"/>
      <c r="M73" s="9"/>
    </row>
    <row r="74" spans="1:13" s="18" customFormat="1" x14ac:dyDescent="0.25">
      <c r="A74" s="6">
        <v>73</v>
      </c>
      <c r="B74" s="16"/>
      <c r="C74" s="80" t="s">
        <v>67</v>
      </c>
      <c r="D74" s="16" t="s">
        <v>5</v>
      </c>
      <c r="E74" s="16"/>
      <c r="F74" s="30">
        <v>928.19</v>
      </c>
      <c r="G74" s="30"/>
      <c r="H74" s="31" t="s">
        <v>140</v>
      </c>
      <c r="I74" s="17"/>
      <c r="J74" s="17"/>
      <c r="K74" s="17"/>
      <c r="L74" s="17"/>
      <c r="M74" s="17"/>
    </row>
    <row r="75" spans="1:13" x14ac:dyDescent="0.25">
      <c r="A75" s="6">
        <v>74</v>
      </c>
      <c r="B75" s="11" t="s">
        <v>13</v>
      </c>
      <c r="C75" s="59" t="s">
        <v>164</v>
      </c>
      <c r="D75" s="11" t="s">
        <v>5</v>
      </c>
      <c r="E75" s="16"/>
      <c r="F75" s="7">
        <v>40.090000000000003</v>
      </c>
      <c r="G75" s="7">
        <v>6.68</v>
      </c>
      <c r="H75" s="8" t="s">
        <v>183</v>
      </c>
      <c r="I75" s="9"/>
      <c r="J75" s="9"/>
      <c r="K75" s="9"/>
      <c r="L75" s="9"/>
      <c r="M75" s="9"/>
    </row>
    <row r="76" spans="1:13" x14ac:dyDescent="0.25">
      <c r="A76" s="6">
        <v>75</v>
      </c>
      <c r="B76" s="11" t="s">
        <v>11</v>
      </c>
      <c r="C76" s="59" t="s">
        <v>166</v>
      </c>
      <c r="D76" s="11" t="s">
        <v>5</v>
      </c>
      <c r="E76" s="16"/>
      <c r="F76" s="7">
        <v>48.68</v>
      </c>
      <c r="G76" s="7">
        <v>8.11</v>
      </c>
      <c r="H76" s="8" t="s">
        <v>183</v>
      </c>
      <c r="I76" s="9"/>
      <c r="J76" s="9"/>
      <c r="K76" s="9"/>
      <c r="L76" s="9"/>
      <c r="M76" s="9"/>
    </row>
    <row r="77" spans="1:13" x14ac:dyDescent="0.25">
      <c r="A77" s="6">
        <v>76</v>
      </c>
      <c r="B77" s="11" t="s">
        <v>9</v>
      </c>
      <c r="C77" s="59" t="s">
        <v>61</v>
      </c>
      <c r="D77" s="11" t="s">
        <v>5</v>
      </c>
      <c r="E77" s="16"/>
      <c r="F77" s="7">
        <v>278.76</v>
      </c>
      <c r="G77" s="7">
        <v>23.23</v>
      </c>
      <c r="H77" s="8" t="s">
        <v>184</v>
      </c>
      <c r="I77" s="9"/>
      <c r="J77" s="9"/>
      <c r="K77" s="9"/>
      <c r="L77" s="9"/>
      <c r="M77" s="9"/>
    </row>
    <row r="78" spans="1:13" x14ac:dyDescent="0.25">
      <c r="A78" s="6">
        <v>77</v>
      </c>
      <c r="B78" s="11" t="s">
        <v>10</v>
      </c>
      <c r="C78" s="59" t="s">
        <v>187</v>
      </c>
      <c r="D78" s="11" t="s">
        <v>5</v>
      </c>
      <c r="E78" s="16"/>
      <c r="F78" s="7">
        <v>97</v>
      </c>
      <c r="G78" s="7">
        <v>48.28</v>
      </c>
      <c r="H78" s="8" t="s">
        <v>140</v>
      </c>
      <c r="I78" s="9"/>
      <c r="J78" s="9"/>
      <c r="K78" s="9"/>
      <c r="L78" s="9"/>
      <c r="M78" s="9"/>
    </row>
    <row r="79" spans="1:13" s="18" customFormat="1" x14ac:dyDescent="0.25">
      <c r="A79" s="6">
        <v>78</v>
      </c>
      <c r="B79" s="16"/>
      <c r="C79" s="80" t="s">
        <v>57</v>
      </c>
      <c r="D79" s="16" t="s">
        <v>5</v>
      </c>
      <c r="E79" s="16"/>
      <c r="F79" s="30">
        <v>27.59</v>
      </c>
      <c r="G79" s="30"/>
      <c r="H79" s="31"/>
      <c r="I79" s="17"/>
      <c r="J79" s="17"/>
      <c r="K79" s="17"/>
      <c r="L79" s="17"/>
      <c r="M79" s="17"/>
    </row>
    <row r="80" spans="1:13" x14ac:dyDescent="0.25">
      <c r="A80" s="6">
        <v>79</v>
      </c>
      <c r="B80" s="6"/>
      <c r="C80" s="34" t="s">
        <v>68</v>
      </c>
      <c r="D80" s="6"/>
      <c r="E80" s="29"/>
      <c r="F80" s="7"/>
      <c r="G80" s="7"/>
      <c r="H80" s="8"/>
      <c r="I80" s="9"/>
      <c r="J80" s="9"/>
      <c r="K80" s="9"/>
      <c r="L80" s="9"/>
      <c r="M80" s="9"/>
    </row>
    <row r="81" spans="1:13" s="18" customFormat="1" x14ac:dyDescent="0.25">
      <c r="A81" s="6">
        <v>80</v>
      </c>
      <c r="B81" s="16"/>
      <c r="C81" s="78" t="s">
        <v>69</v>
      </c>
      <c r="D81" s="16" t="s">
        <v>5</v>
      </c>
      <c r="E81" s="66" t="s">
        <v>75</v>
      </c>
      <c r="F81" s="18">
        <v>1857.46</v>
      </c>
      <c r="G81" s="66"/>
      <c r="H81" s="31" t="s">
        <v>182</v>
      </c>
      <c r="I81" s="17"/>
      <c r="J81" s="17">
        <f>E81*I81</f>
        <v>0</v>
      </c>
      <c r="K81" s="17"/>
      <c r="L81" s="17">
        <f>E81*K81</f>
        <v>0</v>
      </c>
      <c r="M81" s="17">
        <f>J81+L81</f>
        <v>0</v>
      </c>
    </row>
    <row r="82" spans="1:13" s="18" customFormat="1" x14ac:dyDescent="0.25">
      <c r="A82" s="6">
        <v>81</v>
      </c>
      <c r="B82" s="16"/>
      <c r="C82" s="78" t="s">
        <v>70</v>
      </c>
      <c r="D82" s="16" t="s">
        <v>5</v>
      </c>
      <c r="E82" s="16"/>
      <c r="F82" s="66">
        <v>610.95000000000005</v>
      </c>
      <c r="G82" s="66"/>
      <c r="H82" s="31" t="s">
        <v>140</v>
      </c>
      <c r="I82" s="17"/>
      <c r="J82" s="17"/>
      <c r="K82" s="17"/>
      <c r="L82" s="17"/>
      <c r="M82" s="17"/>
    </row>
    <row r="83" spans="1:13" x14ac:dyDescent="0.25">
      <c r="A83" s="6">
        <v>82</v>
      </c>
      <c r="B83" s="11">
        <v>1</v>
      </c>
      <c r="C83" s="13" t="s">
        <v>164</v>
      </c>
      <c r="D83" s="11" t="s">
        <v>5</v>
      </c>
      <c r="E83" s="16"/>
      <c r="F83" s="67">
        <v>40.090000000000003</v>
      </c>
      <c r="G83" s="67" t="s">
        <v>76</v>
      </c>
      <c r="H83" s="8" t="s">
        <v>183</v>
      </c>
      <c r="I83" s="9"/>
      <c r="J83" s="9"/>
      <c r="K83" s="9"/>
      <c r="L83" s="9"/>
      <c r="M83" s="9"/>
    </row>
    <row r="84" spans="1:13" x14ac:dyDescent="0.25">
      <c r="A84" s="6">
        <v>83</v>
      </c>
      <c r="B84" s="11" t="s">
        <v>11</v>
      </c>
      <c r="C84" s="13" t="s">
        <v>167</v>
      </c>
      <c r="D84" s="11" t="s">
        <v>5</v>
      </c>
      <c r="E84" s="16"/>
      <c r="F84" s="67">
        <v>34.36</v>
      </c>
      <c r="G84" s="67" t="s">
        <v>77</v>
      </c>
      <c r="H84" s="8" t="s">
        <v>183</v>
      </c>
      <c r="I84" s="9"/>
      <c r="J84" s="9"/>
      <c r="K84" s="9"/>
      <c r="L84" s="9"/>
      <c r="M84" s="9"/>
    </row>
    <row r="85" spans="1:13" x14ac:dyDescent="0.25">
      <c r="A85" s="6">
        <v>84</v>
      </c>
      <c r="B85" s="11" t="s">
        <v>9</v>
      </c>
      <c r="C85" s="13" t="s">
        <v>71</v>
      </c>
      <c r="D85" s="11" t="s">
        <v>5</v>
      </c>
      <c r="E85" s="16"/>
      <c r="F85" s="67">
        <v>181.32</v>
      </c>
      <c r="G85" s="67" t="s">
        <v>78</v>
      </c>
      <c r="H85" s="8" t="s">
        <v>184</v>
      </c>
      <c r="I85" s="9"/>
      <c r="J85" s="9"/>
      <c r="K85" s="9"/>
      <c r="L85" s="9"/>
      <c r="M85" s="9"/>
    </row>
    <row r="86" spans="1:13" x14ac:dyDescent="0.25">
      <c r="A86" s="6">
        <v>85</v>
      </c>
      <c r="B86" s="11" t="s">
        <v>10</v>
      </c>
      <c r="C86" s="13" t="s">
        <v>192</v>
      </c>
      <c r="D86" s="11" t="s">
        <v>5</v>
      </c>
      <c r="E86" s="16"/>
      <c r="F86" s="68">
        <v>50</v>
      </c>
      <c r="G86" s="67" t="s">
        <v>79</v>
      </c>
      <c r="H86" s="8" t="s">
        <v>140</v>
      </c>
      <c r="I86" s="9"/>
      <c r="J86" s="9"/>
      <c r="K86" s="9"/>
      <c r="L86" s="9"/>
      <c r="M86" s="9"/>
    </row>
    <row r="87" spans="1:13" s="18" customFormat="1" x14ac:dyDescent="0.25">
      <c r="A87" s="6">
        <v>86</v>
      </c>
      <c r="B87" s="16"/>
      <c r="C87" s="78" t="s">
        <v>72</v>
      </c>
      <c r="D87" s="16" t="s">
        <v>5</v>
      </c>
      <c r="E87" s="16"/>
      <c r="F87" s="69">
        <v>596.75</v>
      </c>
      <c r="G87" s="66"/>
      <c r="H87" s="31" t="s">
        <v>140</v>
      </c>
      <c r="I87" s="17"/>
      <c r="J87" s="17"/>
      <c r="K87" s="17"/>
      <c r="L87" s="17"/>
      <c r="M87" s="17"/>
    </row>
    <row r="88" spans="1:13" x14ac:dyDescent="0.25">
      <c r="A88" s="6">
        <v>87</v>
      </c>
      <c r="B88" s="11" t="s">
        <v>13</v>
      </c>
      <c r="C88" s="13" t="s">
        <v>164</v>
      </c>
      <c r="D88" s="11" t="s">
        <v>5</v>
      </c>
      <c r="E88" s="16"/>
      <c r="F88" s="68">
        <v>40.090000000000003</v>
      </c>
      <c r="G88" s="67" t="s">
        <v>76</v>
      </c>
      <c r="H88" s="8" t="s">
        <v>183</v>
      </c>
      <c r="I88" s="9"/>
      <c r="J88" s="9"/>
      <c r="K88" s="9"/>
      <c r="L88" s="9"/>
      <c r="M88" s="9"/>
    </row>
    <row r="89" spans="1:13" x14ac:dyDescent="0.25">
      <c r="A89" s="6">
        <v>88</v>
      </c>
      <c r="B89" s="11" t="s">
        <v>11</v>
      </c>
      <c r="C89" s="13" t="s">
        <v>167</v>
      </c>
      <c r="D89" s="11" t="s">
        <v>5</v>
      </c>
      <c r="E89" s="16"/>
      <c r="F89" s="68">
        <v>34.36</v>
      </c>
      <c r="G89" s="67" t="s">
        <v>77</v>
      </c>
      <c r="H89" s="8" t="s">
        <v>183</v>
      </c>
      <c r="I89" s="9"/>
      <c r="J89" s="9"/>
      <c r="K89" s="9"/>
      <c r="L89" s="9"/>
      <c r="M89" s="9"/>
    </row>
    <row r="90" spans="1:13" x14ac:dyDescent="0.25">
      <c r="A90" s="6">
        <v>89</v>
      </c>
      <c r="B90" s="11" t="s">
        <v>9</v>
      </c>
      <c r="C90" s="13" t="s">
        <v>73</v>
      </c>
      <c r="D90" s="11" t="s">
        <v>5</v>
      </c>
      <c r="E90" s="16"/>
      <c r="F90" s="68">
        <v>181.32</v>
      </c>
      <c r="G90" s="67" t="s">
        <v>78</v>
      </c>
      <c r="H90" s="8" t="s">
        <v>184</v>
      </c>
      <c r="I90" s="9"/>
      <c r="J90" s="9"/>
      <c r="K90" s="9"/>
      <c r="L90" s="9"/>
      <c r="M90" s="9"/>
    </row>
    <row r="91" spans="1:13" x14ac:dyDescent="0.25">
      <c r="A91" s="6">
        <v>90</v>
      </c>
      <c r="B91" s="11" t="s">
        <v>10</v>
      </c>
      <c r="C91" s="13" t="s">
        <v>191</v>
      </c>
      <c r="D91" s="11" t="s">
        <v>5</v>
      </c>
      <c r="E91" s="16"/>
      <c r="F91" s="68">
        <v>43</v>
      </c>
      <c r="G91" s="67" t="s">
        <v>80</v>
      </c>
      <c r="H91" s="8" t="s">
        <v>140</v>
      </c>
      <c r="I91" s="9"/>
      <c r="J91" s="9"/>
      <c r="K91" s="9"/>
      <c r="L91" s="9"/>
      <c r="M91" s="9"/>
    </row>
    <row r="92" spans="1:13" s="18" customFormat="1" x14ac:dyDescent="0.25">
      <c r="A92" s="6">
        <v>91</v>
      </c>
      <c r="B92" s="16"/>
      <c r="C92" s="78" t="s">
        <v>74</v>
      </c>
      <c r="D92" s="16" t="s">
        <v>5</v>
      </c>
      <c r="E92" s="16"/>
      <c r="F92" s="69">
        <v>622.30999999999995</v>
      </c>
      <c r="G92" s="66"/>
      <c r="H92" s="31" t="s">
        <v>140</v>
      </c>
      <c r="I92" s="17"/>
      <c r="J92" s="17"/>
      <c r="K92" s="17"/>
      <c r="L92" s="17"/>
      <c r="M92" s="17"/>
    </row>
    <row r="93" spans="1:13" x14ac:dyDescent="0.25">
      <c r="A93" s="6">
        <v>92</v>
      </c>
      <c r="B93" s="11" t="s">
        <v>13</v>
      </c>
      <c r="C93" s="13" t="s">
        <v>164</v>
      </c>
      <c r="D93" s="11" t="s">
        <v>5</v>
      </c>
      <c r="E93" s="16"/>
      <c r="F93" s="68">
        <v>40.090000000000003</v>
      </c>
      <c r="G93" s="67" t="s">
        <v>76</v>
      </c>
      <c r="H93" s="8" t="s">
        <v>183</v>
      </c>
      <c r="I93" s="9"/>
      <c r="J93" s="9"/>
      <c r="K93" s="9"/>
      <c r="L93" s="9"/>
      <c r="M93" s="9"/>
    </row>
    <row r="94" spans="1:13" x14ac:dyDescent="0.25">
      <c r="A94" s="6">
        <v>93</v>
      </c>
      <c r="B94" s="11" t="s">
        <v>11</v>
      </c>
      <c r="C94" s="13" t="s">
        <v>167</v>
      </c>
      <c r="D94" s="11" t="s">
        <v>5</v>
      </c>
      <c r="E94" s="16"/>
      <c r="F94" s="68">
        <v>34.36</v>
      </c>
      <c r="G94" s="67" t="s">
        <v>77</v>
      </c>
      <c r="H94" s="8" t="s">
        <v>183</v>
      </c>
      <c r="I94" s="9"/>
      <c r="J94" s="9"/>
      <c r="K94" s="9"/>
      <c r="L94" s="9"/>
      <c r="M94" s="9"/>
    </row>
    <row r="95" spans="1:13" ht="13.2" customHeight="1" x14ac:dyDescent="0.25">
      <c r="A95" s="6">
        <v>94</v>
      </c>
      <c r="B95" s="11" t="s">
        <v>9</v>
      </c>
      <c r="C95" s="13" t="s">
        <v>73</v>
      </c>
      <c r="D95" s="11" t="s">
        <v>5</v>
      </c>
      <c r="E95" s="16"/>
      <c r="F95" s="68">
        <v>181.32</v>
      </c>
      <c r="G95" s="67" t="s">
        <v>78</v>
      </c>
      <c r="H95" s="8" t="s">
        <v>184</v>
      </c>
      <c r="I95" s="9"/>
      <c r="J95" s="9"/>
      <c r="K95" s="9"/>
      <c r="L95" s="9"/>
      <c r="M95" s="9"/>
    </row>
    <row r="96" spans="1:13" x14ac:dyDescent="0.25">
      <c r="A96" s="6">
        <v>95</v>
      </c>
      <c r="B96" s="11" t="s">
        <v>10</v>
      </c>
      <c r="C96" s="13" t="s">
        <v>190</v>
      </c>
      <c r="D96" s="11" t="s">
        <v>5</v>
      </c>
      <c r="E96" s="16"/>
      <c r="F96" s="68">
        <v>55</v>
      </c>
      <c r="G96" s="67" t="s">
        <v>81</v>
      </c>
      <c r="H96" s="8" t="s">
        <v>140</v>
      </c>
      <c r="I96" s="9"/>
      <c r="J96" s="9"/>
      <c r="K96" s="9"/>
      <c r="L96" s="9"/>
      <c r="M96" s="9"/>
    </row>
    <row r="97" spans="1:13" s="18" customFormat="1" x14ac:dyDescent="0.25">
      <c r="A97" s="6">
        <v>96</v>
      </c>
      <c r="B97" s="16"/>
      <c r="C97" s="80" t="s">
        <v>57</v>
      </c>
      <c r="D97" s="11" t="s">
        <v>5</v>
      </c>
      <c r="E97" s="16"/>
      <c r="F97" s="69">
        <v>27.45</v>
      </c>
      <c r="G97" s="66"/>
      <c r="H97" s="42"/>
      <c r="I97" s="17"/>
      <c r="J97" s="17"/>
      <c r="K97" s="17"/>
      <c r="L97" s="17"/>
      <c r="M97" s="17"/>
    </row>
    <row r="98" spans="1:13" x14ac:dyDescent="0.25">
      <c r="A98" s="6">
        <v>97</v>
      </c>
      <c r="B98" s="11"/>
      <c r="C98" s="34" t="s">
        <v>82</v>
      </c>
      <c r="D98" s="16" t="s">
        <v>5</v>
      </c>
      <c r="E98" s="16">
        <v>2903.9</v>
      </c>
      <c r="F98" s="30">
        <v>161.33000000000001</v>
      </c>
      <c r="G98" s="70"/>
      <c r="H98" s="8" t="s">
        <v>88</v>
      </c>
      <c r="I98" s="9"/>
      <c r="J98" s="17">
        <f>E98*I98</f>
        <v>0</v>
      </c>
      <c r="K98" s="17"/>
      <c r="L98" s="17">
        <f>E98*K98</f>
        <v>0</v>
      </c>
      <c r="M98" s="17">
        <f>J98+L98</f>
        <v>0</v>
      </c>
    </row>
    <row r="99" spans="1:13" x14ac:dyDescent="0.25">
      <c r="A99" s="6">
        <v>98</v>
      </c>
      <c r="B99" s="11" t="s">
        <v>83</v>
      </c>
      <c r="C99" s="13" t="s">
        <v>83</v>
      </c>
      <c r="D99" s="11" t="s">
        <v>5</v>
      </c>
      <c r="E99" s="16"/>
      <c r="F99" s="71">
        <v>76.17</v>
      </c>
      <c r="G99" s="70">
        <v>76.17</v>
      </c>
      <c r="H99" s="8" t="s">
        <v>194</v>
      </c>
      <c r="I99" s="9"/>
      <c r="J99" s="9"/>
      <c r="K99" s="9"/>
      <c r="L99" s="9"/>
      <c r="M99" s="9"/>
    </row>
    <row r="100" spans="1:13" x14ac:dyDescent="0.25">
      <c r="A100" s="6">
        <v>99</v>
      </c>
      <c r="B100" s="11" t="s">
        <v>84</v>
      </c>
      <c r="C100" s="13" t="s">
        <v>84</v>
      </c>
      <c r="D100" s="11" t="s">
        <v>5</v>
      </c>
      <c r="E100" s="16"/>
      <c r="F100" s="71">
        <v>76.17</v>
      </c>
      <c r="G100" s="70">
        <v>76.17</v>
      </c>
      <c r="H100" s="8" t="s">
        <v>194</v>
      </c>
      <c r="I100" s="9"/>
      <c r="J100" s="9"/>
      <c r="K100" s="9"/>
      <c r="L100" s="9"/>
      <c r="M100" s="9"/>
    </row>
    <row r="101" spans="1:13" x14ac:dyDescent="0.25">
      <c r="A101" s="6">
        <v>100</v>
      </c>
      <c r="B101" s="11" t="s">
        <v>85</v>
      </c>
      <c r="C101" s="13" t="s">
        <v>85</v>
      </c>
      <c r="D101" s="11" t="s">
        <v>5</v>
      </c>
      <c r="E101" s="16"/>
      <c r="F101" s="71">
        <v>5.82</v>
      </c>
      <c r="G101" s="70">
        <v>1.94</v>
      </c>
      <c r="H101" s="8" t="s">
        <v>195</v>
      </c>
      <c r="I101" s="9"/>
      <c r="J101" s="9"/>
      <c r="K101" s="9"/>
      <c r="L101" s="9"/>
      <c r="M101" s="9"/>
    </row>
    <row r="102" spans="1:13" x14ac:dyDescent="0.25">
      <c r="A102" s="6">
        <v>101</v>
      </c>
      <c r="B102" s="11" t="s">
        <v>86</v>
      </c>
      <c r="C102" s="13" t="s">
        <v>198</v>
      </c>
      <c r="D102" s="11" t="s">
        <v>5</v>
      </c>
      <c r="E102" s="16"/>
      <c r="F102" s="22">
        <v>3.17</v>
      </c>
      <c r="G102" s="70">
        <v>0.39600000000000002</v>
      </c>
      <c r="H102" s="8" t="s">
        <v>196</v>
      </c>
      <c r="I102" s="9"/>
      <c r="J102" s="9"/>
      <c r="K102" s="9"/>
      <c r="L102" s="9"/>
      <c r="M102" s="9"/>
    </row>
    <row r="103" spans="1:13" x14ac:dyDescent="0.25">
      <c r="A103" s="6">
        <v>102</v>
      </c>
      <c r="B103" s="11"/>
      <c r="C103" s="78" t="s">
        <v>87</v>
      </c>
      <c r="D103" s="16" t="s">
        <v>5</v>
      </c>
      <c r="E103" s="45">
        <v>3.17</v>
      </c>
      <c r="G103" s="30">
        <v>39.25</v>
      </c>
      <c r="H103" s="31" t="s">
        <v>197</v>
      </c>
      <c r="I103" s="9"/>
      <c r="J103" s="17">
        <f t="shared" ref="J103:J104" si="0">E103*I103</f>
        <v>0</v>
      </c>
      <c r="K103" s="17"/>
      <c r="L103" s="17">
        <f t="shared" ref="L103:L104" si="1">E103*K103</f>
        <v>0</v>
      </c>
      <c r="M103" s="17">
        <f t="shared" ref="M103:M104" si="2">J103+L103</f>
        <v>0</v>
      </c>
    </row>
    <row r="104" spans="1:13" x14ac:dyDescent="0.25">
      <c r="A104" s="6">
        <v>103</v>
      </c>
      <c r="B104" s="24"/>
      <c r="C104" s="34" t="s">
        <v>89</v>
      </c>
      <c r="D104" s="11" t="s">
        <v>5</v>
      </c>
      <c r="E104" s="16">
        <v>688.68</v>
      </c>
      <c r="F104" s="30">
        <v>76.52</v>
      </c>
      <c r="G104" s="70"/>
      <c r="H104" s="31" t="s">
        <v>96</v>
      </c>
      <c r="I104" s="9"/>
      <c r="J104" s="17">
        <f t="shared" si="0"/>
        <v>0</v>
      </c>
      <c r="K104" s="17"/>
      <c r="L104" s="17">
        <f t="shared" si="1"/>
        <v>0</v>
      </c>
      <c r="M104" s="17">
        <f t="shared" si="2"/>
        <v>0</v>
      </c>
    </row>
    <row r="105" spans="1:13" x14ac:dyDescent="0.25">
      <c r="A105" s="6">
        <v>104</v>
      </c>
      <c r="B105" s="24" t="s">
        <v>90</v>
      </c>
      <c r="C105" s="13" t="s">
        <v>90</v>
      </c>
      <c r="D105" s="11" t="s">
        <v>5</v>
      </c>
      <c r="E105" s="16"/>
      <c r="F105" s="7">
        <v>74.540000000000006</v>
      </c>
      <c r="G105" s="70">
        <v>74.540000000000006</v>
      </c>
      <c r="H105" s="8" t="s">
        <v>194</v>
      </c>
      <c r="I105" s="9"/>
      <c r="J105" s="9"/>
      <c r="K105" s="9"/>
      <c r="L105" s="9"/>
      <c r="M105" s="9"/>
    </row>
    <row r="106" spans="1:13" x14ac:dyDescent="0.25">
      <c r="A106" s="6">
        <v>105</v>
      </c>
      <c r="B106" s="24" t="s">
        <v>91</v>
      </c>
      <c r="C106" s="13" t="s">
        <v>93</v>
      </c>
      <c r="D106" s="11" t="s">
        <v>5</v>
      </c>
      <c r="E106" s="16"/>
      <c r="F106" s="7">
        <v>0.93</v>
      </c>
      <c r="G106" s="70">
        <v>5.8</v>
      </c>
      <c r="H106" s="8" t="s">
        <v>199</v>
      </c>
      <c r="I106" s="9"/>
      <c r="J106" s="9"/>
      <c r="K106" s="9"/>
      <c r="L106" s="9"/>
      <c r="M106" s="9"/>
    </row>
    <row r="107" spans="1:13" x14ac:dyDescent="0.25">
      <c r="A107" s="6">
        <v>106</v>
      </c>
      <c r="B107" s="24" t="s">
        <v>92</v>
      </c>
      <c r="C107" s="13" t="s">
        <v>94</v>
      </c>
      <c r="D107" s="11" t="s">
        <v>5</v>
      </c>
      <c r="E107" s="16"/>
      <c r="F107" s="7">
        <v>1.98</v>
      </c>
      <c r="G107" s="70">
        <v>0.16500000000000001</v>
      </c>
      <c r="H107" s="8" t="s">
        <v>184</v>
      </c>
      <c r="I107" s="9"/>
      <c r="J107" s="9"/>
      <c r="K107" s="9"/>
      <c r="L107" s="9"/>
      <c r="M107" s="9"/>
    </row>
    <row r="108" spans="1:13" x14ac:dyDescent="0.25">
      <c r="A108" s="6">
        <v>107</v>
      </c>
      <c r="B108" s="24"/>
      <c r="C108" s="78" t="s">
        <v>95</v>
      </c>
      <c r="D108" s="11" t="s">
        <v>5</v>
      </c>
      <c r="E108" s="16">
        <v>1.98</v>
      </c>
      <c r="F108" s="30"/>
      <c r="G108" s="72">
        <v>39.25</v>
      </c>
      <c r="H108" s="31" t="s">
        <v>200</v>
      </c>
      <c r="I108" s="9"/>
      <c r="J108" s="17">
        <f t="shared" ref="J108:J109" si="3">E108*I108</f>
        <v>0</v>
      </c>
      <c r="K108" s="17"/>
      <c r="L108" s="17">
        <f t="shared" ref="L108:L109" si="4">E108*K108</f>
        <v>0</v>
      </c>
      <c r="M108" s="17">
        <f t="shared" ref="M108:M109" si="5">J108+L108</f>
        <v>0</v>
      </c>
    </row>
    <row r="109" spans="1:13" x14ac:dyDescent="0.25">
      <c r="A109" s="6">
        <v>108</v>
      </c>
      <c r="B109" s="11"/>
      <c r="C109" s="34" t="s">
        <v>97</v>
      </c>
      <c r="D109" s="16" t="s">
        <v>5</v>
      </c>
      <c r="E109" s="16">
        <v>39352.25</v>
      </c>
      <c r="F109" s="30">
        <v>159.97</v>
      </c>
      <c r="G109" s="72"/>
      <c r="H109" s="31" t="s">
        <v>98</v>
      </c>
      <c r="I109" s="11"/>
      <c r="J109" s="17">
        <f t="shared" si="3"/>
        <v>0</v>
      </c>
      <c r="K109" s="17"/>
      <c r="L109" s="17">
        <f t="shared" si="4"/>
        <v>0</v>
      </c>
      <c r="M109" s="17">
        <f t="shared" si="5"/>
        <v>0</v>
      </c>
    </row>
    <row r="110" spans="1:13" x14ac:dyDescent="0.25">
      <c r="A110" s="6">
        <v>109</v>
      </c>
      <c r="B110" s="11" t="s">
        <v>83</v>
      </c>
      <c r="C110" s="13" t="s">
        <v>83</v>
      </c>
      <c r="D110" s="11" t="s">
        <v>5</v>
      </c>
      <c r="E110" s="16"/>
      <c r="F110" s="7">
        <v>76.17</v>
      </c>
      <c r="G110" s="70">
        <v>76.17</v>
      </c>
      <c r="H110" s="8" t="s">
        <v>194</v>
      </c>
      <c r="I110" s="11"/>
      <c r="J110" s="12"/>
      <c r="K110" s="9"/>
      <c r="L110" s="9"/>
      <c r="M110" s="9"/>
    </row>
    <row r="111" spans="1:13" x14ac:dyDescent="0.25">
      <c r="A111" s="6">
        <v>110</v>
      </c>
      <c r="B111" s="11" t="s">
        <v>84</v>
      </c>
      <c r="C111" s="13" t="s">
        <v>84</v>
      </c>
      <c r="D111" s="11" t="s">
        <v>5</v>
      </c>
      <c r="E111" s="16"/>
      <c r="F111" s="7">
        <v>76.17</v>
      </c>
      <c r="G111" s="70">
        <v>76.17</v>
      </c>
      <c r="H111" s="8" t="s">
        <v>194</v>
      </c>
      <c r="I111" s="11"/>
      <c r="J111" s="12"/>
      <c r="K111" s="9"/>
      <c r="L111" s="9"/>
      <c r="M111" s="9"/>
    </row>
    <row r="112" spans="1:13" x14ac:dyDescent="0.25">
      <c r="A112" s="6">
        <v>111</v>
      </c>
      <c r="B112" s="11" t="s">
        <v>85</v>
      </c>
      <c r="C112" s="13" t="s">
        <v>85</v>
      </c>
      <c r="D112" s="11" t="s">
        <v>5</v>
      </c>
      <c r="E112" s="16"/>
      <c r="F112" s="7">
        <v>5.82</v>
      </c>
      <c r="G112" s="70">
        <v>1.94</v>
      </c>
      <c r="H112" s="8" t="s">
        <v>195</v>
      </c>
      <c r="I112" s="12"/>
      <c r="J112" s="11"/>
      <c r="K112" s="9"/>
      <c r="L112" s="9"/>
      <c r="M112" s="9"/>
    </row>
    <row r="113" spans="1:13" x14ac:dyDescent="0.25">
      <c r="A113" s="6">
        <v>112</v>
      </c>
      <c r="B113" s="11" t="s">
        <v>91</v>
      </c>
      <c r="C113" s="13" t="s">
        <v>93</v>
      </c>
      <c r="D113" s="11" t="s">
        <v>5</v>
      </c>
      <c r="E113" s="16"/>
      <c r="F113" s="55">
        <v>1.81</v>
      </c>
      <c r="G113" s="70">
        <v>5.8</v>
      </c>
      <c r="H113" s="8" t="s">
        <v>201</v>
      </c>
      <c r="I113" s="11"/>
      <c r="J113" s="11"/>
      <c r="K113" s="9"/>
      <c r="L113" s="9"/>
      <c r="M113" s="9"/>
    </row>
    <row r="114" spans="1:13" s="18" customFormat="1" x14ac:dyDescent="0.25">
      <c r="A114" s="6">
        <v>113</v>
      </c>
      <c r="B114" s="16"/>
      <c r="C114" s="34" t="s">
        <v>99</v>
      </c>
      <c r="D114" s="16" t="s">
        <v>5</v>
      </c>
      <c r="E114" s="16">
        <v>9558.4</v>
      </c>
      <c r="F114" s="16">
        <v>79</v>
      </c>
      <c r="G114" s="72"/>
      <c r="H114" s="60" t="s">
        <v>117</v>
      </c>
      <c r="I114" s="16"/>
      <c r="J114" s="17">
        <f>E114*I114</f>
        <v>0</v>
      </c>
      <c r="K114" s="17"/>
      <c r="L114" s="17">
        <f>E114*K114</f>
        <v>0</v>
      </c>
      <c r="M114" s="17">
        <f>J114+L114</f>
        <v>0</v>
      </c>
    </row>
    <row r="115" spans="1:13" x14ac:dyDescent="0.25">
      <c r="A115" s="6">
        <v>114</v>
      </c>
      <c r="B115" s="11" t="s">
        <v>90</v>
      </c>
      <c r="C115" s="13" t="s">
        <v>90</v>
      </c>
      <c r="D115" s="11" t="s">
        <v>5</v>
      </c>
      <c r="E115" s="16"/>
      <c r="F115" s="11">
        <v>74.540000000000006</v>
      </c>
      <c r="G115" s="70">
        <v>74.540000000000006</v>
      </c>
      <c r="H115" s="12" t="s">
        <v>194</v>
      </c>
      <c r="I115" s="11"/>
      <c r="J115" s="11"/>
      <c r="K115" s="9"/>
      <c r="L115" s="9"/>
      <c r="M115" s="9"/>
    </row>
    <row r="116" spans="1:13" x14ac:dyDescent="0.25">
      <c r="A116" s="6">
        <v>115</v>
      </c>
      <c r="B116" s="11" t="s">
        <v>91</v>
      </c>
      <c r="C116" s="13" t="s">
        <v>93</v>
      </c>
      <c r="D116" s="11" t="s">
        <v>5</v>
      </c>
      <c r="E116" s="16"/>
      <c r="F116" s="11">
        <v>0.93</v>
      </c>
      <c r="G116" s="70">
        <v>5.8</v>
      </c>
      <c r="H116" s="12" t="s">
        <v>199</v>
      </c>
      <c r="I116" s="12"/>
      <c r="J116" s="12"/>
      <c r="K116" s="9"/>
      <c r="L116" s="9"/>
      <c r="M116" s="9"/>
    </row>
    <row r="117" spans="1:13" x14ac:dyDescent="0.25">
      <c r="A117" s="6">
        <v>116</v>
      </c>
      <c r="B117" s="11" t="s">
        <v>92</v>
      </c>
      <c r="C117" s="13" t="s">
        <v>94</v>
      </c>
      <c r="D117" s="11" t="s">
        <v>5</v>
      </c>
      <c r="E117" s="16"/>
      <c r="F117" s="11">
        <v>4.46</v>
      </c>
      <c r="G117" s="70">
        <v>0.16500000000000001</v>
      </c>
      <c r="H117" s="12" t="s">
        <v>185</v>
      </c>
      <c r="I117" s="11"/>
      <c r="J117" s="12"/>
      <c r="K117" s="9"/>
      <c r="L117" s="9"/>
      <c r="M117" s="9"/>
    </row>
    <row r="118" spans="1:13" x14ac:dyDescent="0.25">
      <c r="A118" s="6">
        <v>117</v>
      </c>
      <c r="B118" s="11" t="s">
        <v>100</v>
      </c>
      <c r="C118" s="13" t="s">
        <v>102</v>
      </c>
      <c r="D118" s="11" t="s">
        <v>5</v>
      </c>
      <c r="E118" s="16"/>
      <c r="F118" s="11">
        <v>1.6</v>
      </c>
      <c r="G118" s="70">
        <v>0.8</v>
      </c>
      <c r="H118" s="12" t="s">
        <v>140</v>
      </c>
      <c r="I118" s="11"/>
      <c r="J118" s="11"/>
      <c r="K118" s="9"/>
      <c r="L118" s="9"/>
      <c r="M118" s="9"/>
    </row>
    <row r="119" spans="1:13" x14ac:dyDescent="0.25">
      <c r="A119" s="6">
        <v>118</v>
      </c>
      <c r="B119" s="11" t="s">
        <v>101</v>
      </c>
      <c r="C119" s="13" t="s">
        <v>103</v>
      </c>
      <c r="D119" s="11" t="s">
        <v>104</v>
      </c>
      <c r="E119" s="16">
        <v>4840</v>
      </c>
      <c r="F119" s="11"/>
      <c r="G119" s="70"/>
      <c r="H119" s="12" t="s">
        <v>202</v>
      </c>
      <c r="I119" s="12"/>
      <c r="J119" s="17">
        <f t="shared" ref="J119:J120" si="6">E119*I119</f>
        <v>0</v>
      </c>
      <c r="K119" s="17"/>
      <c r="L119" s="17">
        <f t="shared" ref="L119:L120" si="7">E119*K119</f>
        <v>0</v>
      </c>
      <c r="M119" s="17">
        <f t="shared" ref="M119:M120" si="8">J119+L119</f>
        <v>0</v>
      </c>
    </row>
    <row r="120" spans="1:13" s="18" customFormat="1" x14ac:dyDescent="0.25">
      <c r="A120" s="6">
        <v>119</v>
      </c>
      <c r="B120" s="16"/>
      <c r="C120" s="78" t="s">
        <v>87</v>
      </c>
      <c r="D120" s="16" t="s">
        <v>5</v>
      </c>
      <c r="E120" s="73">
        <v>4.46</v>
      </c>
      <c r="F120" s="16"/>
      <c r="G120" s="72">
        <v>39.25</v>
      </c>
      <c r="H120" s="60" t="s">
        <v>203</v>
      </c>
      <c r="I120" s="16"/>
      <c r="J120" s="17">
        <f t="shared" si="6"/>
        <v>0</v>
      </c>
      <c r="K120" s="17"/>
      <c r="L120" s="17">
        <f t="shared" si="7"/>
        <v>0</v>
      </c>
      <c r="M120" s="17">
        <f t="shared" si="8"/>
        <v>0</v>
      </c>
    </row>
    <row r="121" spans="1:13" s="18" customFormat="1" x14ac:dyDescent="0.25">
      <c r="A121" s="6">
        <v>120</v>
      </c>
      <c r="B121" s="16"/>
      <c r="C121" s="34" t="s">
        <v>105</v>
      </c>
      <c r="D121" s="16" t="s">
        <v>5</v>
      </c>
      <c r="E121" s="16">
        <v>20109.669999999998</v>
      </c>
      <c r="F121" s="16">
        <v>76.17</v>
      </c>
      <c r="G121" s="72"/>
      <c r="H121" s="60" t="s">
        <v>116</v>
      </c>
      <c r="I121" s="17"/>
      <c r="J121" s="17">
        <f>E121*I121</f>
        <v>0</v>
      </c>
      <c r="K121" s="17"/>
      <c r="L121" s="17">
        <f>E121*K121</f>
        <v>0</v>
      </c>
      <c r="M121" s="17">
        <f>J121+L121</f>
        <v>0</v>
      </c>
    </row>
    <row r="122" spans="1:13" x14ac:dyDescent="0.25">
      <c r="A122" s="6">
        <v>121</v>
      </c>
      <c r="B122" s="11" t="s">
        <v>13</v>
      </c>
      <c r="C122" s="13" t="s">
        <v>106</v>
      </c>
      <c r="D122" s="11" t="s">
        <v>5</v>
      </c>
      <c r="E122" s="16"/>
      <c r="F122" s="11">
        <v>73.31</v>
      </c>
      <c r="G122" s="70">
        <v>12.3</v>
      </c>
      <c r="H122" s="12" t="s">
        <v>204</v>
      </c>
      <c r="I122" s="9"/>
      <c r="J122" s="9"/>
      <c r="K122" s="9"/>
      <c r="L122" s="9"/>
      <c r="M122" s="9"/>
    </row>
    <row r="123" spans="1:13" x14ac:dyDescent="0.25">
      <c r="A123" s="6">
        <v>122</v>
      </c>
      <c r="B123" s="11" t="s">
        <v>11</v>
      </c>
      <c r="C123" s="13" t="s">
        <v>107</v>
      </c>
      <c r="D123" s="11" t="s">
        <v>5</v>
      </c>
      <c r="E123" s="16"/>
      <c r="F123" s="11">
        <v>1.1299999999999999</v>
      </c>
      <c r="G123" s="70">
        <v>0.377</v>
      </c>
      <c r="H123" s="12" t="s">
        <v>195</v>
      </c>
      <c r="I123" s="9"/>
      <c r="J123" s="9"/>
      <c r="K123" s="9"/>
      <c r="L123" s="9"/>
      <c r="M123" s="9"/>
    </row>
    <row r="124" spans="1:13" x14ac:dyDescent="0.25">
      <c r="A124" s="6">
        <v>123</v>
      </c>
      <c r="B124" s="11" t="s">
        <v>9</v>
      </c>
      <c r="C124" s="13" t="s">
        <v>168</v>
      </c>
      <c r="D124" s="11" t="s">
        <v>5</v>
      </c>
      <c r="E124" s="16"/>
      <c r="F124" s="11">
        <v>1.28</v>
      </c>
      <c r="G124" s="70">
        <v>0.255</v>
      </c>
      <c r="H124" s="12" t="s">
        <v>205</v>
      </c>
      <c r="I124" s="9"/>
      <c r="J124" s="9"/>
      <c r="K124" s="9"/>
      <c r="L124" s="9"/>
      <c r="M124" s="9"/>
    </row>
    <row r="125" spans="1:13" x14ac:dyDescent="0.25">
      <c r="A125" s="6">
        <v>124</v>
      </c>
      <c r="B125" s="11" t="s">
        <v>10</v>
      </c>
      <c r="C125" s="13" t="s">
        <v>169</v>
      </c>
      <c r="D125" s="11" t="s">
        <v>5</v>
      </c>
      <c r="E125" s="16"/>
      <c r="F125" s="11">
        <v>0.46</v>
      </c>
      <c r="G125" s="70">
        <v>0.153</v>
      </c>
      <c r="H125" s="12" t="s">
        <v>195</v>
      </c>
      <c r="I125" s="9"/>
      <c r="J125" s="9"/>
      <c r="K125" s="9"/>
      <c r="L125" s="9"/>
      <c r="M125" s="9"/>
    </row>
    <row r="126" spans="1:13" s="18" customFormat="1" x14ac:dyDescent="0.25">
      <c r="A126" s="6">
        <v>125</v>
      </c>
      <c r="B126" s="16"/>
      <c r="C126" s="78" t="s">
        <v>108</v>
      </c>
      <c r="D126" s="16" t="s">
        <v>5</v>
      </c>
      <c r="E126" s="16">
        <v>0.37</v>
      </c>
      <c r="F126" s="16"/>
      <c r="G126" s="72"/>
      <c r="H126" s="60" t="s">
        <v>206</v>
      </c>
      <c r="I126" s="17"/>
      <c r="J126" s="17">
        <f t="shared" ref="J126:J128" si="9">E126*I126</f>
        <v>0</v>
      </c>
      <c r="K126" s="17"/>
      <c r="L126" s="17">
        <f t="shared" ref="L126:L128" si="10">E126*K126</f>
        <v>0</v>
      </c>
      <c r="M126" s="17">
        <f t="shared" ref="M126:M128" si="11">J126+L126</f>
        <v>0</v>
      </c>
    </row>
    <row r="127" spans="1:13" s="18" customFormat="1" x14ac:dyDescent="0.25">
      <c r="A127" s="6">
        <v>126</v>
      </c>
      <c r="B127" s="16"/>
      <c r="C127" s="78" t="s">
        <v>87</v>
      </c>
      <c r="D127" s="16" t="s">
        <v>5</v>
      </c>
      <c r="E127" s="73">
        <v>2.87</v>
      </c>
      <c r="F127" s="16"/>
      <c r="G127" s="72">
        <v>39.25</v>
      </c>
      <c r="H127" s="60" t="s">
        <v>207</v>
      </c>
      <c r="I127" s="17"/>
      <c r="J127" s="17">
        <f t="shared" si="9"/>
        <v>0</v>
      </c>
      <c r="K127" s="17"/>
      <c r="L127" s="17">
        <f t="shared" si="10"/>
        <v>0</v>
      </c>
      <c r="M127" s="17">
        <f t="shared" si="11"/>
        <v>0</v>
      </c>
    </row>
    <row r="128" spans="1:13" s="18" customFormat="1" x14ac:dyDescent="0.25">
      <c r="A128" s="6">
        <v>127</v>
      </c>
      <c r="B128" s="29"/>
      <c r="C128" s="34" t="s">
        <v>109</v>
      </c>
      <c r="D128" s="16" t="s">
        <v>5</v>
      </c>
      <c r="E128" s="16">
        <v>20109.669999999998</v>
      </c>
      <c r="F128" s="30">
        <v>76.17</v>
      </c>
      <c r="G128" s="30"/>
      <c r="H128" s="46" t="s">
        <v>116</v>
      </c>
      <c r="I128" s="17"/>
      <c r="J128" s="17">
        <f t="shared" si="9"/>
        <v>0</v>
      </c>
      <c r="K128" s="17"/>
      <c r="L128" s="17">
        <f t="shared" si="10"/>
        <v>0</v>
      </c>
      <c r="M128" s="17">
        <f t="shared" si="11"/>
        <v>0</v>
      </c>
    </row>
    <row r="129" spans="1:13" x14ac:dyDescent="0.25">
      <c r="A129" s="6">
        <v>128</v>
      </c>
      <c r="B129" s="6"/>
      <c r="C129" s="13" t="s">
        <v>106</v>
      </c>
      <c r="D129" s="11" t="s">
        <v>5</v>
      </c>
      <c r="E129" s="30"/>
      <c r="F129" s="7">
        <v>73.31</v>
      </c>
      <c r="G129" s="7">
        <v>12.3</v>
      </c>
      <c r="H129" s="74" t="s">
        <v>204</v>
      </c>
      <c r="I129" s="9"/>
      <c r="J129" s="9"/>
      <c r="K129" s="9"/>
      <c r="L129" s="9"/>
      <c r="M129" s="9"/>
    </row>
    <row r="130" spans="1:13" x14ac:dyDescent="0.25">
      <c r="A130" s="6">
        <v>129</v>
      </c>
      <c r="B130" s="6"/>
      <c r="C130" s="13" t="s">
        <v>107</v>
      </c>
      <c r="D130" s="11" t="s">
        <v>5</v>
      </c>
      <c r="E130" s="30"/>
      <c r="F130" s="7">
        <v>1.1299999999999999</v>
      </c>
      <c r="G130" s="7">
        <v>0.377</v>
      </c>
      <c r="H130" s="12" t="s">
        <v>195</v>
      </c>
      <c r="I130" s="9"/>
      <c r="J130" s="9"/>
      <c r="K130" s="9"/>
      <c r="L130" s="9"/>
      <c r="M130" s="9"/>
    </row>
    <row r="131" spans="1:13" x14ac:dyDescent="0.25">
      <c r="A131" s="6">
        <v>130</v>
      </c>
      <c r="B131" s="6"/>
      <c r="C131" s="13" t="s">
        <v>168</v>
      </c>
      <c r="D131" s="11" t="s">
        <v>5</v>
      </c>
      <c r="E131" s="30"/>
      <c r="F131" s="7">
        <v>1.28</v>
      </c>
      <c r="G131" s="7">
        <v>0.255</v>
      </c>
      <c r="H131" s="12" t="s">
        <v>205</v>
      </c>
      <c r="I131" s="9"/>
      <c r="J131" s="9"/>
      <c r="K131" s="9"/>
      <c r="L131" s="9"/>
      <c r="M131" s="9"/>
    </row>
    <row r="132" spans="1:13" x14ac:dyDescent="0.25">
      <c r="A132" s="6">
        <v>131</v>
      </c>
      <c r="B132" s="6"/>
      <c r="C132" s="13" t="s">
        <v>170</v>
      </c>
      <c r="D132" s="11" t="s">
        <v>5</v>
      </c>
      <c r="E132" s="30"/>
      <c r="F132" s="7">
        <v>0.46</v>
      </c>
      <c r="G132" s="7">
        <v>0.153</v>
      </c>
      <c r="H132" s="12" t="s">
        <v>195</v>
      </c>
      <c r="I132" s="9"/>
      <c r="J132" s="9"/>
      <c r="K132" s="9"/>
      <c r="L132" s="9"/>
      <c r="M132" s="9"/>
    </row>
    <row r="133" spans="1:13" s="18" customFormat="1" x14ac:dyDescent="0.25">
      <c r="A133" s="6">
        <v>132</v>
      </c>
      <c r="B133" s="29"/>
      <c r="C133" s="78" t="s">
        <v>108</v>
      </c>
      <c r="D133" s="16" t="s">
        <v>5</v>
      </c>
      <c r="E133" s="30">
        <v>0.37</v>
      </c>
      <c r="F133" s="30"/>
      <c r="G133" s="30"/>
      <c r="H133" s="75" t="s">
        <v>110</v>
      </c>
      <c r="I133" s="17"/>
      <c r="J133" s="17">
        <f t="shared" ref="J133:J135" si="12">E133*I133</f>
        <v>0</v>
      </c>
      <c r="K133" s="17"/>
      <c r="L133" s="17">
        <f t="shared" ref="L133:L135" si="13">E133*K133</f>
        <v>0</v>
      </c>
      <c r="M133" s="17">
        <f t="shared" ref="M133:M135" si="14">J133+L133</f>
        <v>0</v>
      </c>
    </row>
    <row r="134" spans="1:13" s="18" customFormat="1" x14ac:dyDescent="0.25">
      <c r="A134" s="6">
        <v>133</v>
      </c>
      <c r="B134" s="29"/>
      <c r="C134" s="78" t="s">
        <v>87</v>
      </c>
      <c r="D134" s="30" t="s">
        <v>5</v>
      </c>
      <c r="E134" s="73">
        <v>2.87</v>
      </c>
      <c r="F134" s="30"/>
      <c r="G134" s="30">
        <v>39.25</v>
      </c>
      <c r="H134" s="75" t="s">
        <v>48</v>
      </c>
      <c r="I134" s="17"/>
      <c r="J134" s="17">
        <f t="shared" si="12"/>
        <v>0</v>
      </c>
      <c r="K134" s="17"/>
      <c r="L134" s="17">
        <f t="shared" si="13"/>
        <v>0</v>
      </c>
      <c r="M134" s="17">
        <f t="shared" si="14"/>
        <v>0</v>
      </c>
    </row>
    <row r="135" spans="1:13" s="18" customFormat="1" x14ac:dyDescent="0.25">
      <c r="A135" s="6">
        <v>134</v>
      </c>
      <c r="B135" s="29"/>
      <c r="C135" s="34" t="s">
        <v>111</v>
      </c>
      <c r="D135" s="16" t="s">
        <v>5</v>
      </c>
      <c r="E135" s="47">
        <f>1.94*792</f>
        <v>1536.48</v>
      </c>
      <c r="F135" s="30">
        <v>1.94</v>
      </c>
      <c r="G135" s="47"/>
      <c r="H135" s="76" t="s">
        <v>115</v>
      </c>
      <c r="I135" s="17"/>
      <c r="J135" s="17">
        <f t="shared" si="12"/>
        <v>0</v>
      </c>
      <c r="K135" s="17"/>
      <c r="L135" s="17">
        <f t="shared" si="13"/>
        <v>0</v>
      </c>
      <c r="M135" s="17">
        <f t="shared" si="14"/>
        <v>0</v>
      </c>
    </row>
    <row r="136" spans="1:13" x14ac:dyDescent="0.25">
      <c r="A136" s="6">
        <v>135</v>
      </c>
      <c r="B136" s="6"/>
      <c r="C136" s="13" t="s">
        <v>112</v>
      </c>
      <c r="D136" s="11" t="s">
        <v>5</v>
      </c>
      <c r="E136" s="40"/>
      <c r="F136" s="19">
        <v>0.86</v>
      </c>
      <c r="G136" s="23">
        <v>5.38</v>
      </c>
      <c r="H136" s="74" t="s">
        <v>199</v>
      </c>
      <c r="I136" s="9"/>
      <c r="J136" s="9"/>
      <c r="K136" s="9"/>
      <c r="L136" s="9"/>
      <c r="M136" s="9"/>
    </row>
    <row r="137" spans="1:13" x14ac:dyDescent="0.25">
      <c r="A137" s="6">
        <v>136</v>
      </c>
      <c r="B137" s="6"/>
      <c r="C137" s="13" t="s">
        <v>113</v>
      </c>
      <c r="D137" s="11" t="s">
        <v>5</v>
      </c>
      <c r="E137" s="40"/>
      <c r="F137" s="19">
        <v>0.49</v>
      </c>
      <c r="G137" s="23">
        <v>0.49399999999999999</v>
      </c>
      <c r="H137" s="74" t="s">
        <v>194</v>
      </c>
      <c r="I137" s="9"/>
      <c r="J137" s="9"/>
      <c r="K137" s="9"/>
      <c r="L137" s="9"/>
      <c r="M137" s="9"/>
    </row>
    <row r="138" spans="1:13" x14ac:dyDescent="0.25">
      <c r="A138" s="6">
        <v>137</v>
      </c>
      <c r="B138" s="6"/>
      <c r="C138" s="13" t="s">
        <v>171</v>
      </c>
      <c r="D138" s="11" t="s">
        <v>5</v>
      </c>
      <c r="E138" s="40"/>
      <c r="F138" s="19">
        <v>0.59</v>
      </c>
      <c r="G138" s="23">
        <v>0.58499999999999996</v>
      </c>
      <c r="H138" s="74" t="s">
        <v>194</v>
      </c>
      <c r="I138" s="9"/>
      <c r="J138" s="9"/>
      <c r="K138" s="9"/>
      <c r="L138" s="9"/>
      <c r="M138" s="9"/>
    </row>
    <row r="139" spans="1:13" s="18" customFormat="1" x14ac:dyDescent="0.25">
      <c r="A139" s="6">
        <v>138</v>
      </c>
      <c r="B139" s="29"/>
      <c r="C139" s="78" t="s">
        <v>114</v>
      </c>
      <c r="D139" s="40" t="s">
        <v>5</v>
      </c>
      <c r="E139" s="40">
        <v>0.1</v>
      </c>
      <c r="F139" s="33"/>
      <c r="G139" s="30"/>
      <c r="H139" s="76" t="s">
        <v>123</v>
      </c>
      <c r="I139" s="17"/>
      <c r="J139" s="17">
        <f t="shared" ref="J139:J141" si="15">E139*I139</f>
        <v>0</v>
      </c>
      <c r="K139" s="17"/>
      <c r="L139" s="17">
        <f t="shared" ref="L139:L141" si="16">E139*K139</f>
        <v>0</v>
      </c>
      <c r="M139" s="17">
        <f t="shared" ref="M139:M141" si="17">J139+L139</f>
        <v>0</v>
      </c>
    </row>
    <row r="140" spans="1:13" s="18" customFormat="1" x14ac:dyDescent="0.25">
      <c r="A140" s="6">
        <v>139</v>
      </c>
      <c r="B140" s="29"/>
      <c r="C140" s="78" t="s">
        <v>87</v>
      </c>
      <c r="D140" s="40" t="s">
        <v>5</v>
      </c>
      <c r="E140" s="48">
        <v>1.08</v>
      </c>
      <c r="F140" s="33"/>
      <c r="G140" s="30">
        <v>39.25</v>
      </c>
      <c r="H140" s="76" t="s">
        <v>118</v>
      </c>
      <c r="I140" s="17"/>
      <c r="J140" s="17">
        <f t="shared" si="15"/>
        <v>0</v>
      </c>
      <c r="K140" s="17"/>
      <c r="L140" s="17">
        <f t="shared" si="16"/>
        <v>0</v>
      </c>
      <c r="M140" s="17">
        <f t="shared" si="17"/>
        <v>0</v>
      </c>
    </row>
    <row r="141" spans="1:13" s="18" customFormat="1" x14ac:dyDescent="0.25">
      <c r="A141" s="6">
        <v>140</v>
      </c>
      <c r="B141" s="29"/>
      <c r="C141" s="34" t="s">
        <v>119</v>
      </c>
      <c r="D141" s="29" t="s">
        <v>5</v>
      </c>
      <c r="E141" s="29">
        <v>9690.7199999999993</v>
      </c>
      <c r="F141" s="30">
        <v>74.540000000000006</v>
      </c>
      <c r="G141" s="30"/>
      <c r="H141" s="49" t="s">
        <v>122</v>
      </c>
      <c r="I141" s="17"/>
      <c r="J141" s="17">
        <f t="shared" si="15"/>
        <v>0</v>
      </c>
      <c r="K141" s="17"/>
      <c r="L141" s="17">
        <f t="shared" si="16"/>
        <v>0</v>
      </c>
      <c r="M141" s="17">
        <f t="shared" si="17"/>
        <v>0</v>
      </c>
    </row>
    <row r="142" spans="1:13" x14ac:dyDescent="0.25">
      <c r="A142" s="6">
        <v>141</v>
      </c>
      <c r="B142" s="6"/>
      <c r="C142" s="13" t="s">
        <v>120</v>
      </c>
      <c r="D142" s="23" t="s">
        <v>5</v>
      </c>
      <c r="E142" s="40"/>
      <c r="F142" s="23">
        <v>73.53</v>
      </c>
      <c r="G142" s="7">
        <v>12.9</v>
      </c>
      <c r="H142" s="51" t="s">
        <v>208</v>
      </c>
      <c r="I142" s="9"/>
      <c r="J142" s="9"/>
      <c r="K142" s="9"/>
      <c r="L142" s="9"/>
      <c r="M142" s="9"/>
    </row>
    <row r="143" spans="1:13" x14ac:dyDescent="0.25">
      <c r="A143" s="6">
        <v>142</v>
      </c>
      <c r="B143" s="6"/>
      <c r="C143" s="13" t="s">
        <v>172</v>
      </c>
      <c r="D143" s="23" t="s">
        <v>5</v>
      </c>
      <c r="E143" s="40"/>
      <c r="F143" s="23">
        <v>1.01</v>
      </c>
      <c r="G143" s="7">
        <v>0.16900000000000001</v>
      </c>
      <c r="H143" s="51" t="s">
        <v>183</v>
      </c>
      <c r="I143" s="9"/>
      <c r="J143" s="9"/>
      <c r="K143" s="9"/>
      <c r="L143" s="9"/>
      <c r="M143" s="9"/>
    </row>
    <row r="144" spans="1:13" s="18" customFormat="1" x14ac:dyDescent="0.25">
      <c r="A144" s="6">
        <v>143</v>
      </c>
      <c r="B144" s="29"/>
      <c r="C144" s="78" t="s">
        <v>121</v>
      </c>
      <c r="D144" s="40" t="s">
        <v>5</v>
      </c>
      <c r="E144" s="40">
        <v>0.23</v>
      </c>
      <c r="F144" s="33"/>
      <c r="G144" s="30"/>
      <c r="H144" s="77" t="s">
        <v>209</v>
      </c>
      <c r="I144" s="17"/>
      <c r="J144" s="17">
        <f t="shared" ref="J144:J145" si="18">E144*I144</f>
        <v>0</v>
      </c>
      <c r="K144" s="17"/>
      <c r="L144" s="17">
        <f t="shared" ref="L144:L145" si="19">E144*K144</f>
        <v>0</v>
      </c>
      <c r="M144" s="17">
        <f t="shared" ref="M144:M145" si="20">J144+L144</f>
        <v>0</v>
      </c>
    </row>
    <row r="145" spans="1:13" s="18" customFormat="1" x14ac:dyDescent="0.25">
      <c r="A145" s="6">
        <v>144</v>
      </c>
      <c r="B145" s="29"/>
      <c r="C145" s="78" t="s">
        <v>87</v>
      </c>
      <c r="D145" s="40" t="s">
        <v>5</v>
      </c>
      <c r="E145" s="40">
        <v>131.82</v>
      </c>
      <c r="F145" s="33"/>
      <c r="G145" s="30"/>
      <c r="H145" s="77" t="s">
        <v>118</v>
      </c>
      <c r="I145" s="17"/>
      <c r="J145" s="17">
        <f t="shared" si="18"/>
        <v>0</v>
      </c>
      <c r="K145" s="17"/>
      <c r="L145" s="17">
        <f t="shared" si="19"/>
        <v>0</v>
      </c>
      <c r="M145" s="17">
        <f t="shared" si="20"/>
        <v>0</v>
      </c>
    </row>
    <row r="146" spans="1:13" x14ac:dyDescent="0.25">
      <c r="A146" s="6">
        <v>145</v>
      </c>
      <c r="B146" s="6"/>
      <c r="C146" s="34" t="s">
        <v>124</v>
      </c>
      <c r="D146" s="6"/>
      <c r="E146" s="29"/>
      <c r="F146" s="7"/>
      <c r="G146" s="7"/>
      <c r="H146" s="50"/>
      <c r="I146" s="9"/>
      <c r="J146" s="9"/>
      <c r="K146" s="9"/>
      <c r="L146" s="9"/>
      <c r="M146" s="9"/>
    </row>
    <row r="147" spans="1:13" s="18" customFormat="1" x14ac:dyDescent="0.25">
      <c r="A147" s="6">
        <v>146</v>
      </c>
      <c r="B147" s="16"/>
      <c r="C147" s="78" t="s">
        <v>130</v>
      </c>
      <c r="D147" s="40" t="s">
        <v>5</v>
      </c>
      <c r="E147" s="48">
        <v>2746.45</v>
      </c>
      <c r="F147" s="47">
        <v>115.22</v>
      </c>
      <c r="G147" s="30"/>
      <c r="H147" s="77" t="s">
        <v>139</v>
      </c>
      <c r="I147" s="17"/>
      <c r="J147" s="17">
        <f>E147*I147</f>
        <v>0</v>
      </c>
      <c r="K147" s="17"/>
      <c r="L147" s="17">
        <f>E147*K147</f>
        <v>0</v>
      </c>
      <c r="M147" s="17">
        <f>J147+L147</f>
        <v>0</v>
      </c>
    </row>
    <row r="148" spans="1:13" x14ac:dyDescent="0.25">
      <c r="A148" s="6">
        <v>147</v>
      </c>
      <c r="B148" s="11" t="s">
        <v>125</v>
      </c>
      <c r="C148" s="13" t="s">
        <v>131</v>
      </c>
      <c r="D148" s="23" t="s">
        <v>5</v>
      </c>
      <c r="E148" s="40"/>
      <c r="F148" s="7">
        <v>98.72</v>
      </c>
      <c r="G148" s="7">
        <v>6.17</v>
      </c>
      <c r="H148" s="51" t="s">
        <v>210</v>
      </c>
      <c r="I148" s="9"/>
      <c r="J148" s="9"/>
      <c r="K148" s="9"/>
      <c r="L148" s="9"/>
      <c r="M148" s="9"/>
    </row>
    <row r="149" spans="1:13" x14ac:dyDescent="0.25">
      <c r="A149" s="6">
        <v>148</v>
      </c>
      <c r="B149" s="11" t="s">
        <v>126</v>
      </c>
      <c r="C149" s="13" t="s">
        <v>132</v>
      </c>
      <c r="D149" s="23" t="s">
        <v>5</v>
      </c>
      <c r="E149" s="40"/>
      <c r="F149" s="7">
        <v>38.76</v>
      </c>
      <c r="G149" s="7">
        <v>3.77</v>
      </c>
      <c r="H149" s="51" t="s">
        <v>211</v>
      </c>
      <c r="I149" s="9"/>
      <c r="J149" s="9"/>
      <c r="K149" s="9"/>
      <c r="L149" s="9"/>
      <c r="M149" s="9"/>
    </row>
    <row r="150" spans="1:13" x14ac:dyDescent="0.25">
      <c r="A150" s="6">
        <v>149</v>
      </c>
      <c r="B150" s="11" t="s">
        <v>127</v>
      </c>
      <c r="C150" s="13" t="s">
        <v>133</v>
      </c>
      <c r="D150" s="23" t="s">
        <v>5</v>
      </c>
      <c r="E150" s="40"/>
      <c r="F150" s="7">
        <v>325.08</v>
      </c>
      <c r="G150" s="7">
        <v>13.5</v>
      </c>
      <c r="H150" s="51" t="s">
        <v>212</v>
      </c>
      <c r="I150" s="9"/>
      <c r="J150" s="9"/>
      <c r="K150" s="9"/>
      <c r="L150" s="9"/>
      <c r="M150" s="9"/>
    </row>
    <row r="151" spans="1:13" s="18" customFormat="1" x14ac:dyDescent="0.25">
      <c r="A151" s="6">
        <v>150</v>
      </c>
      <c r="B151" s="16"/>
      <c r="C151" s="78" t="s">
        <v>134</v>
      </c>
      <c r="D151" s="40" t="s">
        <v>5</v>
      </c>
      <c r="E151" s="40">
        <v>274.95</v>
      </c>
      <c r="F151" s="30">
        <v>137.47999999999999</v>
      </c>
      <c r="G151" s="30"/>
      <c r="H151" s="77" t="s">
        <v>140</v>
      </c>
      <c r="I151" s="17"/>
      <c r="J151" s="17">
        <f>E151*I151</f>
        <v>0</v>
      </c>
      <c r="K151" s="17"/>
      <c r="L151" s="17">
        <f>E151*K151</f>
        <v>0</v>
      </c>
      <c r="M151" s="17">
        <f>J151+L151</f>
        <v>0</v>
      </c>
    </row>
    <row r="152" spans="1:13" x14ac:dyDescent="0.25">
      <c r="A152" s="6">
        <v>151</v>
      </c>
      <c r="B152" s="11" t="s">
        <v>125</v>
      </c>
      <c r="C152" s="13" t="s">
        <v>131</v>
      </c>
      <c r="D152" s="23" t="s">
        <v>5</v>
      </c>
      <c r="E152" s="40"/>
      <c r="F152" s="7">
        <v>98.72</v>
      </c>
      <c r="G152" s="7">
        <v>6.17</v>
      </c>
      <c r="H152" s="51" t="s">
        <v>210</v>
      </c>
      <c r="I152" s="9"/>
      <c r="J152" s="9"/>
      <c r="K152" s="9"/>
      <c r="L152" s="9"/>
      <c r="M152" s="9"/>
    </row>
    <row r="153" spans="1:13" x14ac:dyDescent="0.25">
      <c r="A153" s="6">
        <v>152</v>
      </c>
      <c r="B153" s="11" t="s">
        <v>126</v>
      </c>
      <c r="C153" s="13" t="s">
        <v>132</v>
      </c>
      <c r="D153" s="23" t="s">
        <v>5</v>
      </c>
      <c r="E153" s="40"/>
      <c r="F153" s="7">
        <v>38.76</v>
      </c>
      <c r="G153" s="7">
        <v>3.77</v>
      </c>
      <c r="H153" s="51" t="s">
        <v>211</v>
      </c>
      <c r="I153" s="9"/>
      <c r="J153" s="9"/>
      <c r="K153" s="9"/>
      <c r="L153" s="9"/>
      <c r="M153" s="9"/>
    </row>
    <row r="154" spans="1:13" s="18" customFormat="1" x14ac:dyDescent="0.25">
      <c r="A154" s="6">
        <v>153</v>
      </c>
      <c r="B154" s="16"/>
      <c r="C154" s="78" t="s">
        <v>135</v>
      </c>
      <c r="D154" s="40" t="s">
        <v>5</v>
      </c>
      <c r="E154" s="40">
        <v>132.04</v>
      </c>
      <c r="F154" s="30">
        <v>16.5</v>
      </c>
      <c r="G154" s="30"/>
      <c r="H154" s="77" t="s">
        <v>141</v>
      </c>
      <c r="I154" s="17"/>
      <c r="J154" s="17">
        <f>E154*I154</f>
        <v>0</v>
      </c>
      <c r="K154" s="17"/>
      <c r="L154" s="17">
        <f>E154*K154</f>
        <v>0</v>
      </c>
      <c r="M154" s="17">
        <f>J154+L154</f>
        <v>0</v>
      </c>
    </row>
    <row r="155" spans="1:13" x14ac:dyDescent="0.25">
      <c r="A155" s="6">
        <v>154</v>
      </c>
      <c r="B155" s="11" t="s">
        <v>128</v>
      </c>
      <c r="C155" s="13" t="s">
        <v>136</v>
      </c>
      <c r="D155" s="23" t="s">
        <v>5</v>
      </c>
      <c r="E155" s="40"/>
      <c r="F155" s="7">
        <v>16.5</v>
      </c>
      <c r="G155" s="7">
        <v>2.42</v>
      </c>
      <c r="H155" s="51" t="s">
        <v>213</v>
      </c>
      <c r="I155" s="9"/>
      <c r="J155" s="9"/>
      <c r="K155" s="9"/>
      <c r="L155" s="9"/>
      <c r="M155" s="9"/>
    </row>
    <row r="156" spans="1:13" s="18" customFormat="1" x14ac:dyDescent="0.25">
      <c r="A156" s="6">
        <v>155</v>
      </c>
      <c r="B156" s="16"/>
      <c r="C156" s="78" t="s">
        <v>137</v>
      </c>
      <c r="D156" s="40" t="s">
        <v>5</v>
      </c>
      <c r="E156" s="40">
        <v>1277.92</v>
      </c>
      <c r="F156" s="30">
        <v>53.25</v>
      </c>
      <c r="G156" s="30"/>
      <c r="H156" s="77" t="s">
        <v>142</v>
      </c>
      <c r="I156" s="17"/>
      <c r="J156" s="17">
        <f>E156*I156</f>
        <v>0</v>
      </c>
      <c r="K156" s="17"/>
      <c r="L156" s="17">
        <f>E156*K156</f>
        <v>0</v>
      </c>
      <c r="M156" s="17">
        <f>J156+L156</f>
        <v>0</v>
      </c>
    </row>
    <row r="157" spans="1:13" x14ac:dyDescent="0.25">
      <c r="A157" s="6">
        <v>156</v>
      </c>
      <c r="B157" s="11" t="s">
        <v>129</v>
      </c>
      <c r="C157" s="13" t="s">
        <v>138</v>
      </c>
      <c r="D157" s="23" t="s">
        <v>5</v>
      </c>
      <c r="E157" s="40"/>
      <c r="F157" s="7">
        <v>53.25</v>
      </c>
      <c r="G157" s="7">
        <v>4.8099999999999996</v>
      </c>
      <c r="H157" s="51" t="s">
        <v>214</v>
      </c>
      <c r="I157" s="9"/>
      <c r="J157" s="9"/>
      <c r="K157" s="9"/>
      <c r="L157" s="9"/>
      <c r="M157" s="9"/>
    </row>
    <row r="158" spans="1:13" x14ac:dyDescent="0.25">
      <c r="A158" s="6">
        <v>157</v>
      </c>
      <c r="B158" s="6"/>
      <c r="C158" s="34" t="s">
        <v>143</v>
      </c>
      <c r="D158" s="6"/>
      <c r="E158" s="29"/>
      <c r="F158" s="7"/>
      <c r="G158" s="7"/>
      <c r="H158" s="50"/>
      <c r="I158" s="9"/>
      <c r="J158" s="9"/>
      <c r="K158" s="9"/>
      <c r="L158" s="9"/>
      <c r="M158" s="9"/>
    </row>
    <row r="159" spans="1:13" x14ac:dyDescent="0.25">
      <c r="A159" s="6">
        <v>158</v>
      </c>
      <c r="B159" s="24" t="s">
        <v>13</v>
      </c>
      <c r="C159" s="13" t="s">
        <v>144</v>
      </c>
      <c r="D159" s="11" t="s">
        <v>29</v>
      </c>
      <c r="E159" s="16">
        <v>5.54</v>
      </c>
      <c r="F159" s="25"/>
      <c r="G159" s="7"/>
      <c r="H159" s="50"/>
      <c r="I159" s="9"/>
      <c r="J159" s="17">
        <f>E159*I159</f>
        <v>0</v>
      </c>
      <c r="K159" s="17"/>
      <c r="L159" s="17">
        <f>E159*K159</f>
        <v>0</v>
      </c>
      <c r="M159" s="17">
        <f>J159+L159</f>
        <v>0</v>
      </c>
    </row>
    <row r="160" spans="1:13" ht="28.8" x14ac:dyDescent="0.25">
      <c r="A160" s="6">
        <v>159</v>
      </c>
      <c r="B160" s="24" t="s">
        <v>11</v>
      </c>
      <c r="C160" s="13" t="s">
        <v>145</v>
      </c>
      <c r="D160" s="11" t="s">
        <v>4</v>
      </c>
      <c r="E160" s="35">
        <v>6</v>
      </c>
      <c r="F160" s="25"/>
      <c r="G160" s="7"/>
      <c r="H160" s="50"/>
      <c r="I160" s="9"/>
      <c r="J160" s="17">
        <f>E160*I160</f>
        <v>0</v>
      </c>
      <c r="K160" s="17"/>
      <c r="L160" s="17">
        <f>E160*K160</f>
        <v>0</v>
      </c>
      <c r="M160" s="17">
        <f>J160+L160</f>
        <v>0</v>
      </c>
    </row>
    <row r="161" spans="1:13" x14ac:dyDescent="0.25">
      <c r="A161" s="6">
        <v>160</v>
      </c>
      <c r="B161" s="6"/>
      <c r="C161" s="34" t="s">
        <v>146</v>
      </c>
      <c r="D161" s="6"/>
      <c r="E161" s="29"/>
      <c r="F161" s="7"/>
      <c r="G161" s="7"/>
      <c r="H161" s="50"/>
      <c r="I161" s="9"/>
      <c r="J161" s="9"/>
      <c r="K161" s="9"/>
      <c r="L161" s="9"/>
      <c r="M161" s="9"/>
    </row>
    <row r="162" spans="1:13" s="18" customFormat="1" x14ac:dyDescent="0.25">
      <c r="A162" s="6">
        <v>161</v>
      </c>
      <c r="B162" s="29"/>
      <c r="C162" s="34" t="s">
        <v>150</v>
      </c>
      <c r="D162" s="29" t="s">
        <v>4</v>
      </c>
      <c r="E162" s="29">
        <v>3</v>
      </c>
      <c r="F162" s="30"/>
      <c r="G162" s="30"/>
      <c r="H162" s="52"/>
      <c r="I162" s="17"/>
      <c r="J162" s="17">
        <f>E162*I162</f>
        <v>0</v>
      </c>
      <c r="K162" s="17"/>
      <c r="L162" s="17">
        <f>E162*K162</f>
        <v>0</v>
      </c>
      <c r="M162" s="17">
        <f>J162+L162</f>
        <v>0</v>
      </c>
    </row>
    <row r="163" spans="1:13" x14ac:dyDescent="0.25">
      <c r="A163" s="6">
        <v>162</v>
      </c>
      <c r="B163" s="23"/>
      <c r="C163" s="13" t="s">
        <v>147</v>
      </c>
      <c r="D163" s="11" t="s">
        <v>215</v>
      </c>
      <c r="E163" s="16"/>
      <c r="F163" s="11">
        <v>5.54</v>
      </c>
      <c r="G163" s="23"/>
      <c r="H163" s="12" t="s">
        <v>152</v>
      </c>
      <c r="I163" s="12"/>
      <c r="J163" s="62"/>
      <c r="K163" s="9"/>
      <c r="L163" s="9"/>
      <c r="M163" s="9"/>
    </row>
    <row r="164" spans="1:13" x14ac:dyDescent="0.25">
      <c r="A164" s="6">
        <v>163</v>
      </c>
      <c r="B164" s="23"/>
      <c r="C164" s="13" t="s">
        <v>148</v>
      </c>
      <c r="D164" s="11" t="s">
        <v>14</v>
      </c>
      <c r="E164" s="16"/>
      <c r="F164" s="11">
        <v>4.1550000000000002</v>
      </c>
      <c r="G164" s="23"/>
      <c r="H164" s="59" t="s">
        <v>216</v>
      </c>
      <c r="I164" s="54"/>
      <c r="J164" s="62"/>
      <c r="K164" s="9"/>
      <c r="L164" s="9"/>
      <c r="M164" s="9"/>
    </row>
    <row r="165" spans="1:13" x14ac:dyDescent="0.25">
      <c r="A165" s="6">
        <v>164</v>
      </c>
      <c r="B165" s="6"/>
      <c r="C165" s="13" t="s">
        <v>149</v>
      </c>
      <c r="D165" s="11" t="s">
        <v>14</v>
      </c>
      <c r="E165" s="16"/>
      <c r="F165" s="11">
        <v>4.1550000000000002</v>
      </c>
      <c r="G165" s="23"/>
      <c r="H165" s="10" t="s">
        <v>217</v>
      </c>
      <c r="I165" s="54"/>
      <c r="J165" s="62"/>
      <c r="K165" s="9"/>
      <c r="L165" s="9"/>
      <c r="M165" s="9"/>
    </row>
    <row r="166" spans="1:13" x14ac:dyDescent="0.25">
      <c r="A166" s="6">
        <v>165</v>
      </c>
      <c r="B166" s="6"/>
      <c r="C166" s="13" t="s">
        <v>108</v>
      </c>
      <c r="D166" s="11" t="s">
        <v>5</v>
      </c>
      <c r="E166" s="16"/>
      <c r="F166" s="11">
        <v>0.67800000000000005</v>
      </c>
      <c r="G166" s="23">
        <v>0.08</v>
      </c>
      <c r="H166" s="62" t="s">
        <v>218</v>
      </c>
      <c r="I166" s="54"/>
      <c r="J166" s="62"/>
      <c r="K166" s="9"/>
      <c r="L166" s="9"/>
      <c r="M166" s="9"/>
    </row>
    <row r="167" spans="1:13" s="18" customFormat="1" x14ac:dyDescent="0.25">
      <c r="A167" s="6">
        <v>166</v>
      </c>
      <c r="B167" s="29"/>
      <c r="C167" s="34" t="s">
        <v>151</v>
      </c>
      <c r="D167" s="29" t="s">
        <v>4</v>
      </c>
      <c r="E167" s="29">
        <v>6</v>
      </c>
      <c r="F167" s="30"/>
      <c r="G167" s="30"/>
      <c r="H167" s="31"/>
      <c r="I167" s="17"/>
      <c r="J167" s="17">
        <f>E167*I167</f>
        <v>0</v>
      </c>
      <c r="K167" s="17"/>
      <c r="L167" s="17">
        <f>E167*K167</f>
        <v>0</v>
      </c>
      <c r="M167" s="17">
        <f>J167+L167</f>
        <v>0</v>
      </c>
    </row>
    <row r="168" spans="1:13" x14ac:dyDescent="0.25">
      <c r="A168" s="6">
        <v>167</v>
      </c>
      <c r="B168" s="11"/>
      <c r="C168" s="13" t="s">
        <v>153</v>
      </c>
      <c r="D168" s="11"/>
      <c r="E168" s="16"/>
      <c r="F168" s="11">
        <v>5.6</v>
      </c>
      <c r="G168" s="11"/>
      <c r="H168" s="12" t="s">
        <v>219</v>
      </c>
      <c r="I168" s="12"/>
      <c r="J168" s="9"/>
      <c r="K168" s="9"/>
      <c r="L168" s="9"/>
      <c r="M168" s="9"/>
    </row>
    <row r="169" spans="1:13" x14ac:dyDescent="0.25">
      <c r="A169" s="6">
        <v>168</v>
      </c>
      <c r="B169" s="11"/>
      <c r="C169" s="13" t="s">
        <v>148</v>
      </c>
      <c r="D169" s="11"/>
      <c r="E169" s="16"/>
      <c r="F169" s="11">
        <v>23.284800000000001</v>
      </c>
      <c r="G169" s="11"/>
      <c r="H169" s="12" t="s">
        <v>220</v>
      </c>
      <c r="I169" s="12"/>
      <c r="J169" s="9"/>
      <c r="K169" s="9"/>
      <c r="L169" s="9"/>
      <c r="M169" s="9"/>
    </row>
    <row r="170" spans="1:13" x14ac:dyDescent="0.25">
      <c r="A170" s="6">
        <v>169</v>
      </c>
      <c r="B170" s="11"/>
      <c r="C170" s="13" t="s">
        <v>149</v>
      </c>
      <c r="D170" s="11"/>
      <c r="E170" s="16"/>
      <c r="F170" s="11">
        <v>23.284800000000001</v>
      </c>
      <c r="G170" s="11"/>
      <c r="H170" s="12" t="s">
        <v>221</v>
      </c>
      <c r="I170" s="12"/>
      <c r="J170" s="9"/>
      <c r="K170" s="9"/>
      <c r="L170" s="9"/>
      <c r="M170" s="9"/>
    </row>
    <row r="171" spans="1:13" x14ac:dyDescent="0.25">
      <c r="A171" s="6">
        <v>170</v>
      </c>
      <c r="B171" s="11"/>
      <c r="C171" s="13" t="s">
        <v>108</v>
      </c>
      <c r="D171" s="11"/>
      <c r="E171" s="16"/>
      <c r="F171" s="11">
        <v>2.2919999999999998</v>
      </c>
      <c r="G171" s="11">
        <v>0.27</v>
      </c>
      <c r="H171" s="12" t="s">
        <v>222</v>
      </c>
      <c r="I171" s="12"/>
      <c r="J171" s="9"/>
      <c r="K171" s="9"/>
      <c r="L171" s="9"/>
      <c r="M171" s="9"/>
    </row>
    <row r="172" spans="1:13" x14ac:dyDescent="0.25">
      <c r="A172" s="6">
        <v>171</v>
      </c>
      <c r="B172" s="26"/>
      <c r="C172" s="34" t="s">
        <v>154</v>
      </c>
      <c r="D172" s="6"/>
      <c r="E172" s="29"/>
      <c r="F172" s="7"/>
      <c r="G172" s="7"/>
      <c r="H172" s="8"/>
      <c r="I172" s="9"/>
      <c r="J172" s="9"/>
      <c r="K172" s="9"/>
      <c r="L172" s="9"/>
      <c r="M172" s="9"/>
    </row>
    <row r="173" spans="1:13" x14ac:dyDescent="0.25">
      <c r="A173" s="6">
        <v>172</v>
      </c>
      <c r="B173" s="11"/>
      <c r="C173" s="13" t="s">
        <v>150</v>
      </c>
      <c r="D173" s="11" t="s">
        <v>4</v>
      </c>
      <c r="E173" s="16"/>
      <c r="F173" s="11" t="s">
        <v>9</v>
      </c>
      <c r="G173" s="7"/>
      <c r="H173" s="12" t="s">
        <v>155</v>
      </c>
      <c r="I173" s="9"/>
      <c r="J173" s="9"/>
      <c r="K173" s="9"/>
      <c r="L173" s="9"/>
      <c r="M173" s="9"/>
    </row>
    <row r="174" spans="1:13" x14ac:dyDescent="0.25">
      <c r="A174" s="6">
        <v>173</v>
      </c>
      <c r="B174" s="11"/>
      <c r="C174" s="13" t="s">
        <v>151</v>
      </c>
      <c r="D174" s="11" t="s">
        <v>4</v>
      </c>
      <c r="E174" s="16"/>
      <c r="F174" s="11" t="s">
        <v>12</v>
      </c>
      <c r="G174" s="7"/>
      <c r="H174" s="12" t="s">
        <v>156</v>
      </c>
      <c r="I174" s="9"/>
      <c r="J174" s="9"/>
      <c r="K174" s="9"/>
      <c r="L174" s="9"/>
      <c r="M174" s="9"/>
    </row>
    <row r="175" spans="1:13" x14ac:dyDescent="0.25">
      <c r="A175" s="6">
        <v>174</v>
      </c>
      <c r="B175" s="11"/>
      <c r="C175" s="34" t="s">
        <v>157</v>
      </c>
      <c r="D175" s="11" t="s">
        <v>5</v>
      </c>
      <c r="E175" s="16">
        <v>5122.13</v>
      </c>
      <c r="F175" s="11">
        <v>232.82</v>
      </c>
      <c r="G175" s="7"/>
      <c r="H175" s="12" t="s">
        <v>228</v>
      </c>
      <c r="I175" s="9"/>
      <c r="J175" s="17">
        <f>E175*I175</f>
        <v>0</v>
      </c>
      <c r="K175" s="17"/>
      <c r="L175" s="17">
        <f>E175*K175</f>
        <v>0</v>
      </c>
      <c r="M175" s="17">
        <f>J175+L175</f>
        <v>0</v>
      </c>
    </row>
    <row r="176" spans="1:13" x14ac:dyDescent="0.25">
      <c r="A176" s="6">
        <v>175</v>
      </c>
      <c r="B176" s="6">
        <v>1</v>
      </c>
      <c r="C176" s="59" t="s">
        <v>224</v>
      </c>
      <c r="D176" s="11" t="s">
        <v>5</v>
      </c>
      <c r="E176" s="16"/>
      <c r="F176" s="7">
        <v>190.16</v>
      </c>
      <c r="G176" s="7">
        <v>31.8</v>
      </c>
      <c r="H176" s="12" t="s">
        <v>229</v>
      </c>
      <c r="I176" s="9"/>
      <c r="J176" s="9"/>
      <c r="K176" s="9"/>
      <c r="L176" s="9"/>
      <c r="M176" s="9"/>
    </row>
    <row r="177" spans="1:13" x14ac:dyDescent="0.25">
      <c r="A177" s="6">
        <v>176</v>
      </c>
      <c r="B177" s="6">
        <v>2</v>
      </c>
      <c r="C177" s="59" t="s">
        <v>262</v>
      </c>
      <c r="D177" s="11" t="s">
        <v>5</v>
      </c>
      <c r="E177" s="16"/>
      <c r="F177" s="7">
        <v>4.92</v>
      </c>
      <c r="G177" s="7">
        <v>1.23</v>
      </c>
      <c r="H177" s="8" t="s">
        <v>230</v>
      </c>
      <c r="I177" s="9"/>
      <c r="J177" s="9"/>
      <c r="K177" s="9"/>
      <c r="L177" s="9"/>
      <c r="M177" s="9"/>
    </row>
    <row r="178" spans="1:13" x14ac:dyDescent="0.25">
      <c r="A178" s="6">
        <v>177</v>
      </c>
      <c r="B178" s="27">
        <v>3</v>
      </c>
      <c r="C178" s="59" t="s">
        <v>263</v>
      </c>
      <c r="D178" s="11" t="s">
        <v>5</v>
      </c>
      <c r="E178" s="16"/>
      <c r="F178" s="7">
        <v>18</v>
      </c>
      <c r="G178" s="7">
        <v>0.75</v>
      </c>
      <c r="H178" s="8" t="s">
        <v>142</v>
      </c>
      <c r="I178" s="9"/>
      <c r="J178" s="9"/>
      <c r="K178" s="9"/>
      <c r="L178" s="9"/>
      <c r="M178" s="9"/>
    </row>
    <row r="179" spans="1:13" x14ac:dyDescent="0.25">
      <c r="A179" s="6">
        <v>178</v>
      </c>
      <c r="B179" s="27">
        <v>4</v>
      </c>
      <c r="C179" s="59" t="s">
        <v>225</v>
      </c>
      <c r="D179" s="11" t="s">
        <v>5</v>
      </c>
      <c r="E179" s="16"/>
      <c r="F179" s="7">
        <v>19.739999999999998</v>
      </c>
      <c r="G179" s="7">
        <v>9.8699999999999992</v>
      </c>
      <c r="H179" s="8" t="s">
        <v>140</v>
      </c>
      <c r="I179" s="9"/>
      <c r="J179" s="9"/>
      <c r="K179" s="9"/>
      <c r="L179" s="9"/>
      <c r="M179" s="9"/>
    </row>
    <row r="180" spans="1:13" s="18" customFormat="1" x14ac:dyDescent="0.25">
      <c r="A180" s="6">
        <v>179</v>
      </c>
      <c r="B180" s="53"/>
      <c r="C180" s="80" t="s">
        <v>226</v>
      </c>
      <c r="D180" s="16" t="s">
        <v>5</v>
      </c>
      <c r="E180" s="30">
        <v>4.16</v>
      </c>
      <c r="F180" s="30"/>
      <c r="G180" s="30"/>
      <c r="H180" s="31" t="s">
        <v>231</v>
      </c>
      <c r="I180" s="17"/>
      <c r="J180" s="17">
        <f t="shared" ref="J180:J182" si="21">E180*I180</f>
        <v>0</v>
      </c>
      <c r="K180" s="17"/>
      <c r="L180" s="17">
        <f t="shared" ref="L180:L182" si="22">E180*K180</f>
        <v>0</v>
      </c>
      <c r="M180" s="17">
        <f t="shared" ref="M180:M182" si="23">J180+L180</f>
        <v>0</v>
      </c>
    </row>
    <row r="181" spans="1:13" s="18" customFormat="1" x14ac:dyDescent="0.25">
      <c r="A181" s="6">
        <v>180</v>
      </c>
      <c r="B181" s="53"/>
      <c r="C181" s="80" t="s">
        <v>227</v>
      </c>
      <c r="D181" s="16" t="s">
        <v>5</v>
      </c>
      <c r="E181" s="30">
        <v>42.66</v>
      </c>
      <c r="F181" s="30"/>
      <c r="G181" s="30">
        <v>47.1</v>
      </c>
      <c r="H181" s="31" t="s">
        <v>232</v>
      </c>
      <c r="I181" s="17"/>
      <c r="J181" s="17">
        <f t="shared" si="21"/>
        <v>0</v>
      </c>
      <c r="K181" s="17"/>
      <c r="L181" s="17">
        <f t="shared" si="22"/>
        <v>0</v>
      </c>
      <c r="M181" s="17">
        <f t="shared" si="23"/>
        <v>0</v>
      </c>
    </row>
    <row r="182" spans="1:13" x14ac:dyDescent="0.25">
      <c r="A182" s="6">
        <v>181</v>
      </c>
      <c r="B182" s="27"/>
      <c r="C182" s="34" t="s">
        <v>233</v>
      </c>
      <c r="D182" s="11" t="s">
        <v>5</v>
      </c>
      <c r="E182" s="16">
        <v>5122.13</v>
      </c>
      <c r="F182" s="7">
        <v>232.82</v>
      </c>
      <c r="G182" s="7"/>
      <c r="H182" s="8" t="s">
        <v>228</v>
      </c>
      <c r="I182" s="9"/>
      <c r="J182" s="17">
        <f t="shared" si="21"/>
        <v>0</v>
      </c>
      <c r="K182" s="17"/>
      <c r="L182" s="17">
        <f t="shared" si="22"/>
        <v>0</v>
      </c>
      <c r="M182" s="17">
        <f t="shared" si="23"/>
        <v>0</v>
      </c>
    </row>
    <row r="183" spans="1:13" x14ac:dyDescent="0.25">
      <c r="A183" s="6">
        <v>182</v>
      </c>
      <c r="B183" s="6">
        <v>1</v>
      </c>
      <c r="C183" s="59" t="s">
        <v>224</v>
      </c>
      <c r="D183" s="11" t="s">
        <v>5</v>
      </c>
      <c r="E183" s="29"/>
      <c r="F183" s="7">
        <v>190.16</v>
      </c>
      <c r="G183" s="7">
        <v>31.8</v>
      </c>
      <c r="H183" s="8" t="s">
        <v>229</v>
      </c>
      <c r="I183" s="9"/>
      <c r="J183" s="9"/>
      <c r="K183" s="9"/>
      <c r="L183" s="9"/>
      <c r="M183" s="9"/>
    </row>
    <row r="184" spans="1:13" x14ac:dyDescent="0.25">
      <c r="A184" s="6">
        <v>183</v>
      </c>
      <c r="B184" s="6">
        <v>2</v>
      </c>
      <c r="C184" s="59" t="s">
        <v>262</v>
      </c>
      <c r="D184" s="11" t="s">
        <v>5</v>
      </c>
      <c r="E184" s="29"/>
      <c r="F184" s="7">
        <v>4.92</v>
      </c>
      <c r="G184" s="7">
        <v>1.23</v>
      </c>
      <c r="H184" s="8" t="s">
        <v>230</v>
      </c>
      <c r="I184" s="9"/>
      <c r="J184" s="9"/>
      <c r="K184" s="9"/>
      <c r="L184" s="9"/>
      <c r="M184" s="9"/>
    </row>
    <row r="185" spans="1:13" x14ac:dyDescent="0.25">
      <c r="A185" s="6">
        <v>184</v>
      </c>
      <c r="B185" s="27">
        <v>3</v>
      </c>
      <c r="C185" s="59" t="s">
        <v>263</v>
      </c>
      <c r="D185" s="11" t="s">
        <v>5</v>
      </c>
      <c r="E185" s="29"/>
      <c r="F185" s="7">
        <v>18</v>
      </c>
      <c r="G185" s="7">
        <v>0.75</v>
      </c>
      <c r="H185" s="8" t="s">
        <v>142</v>
      </c>
      <c r="I185" s="9"/>
      <c r="J185" s="9"/>
      <c r="K185" s="9"/>
      <c r="L185" s="9"/>
      <c r="M185" s="9"/>
    </row>
    <row r="186" spans="1:13" x14ac:dyDescent="0.25">
      <c r="A186" s="6">
        <v>185</v>
      </c>
      <c r="B186" s="27">
        <v>4</v>
      </c>
      <c r="C186" s="59" t="s">
        <v>225</v>
      </c>
      <c r="D186" s="11" t="s">
        <v>5</v>
      </c>
      <c r="E186" s="29"/>
      <c r="F186" s="7">
        <v>19.739999999999998</v>
      </c>
      <c r="G186" s="7">
        <v>9.8699999999999992</v>
      </c>
      <c r="H186" s="8" t="s">
        <v>140</v>
      </c>
      <c r="I186" s="9"/>
      <c r="J186" s="9"/>
      <c r="K186" s="9"/>
      <c r="L186" s="9"/>
      <c r="M186" s="9"/>
    </row>
    <row r="187" spans="1:13" s="18" customFormat="1" x14ac:dyDescent="0.25">
      <c r="A187" s="6">
        <v>186</v>
      </c>
      <c r="B187" s="53"/>
      <c r="C187" s="80" t="s">
        <v>226</v>
      </c>
      <c r="D187" s="16" t="s">
        <v>5</v>
      </c>
      <c r="E187" s="30">
        <v>4.16</v>
      </c>
      <c r="F187" s="32"/>
      <c r="G187" s="30"/>
      <c r="H187" s="31" t="s">
        <v>231</v>
      </c>
      <c r="I187" s="17"/>
      <c r="J187" s="17">
        <f t="shared" ref="J187:J189" si="24">E187*I187</f>
        <v>0</v>
      </c>
      <c r="K187" s="17"/>
      <c r="L187" s="17">
        <f t="shared" ref="L187:L189" si="25">E187*K187</f>
        <v>0</v>
      </c>
      <c r="M187" s="17">
        <f t="shared" ref="M187:M189" si="26">J187+L187</f>
        <v>0</v>
      </c>
    </row>
    <row r="188" spans="1:13" s="18" customFormat="1" x14ac:dyDescent="0.25">
      <c r="A188" s="6">
        <v>187</v>
      </c>
      <c r="B188" s="53"/>
      <c r="C188" s="80" t="s">
        <v>227</v>
      </c>
      <c r="D188" s="16" t="s">
        <v>5</v>
      </c>
      <c r="E188" s="30">
        <v>42.66</v>
      </c>
      <c r="F188" s="32"/>
      <c r="G188" s="30">
        <v>47.1</v>
      </c>
      <c r="H188" s="31" t="s">
        <v>232</v>
      </c>
      <c r="I188" s="17"/>
      <c r="J188" s="17">
        <f t="shared" si="24"/>
        <v>0</v>
      </c>
      <c r="K188" s="17"/>
      <c r="L188" s="17">
        <f t="shared" si="25"/>
        <v>0</v>
      </c>
      <c r="M188" s="17">
        <f t="shared" si="26"/>
        <v>0</v>
      </c>
    </row>
    <row r="189" spans="1:13" s="18" customFormat="1" x14ac:dyDescent="0.25">
      <c r="A189" s="6">
        <v>188</v>
      </c>
      <c r="B189" s="53"/>
      <c r="C189" s="34" t="s">
        <v>234</v>
      </c>
      <c r="D189" s="29" t="s">
        <v>5</v>
      </c>
      <c r="E189" s="29">
        <f>12737.16+942.33</f>
        <v>13679.49</v>
      </c>
      <c r="G189" s="30"/>
      <c r="H189" s="31" t="s">
        <v>228</v>
      </c>
      <c r="I189" s="17"/>
      <c r="J189" s="17">
        <f t="shared" si="24"/>
        <v>0</v>
      </c>
      <c r="K189" s="17"/>
      <c r="L189" s="17">
        <f t="shared" si="25"/>
        <v>0</v>
      </c>
      <c r="M189" s="17">
        <f t="shared" si="26"/>
        <v>0</v>
      </c>
    </row>
    <row r="190" spans="1:13" x14ac:dyDescent="0.25">
      <c r="A190" s="6">
        <v>189</v>
      </c>
      <c r="B190" s="27" t="s">
        <v>223</v>
      </c>
      <c r="C190" s="59" t="s">
        <v>223</v>
      </c>
      <c r="D190" s="11" t="s">
        <v>5</v>
      </c>
      <c r="E190" s="6"/>
      <c r="F190" s="7">
        <v>5122.04</v>
      </c>
      <c r="G190" s="7">
        <v>232.82</v>
      </c>
      <c r="H190" s="8" t="s">
        <v>194</v>
      </c>
      <c r="I190" s="9"/>
      <c r="J190" s="9"/>
      <c r="K190" s="9"/>
      <c r="L190" s="9"/>
      <c r="M190" s="9"/>
    </row>
    <row r="191" spans="1:13" x14ac:dyDescent="0.25">
      <c r="A191" s="6">
        <v>190</v>
      </c>
      <c r="B191" s="27" t="s">
        <v>241</v>
      </c>
      <c r="C191" s="59" t="s">
        <v>241</v>
      </c>
      <c r="D191" s="11" t="s">
        <v>5</v>
      </c>
      <c r="E191" s="6"/>
      <c r="F191" s="7">
        <v>5122.04</v>
      </c>
      <c r="G191" s="7">
        <v>232.82</v>
      </c>
      <c r="H191" s="8" t="s">
        <v>194</v>
      </c>
      <c r="I191" s="9"/>
      <c r="J191" s="9"/>
      <c r="K191" s="9"/>
      <c r="L191" s="9"/>
      <c r="M191" s="9"/>
    </row>
    <row r="192" spans="1:13" x14ac:dyDescent="0.25">
      <c r="A192" s="6">
        <v>191</v>
      </c>
      <c r="B192" s="5" t="s">
        <v>240</v>
      </c>
      <c r="C192" s="59" t="s">
        <v>242</v>
      </c>
      <c r="D192" s="11" t="s">
        <v>5</v>
      </c>
      <c r="E192" s="56"/>
      <c r="F192" s="57">
        <v>122.32</v>
      </c>
      <c r="G192" s="7">
        <v>6.39</v>
      </c>
      <c r="H192" s="8" t="s">
        <v>251</v>
      </c>
      <c r="I192" s="9"/>
      <c r="J192" s="9"/>
      <c r="K192" s="9"/>
      <c r="L192" s="9"/>
      <c r="M192" s="9"/>
    </row>
    <row r="193" spans="1:13" x14ac:dyDescent="0.25">
      <c r="A193" s="6">
        <v>192</v>
      </c>
      <c r="B193" s="27" t="s">
        <v>235</v>
      </c>
      <c r="C193" s="59" t="s">
        <v>243</v>
      </c>
      <c r="D193" s="11" t="s">
        <v>5</v>
      </c>
      <c r="E193" s="6"/>
      <c r="F193" s="7">
        <v>530.64</v>
      </c>
      <c r="G193" s="7">
        <v>12.06</v>
      </c>
      <c r="H193" s="8" t="s">
        <v>140</v>
      </c>
      <c r="I193" s="9"/>
      <c r="J193" s="9"/>
      <c r="K193" s="9"/>
      <c r="L193" s="9"/>
      <c r="M193" s="9"/>
    </row>
    <row r="194" spans="1:13" x14ac:dyDescent="0.25">
      <c r="A194" s="6">
        <v>193</v>
      </c>
      <c r="B194" s="6" t="s">
        <v>236</v>
      </c>
      <c r="C194" s="59" t="s">
        <v>244</v>
      </c>
      <c r="D194" s="11" t="s">
        <v>5</v>
      </c>
      <c r="E194" s="6"/>
      <c r="F194" s="7">
        <v>1840.08</v>
      </c>
      <c r="G194" s="7">
        <v>6.38</v>
      </c>
      <c r="H194" s="8" t="s">
        <v>252</v>
      </c>
      <c r="I194" s="9"/>
      <c r="J194" s="9"/>
      <c r="K194" s="9"/>
      <c r="L194" s="9"/>
      <c r="M194" s="9"/>
    </row>
    <row r="195" spans="1:13" x14ac:dyDescent="0.25">
      <c r="A195" s="6">
        <v>194</v>
      </c>
      <c r="B195" s="6" t="s">
        <v>237</v>
      </c>
      <c r="C195" s="59" t="s">
        <v>245</v>
      </c>
      <c r="D195" s="11" t="s">
        <v>30</v>
      </c>
      <c r="E195" s="29"/>
      <c r="F195" s="7">
        <v>11.15</v>
      </c>
      <c r="G195" s="7"/>
      <c r="H195" s="8" t="s">
        <v>253</v>
      </c>
      <c r="I195" s="9"/>
      <c r="J195" s="9"/>
      <c r="K195" s="9"/>
      <c r="L195" s="9"/>
      <c r="M195" s="9"/>
    </row>
    <row r="196" spans="1:13" x14ac:dyDescent="0.25">
      <c r="A196" s="6">
        <v>195</v>
      </c>
      <c r="B196" s="6" t="s">
        <v>238</v>
      </c>
      <c r="C196" s="59" t="s">
        <v>246</v>
      </c>
      <c r="D196" s="11" t="s">
        <v>5</v>
      </c>
      <c r="E196" s="29"/>
      <c r="F196" s="7">
        <v>33.119999999999997</v>
      </c>
      <c r="G196" s="7">
        <v>1.38</v>
      </c>
      <c r="H196" s="8" t="s">
        <v>142</v>
      </c>
      <c r="I196" s="9"/>
      <c r="J196" s="9"/>
      <c r="K196" s="9"/>
      <c r="L196" s="9"/>
      <c r="M196" s="9"/>
    </row>
    <row r="197" spans="1:13" x14ac:dyDescent="0.25">
      <c r="A197" s="6">
        <v>196</v>
      </c>
      <c r="B197" s="6" t="s">
        <v>239</v>
      </c>
      <c r="C197" s="59" t="s">
        <v>247</v>
      </c>
      <c r="D197" s="11" t="s">
        <v>5</v>
      </c>
      <c r="E197" s="29"/>
      <c r="F197" s="7">
        <v>10.51</v>
      </c>
      <c r="G197" s="28">
        <v>0.39500000000000002</v>
      </c>
      <c r="H197" s="8" t="s">
        <v>254</v>
      </c>
      <c r="I197" s="9"/>
      <c r="J197" s="9"/>
      <c r="K197" s="9"/>
      <c r="L197" s="9"/>
      <c r="M197" s="9"/>
    </row>
    <row r="198" spans="1:13" x14ac:dyDescent="0.25">
      <c r="A198" s="6">
        <v>197</v>
      </c>
      <c r="B198" s="6"/>
      <c r="C198" s="59" t="s">
        <v>248</v>
      </c>
      <c r="D198" s="11" t="s">
        <v>5</v>
      </c>
      <c r="E198" s="29"/>
      <c r="F198" s="7">
        <v>0.97</v>
      </c>
      <c r="G198" s="7"/>
      <c r="H198" s="8" t="s">
        <v>255</v>
      </c>
      <c r="I198" s="9"/>
      <c r="J198" s="9"/>
      <c r="K198" s="9"/>
      <c r="L198" s="9"/>
      <c r="M198" s="9"/>
    </row>
    <row r="199" spans="1:13" x14ac:dyDescent="0.25">
      <c r="A199" s="6">
        <v>198</v>
      </c>
      <c r="B199" s="6"/>
      <c r="C199" s="59" t="s">
        <v>249</v>
      </c>
      <c r="D199" s="11" t="s">
        <v>5</v>
      </c>
      <c r="E199" s="29"/>
      <c r="F199" s="7">
        <v>0.08</v>
      </c>
      <c r="G199" s="7"/>
      <c r="H199" s="8" t="s">
        <v>256</v>
      </c>
      <c r="I199" s="9"/>
      <c r="J199" s="9"/>
      <c r="K199" s="9"/>
      <c r="L199" s="9"/>
      <c r="M199" s="9"/>
    </row>
    <row r="200" spans="1:13" ht="13.8" customHeight="1" x14ac:dyDescent="0.25">
      <c r="A200" s="6">
        <v>199</v>
      </c>
      <c r="B200" s="6"/>
      <c r="C200" s="59" t="s">
        <v>247</v>
      </c>
      <c r="D200" s="11" t="s">
        <v>5</v>
      </c>
      <c r="E200" s="6"/>
      <c r="F200" s="7">
        <v>820.42</v>
      </c>
      <c r="G200" s="28">
        <v>0.39500000000000002</v>
      </c>
      <c r="H200" s="8" t="s">
        <v>257</v>
      </c>
      <c r="I200" s="9"/>
      <c r="J200" s="9"/>
      <c r="K200" s="9"/>
      <c r="L200" s="9"/>
      <c r="M200" s="9"/>
    </row>
    <row r="201" spans="1:13" x14ac:dyDescent="0.25">
      <c r="A201" s="6">
        <v>200</v>
      </c>
      <c r="B201" s="26"/>
      <c r="C201" s="59" t="s">
        <v>250</v>
      </c>
      <c r="D201" s="11" t="s">
        <v>5</v>
      </c>
      <c r="E201" s="6"/>
      <c r="F201" s="7">
        <v>121.9</v>
      </c>
      <c r="G201" s="7">
        <v>0.222</v>
      </c>
      <c r="H201" s="8" t="s">
        <v>258</v>
      </c>
      <c r="I201" s="9"/>
      <c r="J201" s="9"/>
      <c r="K201" s="9"/>
      <c r="L201" s="9"/>
      <c r="M201" s="9"/>
    </row>
    <row r="202" spans="1:13" s="18" customFormat="1" x14ac:dyDescent="0.25">
      <c r="A202" s="6">
        <v>201</v>
      </c>
      <c r="B202" s="29"/>
      <c r="C202" s="34" t="s">
        <v>259</v>
      </c>
      <c r="D202" s="16" t="s">
        <v>215</v>
      </c>
      <c r="E202" s="40">
        <v>263.12</v>
      </c>
      <c r="F202" s="30"/>
      <c r="G202" s="30"/>
      <c r="H202" s="31"/>
      <c r="I202" s="17"/>
      <c r="J202" s="17">
        <f>E202*I202</f>
        <v>0</v>
      </c>
      <c r="K202" s="17"/>
      <c r="L202" s="17">
        <f>E202*K202</f>
        <v>0</v>
      </c>
      <c r="M202" s="17">
        <f>J202+L202</f>
        <v>0</v>
      </c>
    </row>
    <row r="203" spans="1:13" x14ac:dyDescent="0.25">
      <c r="A203" s="6">
        <v>202</v>
      </c>
      <c r="B203" s="11">
        <v>1</v>
      </c>
      <c r="C203" s="13" t="s">
        <v>260</v>
      </c>
      <c r="D203" s="11" t="s">
        <v>30</v>
      </c>
      <c r="E203" s="25">
        <v>4.79</v>
      </c>
      <c r="F203" s="58"/>
      <c r="G203" s="11">
        <v>1.8200000000000001E-2</v>
      </c>
      <c r="H203" s="11"/>
      <c r="I203" s="9"/>
      <c r="J203" s="17">
        <f t="shared" ref="J203:J205" si="27">E203*I203</f>
        <v>0</v>
      </c>
      <c r="K203" s="17"/>
      <c r="L203" s="17">
        <f t="shared" ref="L203:L205" si="28">E203*K203</f>
        <v>0</v>
      </c>
      <c r="M203" s="17">
        <f t="shared" ref="M203:M205" si="29">J203+L203</f>
        <v>0</v>
      </c>
    </row>
    <row r="204" spans="1:13" ht="28.8" x14ac:dyDescent="0.25">
      <c r="A204" s="6">
        <v>203</v>
      </c>
      <c r="B204" s="11">
        <v>2</v>
      </c>
      <c r="C204" s="13" t="s">
        <v>261</v>
      </c>
      <c r="D204" s="11" t="s">
        <v>5</v>
      </c>
      <c r="E204" s="25">
        <v>11.84</v>
      </c>
      <c r="F204" s="58"/>
      <c r="G204" s="11">
        <v>0.05</v>
      </c>
      <c r="H204" s="11"/>
      <c r="I204" s="9"/>
      <c r="J204" s="17">
        <f t="shared" si="27"/>
        <v>0</v>
      </c>
      <c r="K204" s="17"/>
      <c r="L204" s="17">
        <f t="shared" si="28"/>
        <v>0</v>
      </c>
      <c r="M204" s="17">
        <f t="shared" si="29"/>
        <v>0</v>
      </c>
    </row>
    <row r="205" spans="1:13" x14ac:dyDescent="0.25">
      <c r="A205" s="6">
        <v>204</v>
      </c>
      <c r="B205" s="11"/>
      <c r="C205" s="13" t="s">
        <v>26</v>
      </c>
      <c r="D205" s="11" t="s">
        <v>14</v>
      </c>
      <c r="E205" s="25">
        <v>82.88</v>
      </c>
      <c r="F205" s="58"/>
      <c r="G205" s="11">
        <v>0.32</v>
      </c>
      <c r="H205" s="11"/>
      <c r="I205" s="9"/>
      <c r="J205" s="17">
        <f t="shared" si="27"/>
        <v>0</v>
      </c>
      <c r="K205" s="17"/>
      <c r="L205" s="17">
        <f t="shared" si="28"/>
        <v>0</v>
      </c>
      <c r="M205" s="17">
        <f t="shared" si="29"/>
        <v>0</v>
      </c>
    </row>
    <row r="206" spans="1:13" x14ac:dyDescent="0.25">
      <c r="J206" s="17"/>
      <c r="K206" s="17"/>
      <c r="L206" s="17"/>
      <c r="M206" s="17"/>
    </row>
  </sheetData>
  <autoFilter ref="B1:M206" xr:uid="{C499C02C-3388-43F3-8596-2C9675FE6161}"/>
  <phoneticPr fontId="3" type="noConversion"/>
  <pageMargins left="0.7" right="0.7" top="0.75" bottom="0.75" header="0.3" footer="0.3"/>
  <pageSetup paperSize="9"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F9B9A-FF05-4973-9894-214E6F47F4C9}">
  <dimension ref="A1:J167"/>
  <sheetViews>
    <sheetView zoomScaleNormal="100" workbookViewId="0">
      <selection sqref="A1:XFD1"/>
    </sheetView>
  </sheetViews>
  <sheetFormatPr defaultColWidth="8.77734375" defaultRowHeight="13.8" x14ac:dyDescent="0.25"/>
  <cols>
    <col min="1" max="1" width="8.77734375" style="86"/>
    <col min="2" max="2" width="45.21875" style="85" customWidth="1"/>
    <col min="3" max="3" width="11.77734375" style="86" customWidth="1"/>
    <col min="4" max="4" width="26.21875" style="86" customWidth="1"/>
    <col min="5" max="5" width="44.33203125" style="93" customWidth="1"/>
    <col min="6" max="10" width="16" style="84" customWidth="1"/>
    <col min="11" max="16384" width="8.77734375" style="84"/>
  </cols>
  <sheetData>
    <row r="1" spans="1:10" s="5" customFormat="1" ht="35.4" customHeight="1" x14ac:dyDescent="0.25">
      <c r="A1" s="1" t="s">
        <v>264</v>
      </c>
      <c r="B1" s="2" t="s">
        <v>1</v>
      </c>
      <c r="C1" s="1" t="s">
        <v>54</v>
      </c>
      <c r="D1" s="1" t="s">
        <v>193</v>
      </c>
      <c r="E1" s="3" t="s">
        <v>3</v>
      </c>
      <c r="F1" s="4" t="s">
        <v>15</v>
      </c>
      <c r="G1" s="4" t="s">
        <v>6</v>
      </c>
      <c r="H1" s="4" t="s">
        <v>16</v>
      </c>
      <c r="I1" s="4" t="s">
        <v>7</v>
      </c>
      <c r="J1" s="4" t="s">
        <v>8</v>
      </c>
    </row>
    <row r="2" spans="1:10" ht="14.4" x14ac:dyDescent="0.25">
      <c r="A2" s="23">
        <v>1</v>
      </c>
      <c r="B2" s="40" t="s">
        <v>287</v>
      </c>
      <c r="C2" s="23"/>
      <c r="D2" s="23"/>
      <c r="E2" s="83"/>
      <c r="F2" s="54"/>
      <c r="G2" s="54"/>
      <c r="H2" s="54"/>
      <c r="I2" s="54"/>
      <c r="J2" s="54"/>
    </row>
    <row r="3" spans="1:10" ht="28.8" x14ac:dyDescent="0.25">
      <c r="A3" s="23">
        <v>2</v>
      </c>
      <c r="B3" s="88" t="s">
        <v>265</v>
      </c>
      <c r="C3" s="87"/>
      <c r="D3" s="87"/>
      <c r="E3" s="94"/>
      <c r="F3" s="54"/>
      <c r="G3" s="54"/>
      <c r="H3" s="54"/>
      <c r="I3" s="54"/>
      <c r="J3" s="54"/>
    </row>
    <row r="4" spans="1:10" ht="14.4" x14ac:dyDescent="0.25">
      <c r="A4" s="23">
        <v>3</v>
      </c>
      <c r="B4" s="88" t="s">
        <v>266</v>
      </c>
      <c r="C4" s="87" t="s">
        <v>14</v>
      </c>
      <c r="D4" s="87">
        <f>19167.89*1.15</f>
        <v>22043.073499999999</v>
      </c>
      <c r="E4" s="94" t="s">
        <v>420</v>
      </c>
      <c r="F4" s="54"/>
      <c r="G4" s="54"/>
      <c r="H4" s="54"/>
      <c r="I4" s="54"/>
      <c r="J4" s="54"/>
    </row>
    <row r="5" spans="1:10" ht="14.4" x14ac:dyDescent="0.25">
      <c r="A5" s="23">
        <v>4</v>
      </c>
      <c r="B5" s="88" t="s">
        <v>283</v>
      </c>
      <c r="C5" s="87" t="s">
        <v>14</v>
      </c>
      <c r="D5" s="87">
        <f>19831.33*1.15</f>
        <v>22806.029500000001</v>
      </c>
      <c r="E5" s="94" t="s">
        <v>420</v>
      </c>
      <c r="F5" s="54"/>
      <c r="G5" s="54"/>
      <c r="H5" s="54"/>
      <c r="I5" s="54"/>
      <c r="J5" s="54"/>
    </row>
    <row r="6" spans="1:10" ht="14.4" x14ac:dyDescent="0.25">
      <c r="A6" s="23">
        <v>5</v>
      </c>
      <c r="B6" s="88" t="s">
        <v>267</v>
      </c>
      <c r="C6" s="87" t="s">
        <v>14</v>
      </c>
      <c r="D6" s="87">
        <f>19538.12*1.03</f>
        <v>20124.263599999998</v>
      </c>
      <c r="E6" s="94" t="s">
        <v>421</v>
      </c>
      <c r="F6" s="54"/>
      <c r="G6" s="54"/>
      <c r="H6" s="54"/>
      <c r="I6" s="54"/>
      <c r="J6" s="54"/>
    </row>
    <row r="7" spans="1:10" ht="14.4" x14ac:dyDescent="0.25">
      <c r="A7" s="23">
        <v>6</v>
      </c>
      <c r="B7" s="88" t="s">
        <v>268</v>
      </c>
      <c r="C7" s="87" t="s">
        <v>14</v>
      </c>
      <c r="D7" s="87">
        <f>19663.9*1.03</f>
        <v>20253.817000000003</v>
      </c>
      <c r="E7" s="94" t="s">
        <v>421</v>
      </c>
      <c r="F7" s="54"/>
      <c r="G7" s="54"/>
      <c r="H7" s="54"/>
      <c r="I7" s="54"/>
      <c r="J7" s="54"/>
    </row>
    <row r="8" spans="1:10" ht="14.4" x14ac:dyDescent="0.25">
      <c r="A8" s="23">
        <v>7</v>
      </c>
      <c r="B8" s="88" t="s">
        <v>269</v>
      </c>
      <c r="C8" s="87" t="s">
        <v>14</v>
      </c>
      <c r="D8" s="87">
        <f>20692.31*1.15</f>
        <v>23796.156500000001</v>
      </c>
      <c r="E8" s="94" t="s">
        <v>420</v>
      </c>
      <c r="F8" s="54"/>
      <c r="G8" s="54"/>
      <c r="H8" s="54"/>
      <c r="I8" s="54"/>
      <c r="J8" s="54"/>
    </row>
    <row r="9" spans="1:10" ht="14.4" x14ac:dyDescent="0.25">
      <c r="A9" s="23">
        <v>8</v>
      </c>
      <c r="B9" s="88" t="s">
        <v>270</v>
      </c>
      <c r="C9" s="87" t="s">
        <v>31</v>
      </c>
      <c r="D9" s="87">
        <v>4138.46</v>
      </c>
      <c r="E9" s="94" t="s">
        <v>280</v>
      </c>
      <c r="F9" s="54"/>
      <c r="G9" s="54"/>
      <c r="H9" s="54"/>
      <c r="I9" s="54"/>
      <c r="J9" s="54"/>
    </row>
    <row r="10" spans="1:10" ht="28.8" x14ac:dyDescent="0.25">
      <c r="A10" s="23">
        <v>9</v>
      </c>
      <c r="B10" s="88" t="s">
        <v>284</v>
      </c>
      <c r="C10" s="87" t="s">
        <v>14</v>
      </c>
      <c r="D10" s="87">
        <v>18729.12</v>
      </c>
      <c r="E10" s="94"/>
      <c r="F10" s="54"/>
      <c r="G10" s="54"/>
      <c r="H10" s="54"/>
      <c r="I10" s="54"/>
      <c r="J10" s="54"/>
    </row>
    <row r="11" spans="1:10" ht="28.8" x14ac:dyDescent="0.25">
      <c r="A11" s="23">
        <v>10</v>
      </c>
      <c r="B11" s="88" t="s">
        <v>285</v>
      </c>
      <c r="C11" s="87" t="s">
        <v>30</v>
      </c>
      <c r="D11" s="87" t="s">
        <v>276</v>
      </c>
      <c r="E11" s="94"/>
      <c r="F11" s="54"/>
      <c r="G11" s="54"/>
      <c r="H11" s="54"/>
      <c r="I11" s="54"/>
      <c r="J11" s="54"/>
    </row>
    <row r="12" spans="1:10" ht="14.4" x14ac:dyDescent="0.25">
      <c r="A12" s="23">
        <v>11</v>
      </c>
      <c r="B12" s="88" t="s">
        <v>271</v>
      </c>
      <c r="C12" s="87" t="s">
        <v>274</v>
      </c>
      <c r="D12" s="87">
        <v>41001</v>
      </c>
      <c r="E12" s="95" t="s">
        <v>281</v>
      </c>
      <c r="F12" s="54"/>
      <c r="G12" s="54"/>
      <c r="H12" s="54"/>
      <c r="I12" s="54"/>
      <c r="J12" s="54"/>
    </row>
    <row r="13" spans="1:10" ht="14.4" x14ac:dyDescent="0.25">
      <c r="A13" s="23">
        <v>12</v>
      </c>
      <c r="B13" s="88" t="s">
        <v>286</v>
      </c>
      <c r="C13" s="87" t="s">
        <v>14</v>
      </c>
      <c r="D13" s="87" t="s">
        <v>277</v>
      </c>
      <c r="E13" s="94"/>
      <c r="F13" s="54"/>
      <c r="G13" s="54"/>
      <c r="H13" s="54"/>
      <c r="I13" s="54"/>
      <c r="J13" s="54"/>
    </row>
    <row r="14" spans="1:10" ht="14.4" x14ac:dyDescent="0.25">
      <c r="A14" s="23">
        <v>13</v>
      </c>
      <c r="B14" s="88" t="s">
        <v>272</v>
      </c>
      <c r="C14" s="87" t="s">
        <v>275</v>
      </c>
      <c r="D14" s="87" t="s">
        <v>278</v>
      </c>
      <c r="E14" s="94"/>
      <c r="F14" s="54"/>
      <c r="G14" s="54"/>
      <c r="H14" s="54"/>
      <c r="I14" s="54"/>
      <c r="J14" s="54"/>
    </row>
    <row r="15" spans="1:10" ht="28.8" x14ac:dyDescent="0.25">
      <c r="A15" s="23">
        <v>14</v>
      </c>
      <c r="B15" s="88" t="s">
        <v>273</v>
      </c>
      <c r="C15" s="87" t="s">
        <v>14</v>
      </c>
      <c r="D15" s="87" t="s">
        <v>279</v>
      </c>
      <c r="E15" s="94" t="s">
        <v>282</v>
      </c>
      <c r="F15" s="54"/>
      <c r="G15" s="54"/>
      <c r="H15" s="54"/>
      <c r="I15" s="54"/>
      <c r="J15" s="54"/>
    </row>
    <row r="16" spans="1:10" ht="14.4" x14ac:dyDescent="0.25">
      <c r="A16" s="23">
        <v>15</v>
      </c>
      <c r="B16" s="90" t="s">
        <v>288</v>
      </c>
      <c r="C16" s="23"/>
      <c r="D16" s="23"/>
      <c r="E16" s="83"/>
      <c r="F16" s="54"/>
      <c r="G16" s="54"/>
      <c r="H16" s="54"/>
      <c r="I16" s="54"/>
      <c r="J16" s="54"/>
    </row>
    <row r="17" spans="1:10" ht="14.4" x14ac:dyDescent="0.25">
      <c r="A17" s="23">
        <v>16</v>
      </c>
      <c r="B17" s="91" t="s">
        <v>272</v>
      </c>
      <c r="C17" s="23" t="s">
        <v>275</v>
      </c>
      <c r="D17" s="92" t="s">
        <v>278</v>
      </c>
      <c r="E17" s="83"/>
      <c r="F17" s="54"/>
      <c r="G17" s="54"/>
      <c r="H17" s="54"/>
      <c r="I17" s="54"/>
      <c r="J17" s="54"/>
    </row>
    <row r="18" spans="1:10" ht="28.8" x14ac:dyDescent="0.25">
      <c r="A18" s="23">
        <v>17</v>
      </c>
      <c r="B18" s="91" t="s">
        <v>285</v>
      </c>
      <c r="C18" s="23" t="s">
        <v>30</v>
      </c>
      <c r="D18" s="23">
        <v>131.31</v>
      </c>
      <c r="E18" s="83"/>
      <c r="F18" s="54"/>
      <c r="G18" s="54"/>
      <c r="H18" s="54"/>
      <c r="I18" s="54"/>
      <c r="J18" s="54"/>
    </row>
    <row r="19" spans="1:10" ht="14.4" x14ac:dyDescent="0.25">
      <c r="A19" s="23">
        <v>18</v>
      </c>
      <c r="B19" s="91" t="s">
        <v>286</v>
      </c>
      <c r="C19" s="23" t="s">
        <v>14</v>
      </c>
      <c r="D19" s="23">
        <v>1575</v>
      </c>
      <c r="E19" s="83"/>
      <c r="F19" s="54"/>
      <c r="G19" s="54"/>
      <c r="H19" s="54"/>
      <c r="I19" s="54"/>
      <c r="J19" s="54"/>
    </row>
    <row r="20" spans="1:10" ht="14.4" x14ac:dyDescent="0.25">
      <c r="A20" s="23">
        <v>19</v>
      </c>
      <c r="B20" s="90" t="s">
        <v>309</v>
      </c>
      <c r="C20" s="23"/>
      <c r="D20" s="23"/>
      <c r="E20" s="83"/>
      <c r="F20" s="54"/>
      <c r="G20" s="54"/>
      <c r="H20" s="54"/>
      <c r="I20" s="54"/>
      <c r="J20" s="54"/>
    </row>
    <row r="21" spans="1:10" ht="14.4" x14ac:dyDescent="0.25">
      <c r="A21" s="23">
        <v>20</v>
      </c>
      <c r="B21" s="91" t="s">
        <v>289</v>
      </c>
      <c r="C21" s="23" t="s">
        <v>14</v>
      </c>
      <c r="D21" s="23">
        <v>20627.650000000001</v>
      </c>
      <c r="E21" s="83" t="s">
        <v>319</v>
      </c>
      <c r="F21" s="54"/>
      <c r="G21" s="54"/>
      <c r="H21" s="54"/>
      <c r="I21" s="54"/>
      <c r="J21" s="54"/>
    </row>
    <row r="22" spans="1:10" ht="14.4" x14ac:dyDescent="0.25">
      <c r="A22" s="23">
        <v>21</v>
      </c>
      <c r="B22" s="91" t="s">
        <v>290</v>
      </c>
      <c r="C22" s="23" t="s">
        <v>14</v>
      </c>
      <c r="D22" s="23">
        <v>20627.650000000001</v>
      </c>
      <c r="E22" s="83" t="s">
        <v>320</v>
      </c>
      <c r="F22" s="54"/>
      <c r="G22" s="54"/>
      <c r="H22" s="54"/>
      <c r="I22" s="54"/>
      <c r="J22" s="54"/>
    </row>
    <row r="23" spans="1:10" ht="14.4" x14ac:dyDescent="0.25">
      <c r="A23" s="23">
        <v>22</v>
      </c>
      <c r="B23" s="91" t="s">
        <v>291</v>
      </c>
      <c r="C23" s="23" t="s">
        <v>30</v>
      </c>
      <c r="D23" s="23">
        <v>471.87</v>
      </c>
      <c r="E23" s="83" t="s">
        <v>292</v>
      </c>
      <c r="F23" s="54"/>
      <c r="G23" s="54"/>
      <c r="H23" s="54"/>
      <c r="I23" s="54"/>
      <c r="J23" s="54"/>
    </row>
    <row r="24" spans="1:10" ht="14.4" x14ac:dyDescent="0.25">
      <c r="A24" s="23">
        <v>23</v>
      </c>
      <c r="B24" s="91" t="s">
        <v>293</v>
      </c>
      <c r="C24" s="23" t="s">
        <v>30</v>
      </c>
      <c r="D24" s="23">
        <v>2142.12</v>
      </c>
      <c r="E24" s="83" t="s">
        <v>294</v>
      </c>
      <c r="F24" s="54"/>
      <c r="G24" s="54"/>
      <c r="H24" s="54"/>
      <c r="I24" s="54"/>
      <c r="J24" s="54"/>
    </row>
    <row r="25" spans="1:10" ht="14.4" x14ac:dyDescent="0.25">
      <c r="A25" s="23">
        <v>24</v>
      </c>
      <c r="B25" s="91" t="s">
        <v>295</v>
      </c>
      <c r="C25" s="23" t="s">
        <v>296</v>
      </c>
      <c r="D25" s="23">
        <v>96</v>
      </c>
      <c r="E25" s="83"/>
      <c r="F25" s="54"/>
      <c r="G25" s="54"/>
      <c r="H25" s="54"/>
      <c r="I25" s="54"/>
      <c r="J25" s="54"/>
    </row>
    <row r="26" spans="1:10" ht="14.4" x14ac:dyDescent="0.25">
      <c r="A26" s="23">
        <v>25</v>
      </c>
      <c r="B26" s="90" t="s">
        <v>297</v>
      </c>
      <c r="C26" s="23"/>
      <c r="D26" s="23"/>
      <c r="E26" s="83"/>
      <c r="F26" s="54"/>
      <c r="G26" s="54"/>
      <c r="H26" s="54"/>
      <c r="I26" s="54"/>
      <c r="J26" s="54"/>
    </row>
    <row r="27" spans="1:10" ht="14.4" x14ac:dyDescent="0.25">
      <c r="A27" s="23">
        <v>26</v>
      </c>
      <c r="B27" s="91" t="s">
        <v>299</v>
      </c>
      <c r="C27" s="23" t="s">
        <v>274</v>
      </c>
      <c r="D27" s="23" t="s">
        <v>310</v>
      </c>
      <c r="E27" s="83" t="s">
        <v>298</v>
      </c>
      <c r="F27" s="54"/>
      <c r="G27" s="54"/>
      <c r="H27" s="54"/>
      <c r="I27" s="54"/>
      <c r="J27" s="54"/>
    </row>
    <row r="28" spans="1:10" ht="14.4" x14ac:dyDescent="0.25">
      <c r="A28" s="23">
        <v>27</v>
      </c>
      <c r="B28" s="91" t="s">
        <v>301</v>
      </c>
      <c r="C28" s="23" t="s">
        <v>30</v>
      </c>
      <c r="D28" s="23">
        <v>61.46</v>
      </c>
      <c r="E28" s="83" t="s">
        <v>300</v>
      </c>
      <c r="F28" s="54"/>
      <c r="G28" s="54"/>
      <c r="H28" s="54"/>
      <c r="I28" s="54"/>
      <c r="J28" s="54"/>
    </row>
    <row r="29" spans="1:10" ht="14.4" x14ac:dyDescent="0.25">
      <c r="A29" s="23">
        <v>28</v>
      </c>
      <c r="B29" s="90" t="s">
        <v>302</v>
      </c>
      <c r="C29" s="23"/>
      <c r="D29" s="23"/>
      <c r="E29" s="83"/>
      <c r="F29" s="54"/>
      <c r="G29" s="54"/>
      <c r="H29" s="54"/>
      <c r="I29" s="54"/>
      <c r="J29" s="54"/>
    </row>
    <row r="30" spans="1:10" ht="14.4" x14ac:dyDescent="0.25">
      <c r="A30" s="23">
        <v>29</v>
      </c>
      <c r="B30" s="91" t="s">
        <v>289</v>
      </c>
      <c r="C30" s="23" t="s">
        <v>14</v>
      </c>
      <c r="D30" s="23">
        <v>5158.01</v>
      </c>
      <c r="E30" s="83" t="s">
        <v>311</v>
      </c>
      <c r="F30" s="54"/>
      <c r="G30" s="54"/>
      <c r="H30" s="54"/>
      <c r="I30" s="54"/>
      <c r="J30" s="54"/>
    </row>
    <row r="31" spans="1:10" ht="14.4" x14ac:dyDescent="0.25">
      <c r="A31" s="23">
        <v>30</v>
      </c>
      <c r="B31" s="91" t="s">
        <v>303</v>
      </c>
      <c r="C31" s="23" t="s">
        <v>14</v>
      </c>
      <c r="D31" s="23">
        <v>5158.01</v>
      </c>
      <c r="E31" s="83" t="s">
        <v>312</v>
      </c>
      <c r="F31" s="54"/>
      <c r="G31" s="54"/>
      <c r="H31" s="54"/>
      <c r="I31" s="54"/>
      <c r="J31" s="54"/>
    </row>
    <row r="32" spans="1:10" ht="14.4" x14ac:dyDescent="0.25">
      <c r="A32" s="23">
        <v>31</v>
      </c>
      <c r="B32" s="91" t="s">
        <v>304</v>
      </c>
      <c r="C32" s="23" t="s">
        <v>30</v>
      </c>
      <c r="D32" s="23">
        <v>126.34</v>
      </c>
      <c r="E32" s="83" t="s">
        <v>313</v>
      </c>
      <c r="F32" s="54"/>
      <c r="G32" s="54"/>
      <c r="H32" s="54"/>
      <c r="I32" s="54"/>
      <c r="J32" s="54"/>
    </row>
    <row r="33" spans="1:10" ht="14.4" x14ac:dyDescent="0.25">
      <c r="A33" s="23">
        <v>32</v>
      </c>
      <c r="B33" s="91" t="s">
        <v>305</v>
      </c>
      <c r="C33" s="23" t="s">
        <v>30</v>
      </c>
      <c r="D33" s="23">
        <v>515.69000000000005</v>
      </c>
      <c r="E33" s="83" t="s">
        <v>314</v>
      </c>
      <c r="F33" s="54"/>
      <c r="G33" s="54"/>
      <c r="H33" s="54"/>
      <c r="I33" s="54"/>
      <c r="J33" s="54"/>
    </row>
    <row r="34" spans="1:10" ht="14.4" x14ac:dyDescent="0.25">
      <c r="A34" s="23">
        <v>33</v>
      </c>
      <c r="B34" s="90" t="s">
        <v>306</v>
      </c>
      <c r="C34" s="23"/>
      <c r="D34" s="23"/>
      <c r="E34" s="83"/>
      <c r="F34" s="54"/>
      <c r="G34" s="54"/>
      <c r="H34" s="54"/>
      <c r="I34" s="54"/>
      <c r="J34" s="54"/>
    </row>
    <row r="35" spans="1:10" ht="14.4" x14ac:dyDescent="0.25">
      <c r="A35" s="23">
        <v>34</v>
      </c>
      <c r="B35" s="91" t="s">
        <v>308</v>
      </c>
      <c r="C35" s="23" t="s">
        <v>14</v>
      </c>
      <c r="D35" s="23">
        <v>817.90800000000002</v>
      </c>
      <c r="E35" s="83" t="s">
        <v>315</v>
      </c>
      <c r="F35" s="54"/>
      <c r="G35" s="54"/>
      <c r="H35" s="54"/>
      <c r="I35" s="54"/>
      <c r="J35" s="54"/>
    </row>
    <row r="36" spans="1:10" ht="14.4" x14ac:dyDescent="0.25">
      <c r="A36" s="23">
        <v>35</v>
      </c>
      <c r="B36" s="91" t="s">
        <v>316</v>
      </c>
      <c r="C36" s="23" t="s">
        <v>30</v>
      </c>
      <c r="D36" s="23">
        <v>36.76</v>
      </c>
      <c r="E36" s="83" t="s">
        <v>318</v>
      </c>
      <c r="F36" s="54"/>
      <c r="G36" s="54"/>
      <c r="H36" s="54"/>
      <c r="I36" s="54"/>
      <c r="J36" s="54"/>
    </row>
    <row r="37" spans="1:10" ht="14.4" x14ac:dyDescent="0.25">
      <c r="A37" s="23">
        <v>36</v>
      </c>
      <c r="B37" s="91" t="s">
        <v>317</v>
      </c>
      <c r="C37" s="23" t="s">
        <v>274</v>
      </c>
      <c r="D37" s="23" t="s">
        <v>307</v>
      </c>
      <c r="E37" s="83" t="s">
        <v>298</v>
      </c>
      <c r="F37" s="54"/>
      <c r="G37" s="54"/>
      <c r="H37" s="54"/>
      <c r="I37" s="54"/>
      <c r="J37" s="54"/>
    </row>
    <row r="38" spans="1:10" ht="14.4" x14ac:dyDescent="0.25">
      <c r="A38" s="23">
        <v>37</v>
      </c>
      <c r="B38" s="90" t="s">
        <v>321</v>
      </c>
      <c r="C38" s="23"/>
      <c r="D38" s="23"/>
      <c r="E38" s="83"/>
      <c r="F38" s="54"/>
      <c r="G38" s="54"/>
      <c r="H38" s="54"/>
      <c r="I38" s="54"/>
      <c r="J38" s="54"/>
    </row>
    <row r="39" spans="1:10" ht="14.4" x14ac:dyDescent="0.25">
      <c r="A39" s="23">
        <v>38</v>
      </c>
      <c r="B39" s="91" t="s">
        <v>322</v>
      </c>
      <c r="C39" s="23" t="s">
        <v>296</v>
      </c>
      <c r="D39" s="23">
        <v>2</v>
      </c>
      <c r="E39" s="83"/>
      <c r="F39" s="54"/>
      <c r="G39" s="54"/>
      <c r="H39" s="54"/>
      <c r="I39" s="54"/>
      <c r="J39" s="54"/>
    </row>
    <row r="40" spans="1:10" ht="14.4" x14ac:dyDescent="0.25">
      <c r="A40" s="23">
        <v>39</v>
      </c>
      <c r="B40" s="91" t="s">
        <v>323</v>
      </c>
      <c r="C40" s="23" t="s">
        <v>296</v>
      </c>
      <c r="D40" s="23">
        <v>1</v>
      </c>
      <c r="E40" s="83"/>
      <c r="F40" s="54"/>
      <c r="G40" s="54"/>
      <c r="H40" s="54"/>
      <c r="I40" s="54"/>
      <c r="J40" s="54"/>
    </row>
    <row r="41" spans="1:10" ht="14.4" x14ac:dyDescent="0.25">
      <c r="A41" s="23">
        <v>40</v>
      </c>
      <c r="B41" s="91" t="s">
        <v>324</v>
      </c>
      <c r="C41" s="23" t="s">
        <v>296</v>
      </c>
      <c r="D41" s="23">
        <v>2</v>
      </c>
      <c r="E41" s="83"/>
      <c r="F41" s="54"/>
      <c r="G41" s="54"/>
      <c r="H41" s="54"/>
      <c r="I41" s="54"/>
      <c r="J41" s="54"/>
    </row>
    <row r="42" spans="1:10" ht="14.4" x14ac:dyDescent="0.25">
      <c r="A42" s="23">
        <v>41</v>
      </c>
      <c r="B42" s="91" t="s">
        <v>325</v>
      </c>
      <c r="C42" s="23" t="s">
        <v>296</v>
      </c>
      <c r="D42" s="23">
        <v>4</v>
      </c>
      <c r="E42" s="83"/>
      <c r="F42" s="54"/>
      <c r="G42" s="54"/>
      <c r="H42" s="54"/>
      <c r="I42" s="54"/>
      <c r="J42" s="54"/>
    </row>
    <row r="43" spans="1:10" ht="14.4" x14ac:dyDescent="0.25">
      <c r="A43" s="23">
        <v>42</v>
      </c>
      <c r="B43" s="90" t="s">
        <v>326</v>
      </c>
      <c r="C43" s="23"/>
      <c r="D43" s="23"/>
      <c r="E43" s="83"/>
      <c r="F43" s="54"/>
      <c r="G43" s="54"/>
      <c r="H43" s="54"/>
      <c r="I43" s="54"/>
      <c r="J43" s="54"/>
    </row>
    <row r="44" spans="1:10" ht="28.8" x14ac:dyDescent="0.25">
      <c r="A44" s="23">
        <v>43</v>
      </c>
      <c r="B44" s="91" t="s">
        <v>331</v>
      </c>
      <c r="C44" s="23" t="s">
        <v>296</v>
      </c>
      <c r="D44" s="23">
        <v>32</v>
      </c>
      <c r="E44" s="83"/>
      <c r="F44" s="54"/>
      <c r="G44" s="54"/>
      <c r="H44" s="54"/>
      <c r="I44" s="54"/>
      <c r="J44" s="54"/>
    </row>
    <row r="45" spans="1:10" ht="28.8" x14ac:dyDescent="0.25">
      <c r="A45" s="23">
        <v>44</v>
      </c>
      <c r="B45" s="91" t="s">
        <v>327</v>
      </c>
      <c r="C45" s="23" t="s">
        <v>296</v>
      </c>
      <c r="D45" s="23">
        <v>24</v>
      </c>
      <c r="E45" s="83"/>
      <c r="F45" s="54"/>
      <c r="G45" s="54"/>
      <c r="H45" s="54"/>
      <c r="I45" s="54"/>
      <c r="J45" s="54"/>
    </row>
    <row r="46" spans="1:10" ht="28.8" x14ac:dyDescent="0.25">
      <c r="A46" s="23">
        <v>45</v>
      </c>
      <c r="B46" s="91" t="s">
        <v>328</v>
      </c>
      <c r="C46" s="23" t="s">
        <v>296</v>
      </c>
      <c r="D46" s="23">
        <v>24</v>
      </c>
      <c r="E46" s="83"/>
      <c r="F46" s="54"/>
      <c r="G46" s="54"/>
      <c r="H46" s="54"/>
      <c r="I46" s="54"/>
      <c r="J46" s="54"/>
    </row>
    <row r="47" spans="1:10" ht="14.4" x14ac:dyDescent="0.25">
      <c r="A47" s="23">
        <v>46</v>
      </c>
      <c r="B47" s="91" t="s">
        <v>347</v>
      </c>
      <c r="C47" s="23" t="s">
        <v>14</v>
      </c>
      <c r="D47" s="23">
        <v>129.02000000000001</v>
      </c>
      <c r="E47" s="83" t="s">
        <v>352</v>
      </c>
      <c r="F47" s="54"/>
      <c r="G47" s="54"/>
      <c r="H47" s="54"/>
      <c r="I47" s="54"/>
      <c r="J47" s="54"/>
    </row>
    <row r="48" spans="1:10" ht="14.4" x14ac:dyDescent="0.25">
      <c r="A48" s="23">
        <v>47</v>
      </c>
      <c r="B48" s="89" t="s">
        <v>355</v>
      </c>
      <c r="C48" s="87" t="s">
        <v>354</v>
      </c>
      <c r="D48" s="87">
        <v>73.400000000000006</v>
      </c>
      <c r="E48" s="83"/>
      <c r="F48" s="54"/>
      <c r="G48" s="54"/>
      <c r="H48" s="54"/>
      <c r="I48" s="54"/>
      <c r="J48" s="54"/>
    </row>
    <row r="49" spans="1:10" ht="14.4" x14ac:dyDescent="0.25">
      <c r="A49" s="23">
        <v>48</v>
      </c>
      <c r="B49" s="89" t="s">
        <v>365</v>
      </c>
      <c r="C49" s="87" t="s">
        <v>354</v>
      </c>
      <c r="D49" s="87">
        <v>16.16</v>
      </c>
      <c r="E49" s="83"/>
      <c r="F49" s="54"/>
      <c r="G49" s="54"/>
      <c r="H49" s="54"/>
      <c r="I49" s="54"/>
      <c r="J49" s="54"/>
    </row>
    <row r="50" spans="1:10" ht="14.4" x14ac:dyDescent="0.25">
      <c r="A50" s="23">
        <v>49</v>
      </c>
      <c r="B50" s="89" t="s">
        <v>369</v>
      </c>
      <c r="C50" s="87" t="s">
        <v>354</v>
      </c>
      <c r="D50" s="87" t="s">
        <v>368</v>
      </c>
      <c r="E50" s="83"/>
      <c r="F50" s="54"/>
      <c r="G50" s="54"/>
      <c r="H50" s="54"/>
      <c r="I50" s="54"/>
      <c r="J50" s="54"/>
    </row>
    <row r="51" spans="1:10" ht="14.4" x14ac:dyDescent="0.25">
      <c r="A51" s="23">
        <v>50</v>
      </c>
      <c r="B51" s="89" t="s">
        <v>366</v>
      </c>
      <c r="C51" s="87" t="s">
        <v>354</v>
      </c>
      <c r="D51" s="87">
        <v>24</v>
      </c>
      <c r="E51" s="83"/>
      <c r="F51" s="54"/>
      <c r="G51" s="54"/>
      <c r="H51" s="54"/>
      <c r="I51" s="54"/>
      <c r="J51" s="54"/>
    </row>
    <row r="52" spans="1:10" ht="14.4" x14ac:dyDescent="0.25">
      <c r="A52" s="23">
        <v>51</v>
      </c>
      <c r="B52" s="89" t="s">
        <v>357</v>
      </c>
      <c r="C52" s="87" t="s">
        <v>354</v>
      </c>
      <c r="D52" s="87">
        <v>76.8</v>
      </c>
      <c r="E52" s="83"/>
      <c r="F52" s="54"/>
      <c r="G52" s="54"/>
      <c r="H52" s="54"/>
      <c r="I52" s="54"/>
      <c r="J52" s="54"/>
    </row>
    <row r="53" spans="1:10" ht="14.4" x14ac:dyDescent="0.25">
      <c r="A53" s="23">
        <v>52</v>
      </c>
      <c r="B53" s="89" t="s">
        <v>367</v>
      </c>
      <c r="C53" s="87" t="s">
        <v>354</v>
      </c>
      <c r="D53" s="87">
        <v>68</v>
      </c>
      <c r="E53" s="83"/>
      <c r="F53" s="54"/>
      <c r="G53" s="54"/>
      <c r="H53" s="54"/>
      <c r="I53" s="54"/>
      <c r="J53" s="54"/>
    </row>
    <row r="54" spans="1:10" ht="14.4" x14ac:dyDescent="0.25">
      <c r="A54" s="23">
        <v>53</v>
      </c>
      <c r="B54" s="89" t="s">
        <v>370</v>
      </c>
      <c r="C54" s="87" t="s">
        <v>354</v>
      </c>
      <c r="D54" s="87">
        <v>144</v>
      </c>
      <c r="E54" s="83"/>
      <c r="F54" s="54"/>
      <c r="G54" s="54"/>
      <c r="H54" s="54"/>
      <c r="I54" s="54"/>
      <c r="J54" s="54"/>
    </row>
    <row r="55" spans="1:10" ht="14.4" x14ac:dyDescent="0.25">
      <c r="A55" s="23">
        <v>54</v>
      </c>
      <c r="B55" s="89" t="s">
        <v>360</v>
      </c>
      <c r="C55" s="87" t="s">
        <v>354</v>
      </c>
      <c r="D55" s="87">
        <v>74</v>
      </c>
      <c r="E55" s="83"/>
      <c r="F55" s="54"/>
      <c r="G55" s="54"/>
      <c r="H55" s="54"/>
      <c r="I55" s="54"/>
      <c r="J55" s="54"/>
    </row>
    <row r="56" spans="1:10" ht="14.4" x14ac:dyDescent="0.25">
      <c r="A56" s="23">
        <v>55</v>
      </c>
      <c r="B56" s="89" t="s">
        <v>361</v>
      </c>
      <c r="C56" s="87" t="s">
        <v>354</v>
      </c>
      <c r="D56" s="87">
        <v>98</v>
      </c>
      <c r="E56" s="83"/>
      <c r="F56" s="54"/>
      <c r="G56" s="54"/>
      <c r="H56" s="54"/>
      <c r="I56" s="54"/>
      <c r="J56" s="54"/>
    </row>
    <row r="57" spans="1:10" ht="14.4" x14ac:dyDescent="0.25">
      <c r="A57" s="23">
        <v>56</v>
      </c>
      <c r="B57" s="89" t="s">
        <v>371</v>
      </c>
      <c r="C57" s="87" t="s">
        <v>354</v>
      </c>
      <c r="D57" s="87">
        <v>26</v>
      </c>
      <c r="E57" s="83"/>
      <c r="F57" s="54"/>
      <c r="G57" s="54"/>
      <c r="H57" s="54"/>
      <c r="I57" s="54"/>
      <c r="J57" s="54"/>
    </row>
    <row r="58" spans="1:10" ht="14.4" x14ac:dyDescent="0.25">
      <c r="A58" s="23">
        <v>57</v>
      </c>
      <c r="B58" s="89" t="s">
        <v>362</v>
      </c>
      <c r="C58" s="98" t="s">
        <v>296</v>
      </c>
      <c r="D58" s="87">
        <v>44</v>
      </c>
      <c r="E58" s="83"/>
      <c r="F58" s="54"/>
      <c r="G58" s="54"/>
      <c r="H58" s="54"/>
      <c r="I58" s="54"/>
      <c r="J58" s="54"/>
    </row>
    <row r="59" spans="1:10" ht="14.4" x14ac:dyDescent="0.25">
      <c r="A59" s="23">
        <v>58</v>
      </c>
      <c r="B59" s="89" t="s">
        <v>363</v>
      </c>
      <c r="C59" s="87" t="s">
        <v>354</v>
      </c>
      <c r="D59" s="87">
        <v>24</v>
      </c>
      <c r="E59" s="83"/>
      <c r="F59" s="54"/>
      <c r="G59" s="54"/>
      <c r="H59" s="54"/>
      <c r="I59" s="54"/>
      <c r="J59" s="54"/>
    </row>
    <row r="60" spans="1:10" ht="28.8" x14ac:dyDescent="0.25">
      <c r="A60" s="23">
        <v>59</v>
      </c>
      <c r="B60" s="90" t="s">
        <v>387</v>
      </c>
      <c r="C60" s="23"/>
      <c r="D60" s="23"/>
      <c r="E60" s="83"/>
      <c r="F60" s="54"/>
      <c r="G60" s="54"/>
      <c r="H60" s="54"/>
      <c r="I60" s="54"/>
      <c r="J60" s="54"/>
    </row>
    <row r="61" spans="1:10" ht="14.4" x14ac:dyDescent="0.25">
      <c r="A61" s="23">
        <v>60</v>
      </c>
      <c r="B61" s="88" t="s">
        <v>329</v>
      </c>
      <c r="C61" s="23" t="s">
        <v>296</v>
      </c>
      <c r="D61" s="23">
        <v>210</v>
      </c>
      <c r="E61" s="83"/>
      <c r="F61" s="54"/>
      <c r="G61" s="54"/>
      <c r="H61" s="54"/>
      <c r="I61" s="54"/>
      <c r="J61" s="54"/>
    </row>
    <row r="62" spans="1:10" ht="28.8" x14ac:dyDescent="0.25">
      <c r="A62" s="23">
        <v>61</v>
      </c>
      <c r="B62" s="91" t="s">
        <v>330</v>
      </c>
      <c r="C62" s="23" t="s">
        <v>296</v>
      </c>
      <c r="D62" s="23">
        <v>120</v>
      </c>
      <c r="E62" s="83"/>
      <c r="F62" s="54"/>
      <c r="G62" s="54"/>
      <c r="H62" s="54"/>
      <c r="I62" s="54"/>
      <c r="J62" s="54"/>
    </row>
    <row r="63" spans="1:10" ht="28.8" x14ac:dyDescent="0.25">
      <c r="A63" s="23">
        <v>62</v>
      </c>
      <c r="B63" s="91" t="s">
        <v>328</v>
      </c>
      <c r="C63" s="23" t="s">
        <v>296</v>
      </c>
      <c r="D63" s="23">
        <v>120</v>
      </c>
      <c r="E63" s="83"/>
      <c r="F63" s="54"/>
      <c r="G63" s="54"/>
      <c r="H63" s="54"/>
      <c r="I63" s="54"/>
      <c r="J63" s="54"/>
    </row>
    <row r="64" spans="1:10" ht="28.8" x14ac:dyDescent="0.25">
      <c r="A64" s="23">
        <v>63</v>
      </c>
      <c r="B64" s="90" t="s">
        <v>392</v>
      </c>
      <c r="C64" s="23"/>
      <c r="D64" s="23"/>
      <c r="E64" s="83"/>
      <c r="F64" s="54"/>
      <c r="G64" s="54"/>
      <c r="H64" s="54"/>
      <c r="I64" s="54"/>
      <c r="J64" s="54"/>
    </row>
    <row r="65" spans="1:10" ht="28.8" x14ac:dyDescent="0.25">
      <c r="A65" s="23">
        <v>64</v>
      </c>
      <c r="B65" s="88" t="s">
        <v>332</v>
      </c>
      <c r="C65" s="23" t="s">
        <v>296</v>
      </c>
      <c r="D65" s="23">
        <v>18</v>
      </c>
      <c r="E65" s="83"/>
      <c r="F65" s="54"/>
      <c r="G65" s="54"/>
      <c r="H65" s="54"/>
      <c r="I65" s="54"/>
      <c r="J65" s="54"/>
    </row>
    <row r="66" spans="1:10" ht="28.8" x14ac:dyDescent="0.25">
      <c r="A66" s="23">
        <v>65</v>
      </c>
      <c r="B66" s="88" t="s">
        <v>333</v>
      </c>
      <c r="C66" s="23" t="s">
        <v>296</v>
      </c>
      <c r="D66" s="23">
        <v>20</v>
      </c>
      <c r="E66" s="83"/>
      <c r="F66" s="54"/>
      <c r="G66" s="54"/>
      <c r="H66" s="54"/>
      <c r="I66" s="54"/>
      <c r="J66" s="54"/>
    </row>
    <row r="67" spans="1:10" ht="28.8" x14ac:dyDescent="0.25">
      <c r="A67" s="23">
        <v>66</v>
      </c>
      <c r="B67" s="88" t="s">
        <v>334</v>
      </c>
      <c r="C67" s="23" t="s">
        <v>296</v>
      </c>
      <c r="D67" s="23">
        <v>4</v>
      </c>
      <c r="E67" s="83"/>
      <c r="F67" s="54"/>
      <c r="G67" s="54"/>
      <c r="H67" s="54"/>
      <c r="I67" s="54"/>
      <c r="J67" s="54"/>
    </row>
    <row r="68" spans="1:10" ht="28.8" x14ac:dyDescent="0.25">
      <c r="A68" s="23">
        <v>67</v>
      </c>
      <c r="B68" s="88" t="s">
        <v>335</v>
      </c>
      <c r="C68" s="23" t="s">
        <v>296</v>
      </c>
      <c r="D68" s="23">
        <v>34</v>
      </c>
      <c r="E68" s="83"/>
      <c r="F68" s="54"/>
      <c r="G68" s="54"/>
      <c r="H68" s="54"/>
      <c r="I68" s="54"/>
      <c r="J68" s="54"/>
    </row>
    <row r="69" spans="1:10" ht="28.8" x14ac:dyDescent="0.25">
      <c r="A69" s="23">
        <v>68</v>
      </c>
      <c r="B69" s="88" t="s">
        <v>336</v>
      </c>
      <c r="C69" s="23" t="s">
        <v>296</v>
      </c>
      <c r="D69" s="23">
        <v>4</v>
      </c>
      <c r="E69" s="83"/>
      <c r="F69" s="54"/>
      <c r="G69" s="54"/>
      <c r="H69" s="54"/>
      <c r="I69" s="54"/>
      <c r="J69" s="54"/>
    </row>
    <row r="70" spans="1:10" ht="28.8" x14ac:dyDescent="0.25">
      <c r="A70" s="23">
        <v>69</v>
      </c>
      <c r="B70" s="88" t="s">
        <v>337</v>
      </c>
      <c r="C70" s="23" t="s">
        <v>296</v>
      </c>
      <c r="D70" s="23">
        <v>1</v>
      </c>
      <c r="E70" s="83"/>
      <c r="F70" s="54"/>
      <c r="G70" s="54"/>
      <c r="H70" s="54"/>
      <c r="I70" s="54"/>
      <c r="J70" s="54"/>
    </row>
    <row r="71" spans="1:10" ht="28.8" x14ac:dyDescent="0.25">
      <c r="A71" s="23">
        <v>70</v>
      </c>
      <c r="B71" s="88" t="s">
        <v>338</v>
      </c>
      <c r="C71" s="23" t="s">
        <v>296</v>
      </c>
      <c r="D71" s="23">
        <v>44</v>
      </c>
      <c r="E71" s="83"/>
      <c r="F71" s="54"/>
      <c r="G71" s="54"/>
      <c r="H71" s="54"/>
      <c r="I71" s="54"/>
      <c r="J71" s="54"/>
    </row>
    <row r="72" spans="1:10" ht="28.8" x14ac:dyDescent="0.25">
      <c r="A72" s="23">
        <v>71</v>
      </c>
      <c r="B72" s="88" t="s">
        <v>339</v>
      </c>
      <c r="C72" s="23" t="s">
        <v>296</v>
      </c>
      <c r="D72" s="23">
        <v>2</v>
      </c>
      <c r="E72" s="83"/>
      <c r="F72" s="54"/>
      <c r="G72" s="54"/>
      <c r="H72" s="54"/>
      <c r="I72" s="54"/>
      <c r="J72" s="54"/>
    </row>
    <row r="73" spans="1:10" ht="28.8" x14ac:dyDescent="0.25">
      <c r="A73" s="23">
        <v>72</v>
      </c>
      <c r="B73" s="88" t="s">
        <v>340</v>
      </c>
      <c r="C73" s="23" t="s">
        <v>296</v>
      </c>
      <c r="D73" s="23">
        <v>2</v>
      </c>
      <c r="E73" s="83"/>
      <c r="F73" s="54"/>
      <c r="G73" s="54"/>
      <c r="H73" s="54"/>
      <c r="I73" s="54"/>
      <c r="J73" s="54"/>
    </row>
    <row r="74" spans="1:10" ht="14.4" x14ac:dyDescent="0.25">
      <c r="A74" s="23">
        <v>73</v>
      </c>
      <c r="B74" s="90" t="s">
        <v>341</v>
      </c>
      <c r="C74" s="23"/>
      <c r="D74" s="23"/>
      <c r="E74" s="83"/>
      <c r="F74" s="54"/>
      <c r="G74" s="54"/>
      <c r="H74" s="54"/>
      <c r="I74" s="54"/>
      <c r="J74" s="54"/>
    </row>
    <row r="75" spans="1:10" ht="14.4" x14ac:dyDescent="0.25">
      <c r="A75" s="23">
        <v>74</v>
      </c>
      <c r="B75" s="94" t="s">
        <v>342</v>
      </c>
      <c r="C75" s="87" t="s">
        <v>5</v>
      </c>
      <c r="D75" s="87">
        <v>18.920000000000002</v>
      </c>
      <c r="E75" s="83"/>
      <c r="F75" s="54"/>
      <c r="G75" s="54"/>
      <c r="H75" s="54"/>
      <c r="I75" s="54"/>
      <c r="J75" s="54"/>
    </row>
    <row r="76" spans="1:10" ht="28.8" x14ac:dyDescent="0.25">
      <c r="A76" s="23">
        <v>75</v>
      </c>
      <c r="B76" s="88" t="s">
        <v>344</v>
      </c>
      <c r="C76" s="87" t="s">
        <v>5</v>
      </c>
      <c r="D76" s="87">
        <v>0.06</v>
      </c>
      <c r="E76" s="83"/>
      <c r="F76" s="54"/>
      <c r="G76" s="54"/>
      <c r="H76" s="54"/>
      <c r="I76" s="54"/>
      <c r="J76" s="54"/>
    </row>
    <row r="77" spans="1:10" ht="14.4" x14ac:dyDescent="0.25">
      <c r="A77" s="23">
        <v>76</v>
      </c>
      <c r="B77" s="89" t="s">
        <v>379</v>
      </c>
      <c r="C77" s="87" t="s">
        <v>5</v>
      </c>
      <c r="D77" s="87">
        <v>2.2200000000000002</v>
      </c>
      <c r="E77" s="83"/>
      <c r="F77" s="54"/>
      <c r="G77" s="54"/>
      <c r="H77" s="54"/>
      <c r="I77" s="54"/>
      <c r="J77" s="54"/>
    </row>
    <row r="78" spans="1:10" ht="14.4" x14ac:dyDescent="0.25">
      <c r="A78" s="23">
        <v>77</v>
      </c>
      <c r="B78" s="89" t="s">
        <v>380</v>
      </c>
      <c r="C78" s="87" t="s">
        <v>5</v>
      </c>
      <c r="D78" s="87">
        <v>3.82</v>
      </c>
      <c r="E78" s="83"/>
      <c r="F78" s="54"/>
      <c r="G78" s="54"/>
      <c r="H78" s="54"/>
      <c r="I78" s="54"/>
      <c r="J78" s="54"/>
    </row>
    <row r="79" spans="1:10" ht="28.8" x14ac:dyDescent="0.25">
      <c r="A79" s="23">
        <v>78</v>
      </c>
      <c r="B79" s="88" t="s">
        <v>349</v>
      </c>
      <c r="C79" s="87" t="s">
        <v>5</v>
      </c>
      <c r="D79" s="87">
        <v>0.18</v>
      </c>
      <c r="E79" s="83"/>
      <c r="F79" s="54"/>
      <c r="G79" s="54"/>
      <c r="H79" s="54"/>
      <c r="I79" s="54"/>
      <c r="J79" s="54"/>
    </row>
    <row r="80" spans="1:10" ht="28.8" x14ac:dyDescent="0.25">
      <c r="A80" s="23">
        <v>79</v>
      </c>
      <c r="B80" s="88" t="s">
        <v>345</v>
      </c>
      <c r="C80" s="87" t="s">
        <v>5</v>
      </c>
      <c r="D80" s="87">
        <v>0.3</v>
      </c>
      <c r="E80" s="83"/>
      <c r="F80" s="54"/>
      <c r="G80" s="54"/>
      <c r="H80" s="54"/>
      <c r="I80" s="54"/>
      <c r="J80" s="54"/>
    </row>
    <row r="81" spans="1:10" ht="28.8" x14ac:dyDescent="0.25">
      <c r="A81" s="23">
        <v>80</v>
      </c>
      <c r="B81" s="88" t="s">
        <v>350</v>
      </c>
      <c r="C81" s="87" t="s">
        <v>5</v>
      </c>
      <c r="D81" s="87">
        <v>1.38</v>
      </c>
      <c r="E81" s="83"/>
      <c r="F81" s="54"/>
      <c r="G81" s="54"/>
      <c r="H81" s="54"/>
      <c r="I81" s="54"/>
      <c r="J81" s="54"/>
    </row>
    <row r="82" spans="1:10" ht="28.8" x14ac:dyDescent="0.25">
      <c r="A82" s="23">
        <v>81</v>
      </c>
      <c r="B82" s="88" t="s">
        <v>346</v>
      </c>
      <c r="C82" s="87" t="s">
        <v>5</v>
      </c>
      <c r="D82" s="87">
        <v>0.26</v>
      </c>
      <c r="E82" s="83"/>
      <c r="F82" s="54"/>
      <c r="G82" s="54"/>
      <c r="H82" s="54"/>
      <c r="I82" s="54"/>
      <c r="J82" s="54"/>
    </row>
    <row r="83" spans="1:10" ht="14.4" x14ac:dyDescent="0.25">
      <c r="A83" s="23">
        <v>82</v>
      </c>
      <c r="B83" s="89" t="s">
        <v>343</v>
      </c>
      <c r="C83" s="87" t="s">
        <v>5</v>
      </c>
      <c r="D83" s="87">
        <v>1.24</v>
      </c>
      <c r="E83" s="83"/>
      <c r="F83" s="54"/>
      <c r="G83" s="54"/>
      <c r="H83" s="54"/>
      <c r="I83" s="54"/>
      <c r="J83" s="54"/>
    </row>
    <row r="84" spans="1:10" ht="14.4" x14ac:dyDescent="0.25">
      <c r="A84" s="23">
        <v>83</v>
      </c>
      <c r="B84" s="89" t="s">
        <v>351</v>
      </c>
      <c r="C84" s="87" t="s">
        <v>296</v>
      </c>
      <c r="D84" s="87">
        <v>4</v>
      </c>
      <c r="E84" s="83"/>
      <c r="F84" s="54"/>
      <c r="G84" s="54"/>
      <c r="H84" s="54"/>
      <c r="I84" s="54"/>
      <c r="J84" s="54"/>
    </row>
    <row r="85" spans="1:10" ht="14.4" x14ac:dyDescent="0.25">
      <c r="A85" s="23">
        <v>84</v>
      </c>
      <c r="B85" s="91" t="s">
        <v>347</v>
      </c>
      <c r="C85" s="23" t="s">
        <v>14</v>
      </c>
      <c r="D85" s="23">
        <v>514.01</v>
      </c>
      <c r="E85" s="83" t="s">
        <v>348</v>
      </c>
      <c r="F85" s="54"/>
      <c r="G85" s="54"/>
      <c r="H85" s="54"/>
      <c r="I85" s="54"/>
      <c r="J85" s="54"/>
    </row>
    <row r="86" spans="1:10" ht="14.4" x14ac:dyDescent="0.25">
      <c r="A86" s="23">
        <v>85</v>
      </c>
      <c r="B86" s="90" t="s">
        <v>353</v>
      </c>
      <c r="C86" s="23"/>
      <c r="D86" s="23"/>
      <c r="E86" s="83"/>
      <c r="F86" s="54"/>
      <c r="G86" s="54"/>
      <c r="H86" s="54"/>
      <c r="I86" s="54"/>
      <c r="J86" s="54"/>
    </row>
    <row r="87" spans="1:10" ht="14.4" x14ac:dyDescent="0.25">
      <c r="A87" s="23">
        <v>86</v>
      </c>
      <c r="B87" s="89" t="s">
        <v>355</v>
      </c>
      <c r="C87" s="87" t="s">
        <v>354</v>
      </c>
      <c r="D87" s="87">
        <v>229</v>
      </c>
      <c r="E87" s="83"/>
      <c r="F87" s="54"/>
      <c r="G87" s="54"/>
      <c r="H87" s="54"/>
      <c r="I87" s="54"/>
      <c r="J87" s="54"/>
    </row>
    <row r="88" spans="1:10" ht="14.4" x14ac:dyDescent="0.25">
      <c r="A88" s="23">
        <v>87</v>
      </c>
      <c r="B88" s="89" t="s">
        <v>365</v>
      </c>
      <c r="C88" s="87" t="s">
        <v>354</v>
      </c>
      <c r="D88" s="87">
        <v>14</v>
      </c>
      <c r="E88" s="83"/>
      <c r="F88" s="54"/>
      <c r="G88" s="54"/>
      <c r="H88" s="54"/>
      <c r="I88" s="54"/>
      <c r="J88" s="54"/>
    </row>
    <row r="89" spans="1:10" ht="14.4" x14ac:dyDescent="0.25">
      <c r="A89" s="23">
        <v>88</v>
      </c>
      <c r="B89" s="89" t="s">
        <v>356</v>
      </c>
      <c r="C89" s="87" t="s">
        <v>354</v>
      </c>
      <c r="D89" s="87">
        <v>14</v>
      </c>
      <c r="E89" s="83"/>
      <c r="F89" s="54"/>
      <c r="G89" s="54"/>
      <c r="H89" s="54"/>
      <c r="I89" s="54"/>
      <c r="J89" s="54"/>
    </row>
    <row r="90" spans="1:10" ht="14.4" x14ac:dyDescent="0.25">
      <c r="A90" s="23">
        <v>89</v>
      </c>
      <c r="B90" s="89" t="s">
        <v>366</v>
      </c>
      <c r="C90" s="87" t="s">
        <v>354</v>
      </c>
      <c r="D90" s="87">
        <v>285.8</v>
      </c>
      <c r="E90" s="83"/>
      <c r="F90" s="54"/>
      <c r="G90" s="54"/>
      <c r="H90" s="54"/>
      <c r="I90" s="54"/>
      <c r="J90" s="54"/>
    </row>
    <row r="91" spans="1:10" ht="14.4" x14ac:dyDescent="0.25">
      <c r="A91" s="23">
        <v>90</v>
      </c>
      <c r="B91" s="89" t="s">
        <v>357</v>
      </c>
      <c r="C91" s="87" t="s">
        <v>354</v>
      </c>
      <c r="D91" s="87">
        <v>250.6</v>
      </c>
      <c r="E91" s="83"/>
      <c r="F91" s="54"/>
      <c r="G91" s="54"/>
      <c r="H91" s="54"/>
      <c r="I91" s="54"/>
      <c r="J91" s="54"/>
    </row>
    <row r="92" spans="1:10" ht="14.4" x14ac:dyDescent="0.25">
      <c r="A92" s="23">
        <v>91</v>
      </c>
      <c r="B92" s="89" t="s">
        <v>358</v>
      </c>
      <c r="C92" s="87" t="s">
        <v>354</v>
      </c>
      <c r="D92" s="87">
        <v>174.4</v>
      </c>
      <c r="E92" s="83"/>
      <c r="F92" s="54"/>
      <c r="G92" s="54"/>
      <c r="H92" s="54"/>
      <c r="I92" s="54"/>
      <c r="J92" s="54"/>
    </row>
    <row r="93" spans="1:10" ht="14.4" x14ac:dyDescent="0.25">
      <c r="A93" s="23">
        <v>92</v>
      </c>
      <c r="B93" s="89" t="s">
        <v>359</v>
      </c>
      <c r="C93" s="87" t="s">
        <v>354</v>
      </c>
      <c r="D93" s="87">
        <v>421.8</v>
      </c>
      <c r="E93" s="83"/>
      <c r="F93" s="54"/>
      <c r="G93" s="54"/>
      <c r="H93" s="54"/>
      <c r="I93" s="54"/>
      <c r="J93" s="54"/>
    </row>
    <row r="94" spans="1:10" ht="14.4" x14ac:dyDescent="0.25">
      <c r="A94" s="23">
        <v>93</v>
      </c>
      <c r="B94" s="89" t="s">
        <v>360</v>
      </c>
      <c r="C94" s="87" t="s">
        <v>354</v>
      </c>
      <c r="D94" s="87">
        <v>229</v>
      </c>
      <c r="E94" s="83"/>
      <c r="F94" s="54"/>
      <c r="G94" s="54"/>
      <c r="H94" s="54"/>
      <c r="I94" s="54"/>
      <c r="J94" s="54"/>
    </row>
    <row r="95" spans="1:10" ht="14.4" x14ac:dyDescent="0.25">
      <c r="A95" s="23">
        <v>94</v>
      </c>
      <c r="B95" s="89" t="s">
        <v>361</v>
      </c>
      <c r="C95" s="87" t="s">
        <v>354</v>
      </c>
      <c r="D95" s="87">
        <v>254</v>
      </c>
      <c r="E95" s="83"/>
      <c r="F95" s="54"/>
      <c r="G95" s="54"/>
      <c r="H95" s="54"/>
      <c r="I95" s="54"/>
      <c r="J95" s="54"/>
    </row>
    <row r="96" spans="1:10" ht="14.4" x14ac:dyDescent="0.25">
      <c r="A96" s="23">
        <v>95</v>
      </c>
      <c r="B96" s="89" t="s">
        <v>364</v>
      </c>
      <c r="C96" s="87" t="s">
        <v>354</v>
      </c>
      <c r="D96" s="87">
        <v>25</v>
      </c>
      <c r="E96" s="83"/>
      <c r="F96" s="54"/>
      <c r="G96" s="54"/>
      <c r="H96" s="54"/>
      <c r="I96" s="54"/>
      <c r="J96" s="54"/>
    </row>
    <row r="97" spans="1:10" ht="14.4" x14ac:dyDescent="0.25">
      <c r="A97" s="23">
        <v>96</v>
      </c>
      <c r="B97" s="89" t="s">
        <v>362</v>
      </c>
      <c r="C97" s="98" t="s">
        <v>296</v>
      </c>
      <c r="D97" s="87">
        <v>44</v>
      </c>
      <c r="E97" s="83"/>
      <c r="F97" s="54"/>
      <c r="G97" s="54"/>
      <c r="H97" s="54"/>
      <c r="I97" s="54"/>
      <c r="J97" s="54"/>
    </row>
    <row r="98" spans="1:10" ht="14.4" x14ac:dyDescent="0.25">
      <c r="A98" s="23">
        <v>97</v>
      </c>
      <c r="B98" s="89" t="s">
        <v>363</v>
      </c>
      <c r="C98" s="87" t="s">
        <v>354</v>
      </c>
      <c r="D98" s="87">
        <v>24</v>
      </c>
      <c r="E98" s="83"/>
      <c r="F98" s="54"/>
      <c r="G98" s="54"/>
      <c r="H98" s="54"/>
      <c r="I98" s="54"/>
      <c r="J98" s="54"/>
    </row>
    <row r="99" spans="1:10" ht="14.4" x14ac:dyDescent="0.25">
      <c r="A99" s="23">
        <v>98</v>
      </c>
      <c r="B99" s="90" t="s">
        <v>386</v>
      </c>
      <c r="C99" s="23"/>
      <c r="D99" s="23"/>
      <c r="E99" s="83"/>
      <c r="F99" s="54"/>
      <c r="G99" s="54"/>
      <c r="H99" s="54"/>
      <c r="I99" s="54"/>
      <c r="J99" s="54"/>
    </row>
    <row r="100" spans="1:10" ht="14.4" x14ac:dyDescent="0.25">
      <c r="A100" s="23">
        <v>99</v>
      </c>
      <c r="B100" s="97" t="s">
        <v>372</v>
      </c>
      <c r="C100" s="96" t="s">
        <v>5</v>
      </c>
      <c r="D100" s="96">
        <v>2651.44</v>
      </c>
      <c r="E100" s="83"/>
      <c r="F100" s="54"/>
      <c r="G100" s="54"/>
      <c r="H100" s="54"/>
      <c r="I100" s="54"/>
      <c r="J100" s="54"/>
    </row>
    <row r="101" spans="1:10" ht="28.8" x14ac:dyDescent="0.25">
      <c r="A101" s="23">
        <v>100</v>
      </c>
      <c r="B101" s="88" t="s">
        <v>344</v>
      </c>
      <c r="C101" s="87" t="s">
        <v>5</v>
      </c>
      <c r="D101" s="87">
        <v>0.06</v>
      </c>
      <c r="E101" s="83"/>
      <c r="F101" s="54"/>
      <c r="G101" s="54"/>
      <c r="H101" s="54"/>
      <c r="I101" s="54"/>
      <c r="J101" s="54"/>
    </row>
    <row r="102" spans="1:10" ht="14.4" x14ac:dyDescent="0.25">
      <c r="A102" s="23">
        <v>101</v>
      </c>
      <c r="B102" s="89" t="s">
        <v>377</v>
      </c>
      <c r="C102" s="87" t="s">
        <v>5</v>
      </c>
      <c r="D102" s="87">
        <v>5.36</v>
      </c>
      <c r="E102" s="83"/>
      <c r="F102" s="54"/>
      <c r="G102" s="54"/>
      <c r="H102" s="54"/>
      <c r="I102" s="54"/>
      <c r="J102" s="54"/>
    </row>
    <row r="103" spans="1:10" ht="14.4" x14ac:dyDescent="0.25">
      <c r="A103" s="23">
        <v>102</v>
      </c>
      <c r="B103" s="89" t="s">
        <v>378</v>
      </c>
      <c r="C103" s="87" t="s">
        <v>5</v>
      </c>
      <c r="D103" s="87">
        <v>3.6</v>
      </c>
      <c r="E103" s="83"/>
      <c r="F103" s="54"/>
      <c r="G103" s="54"/>
      <c r="H103" s="54"/>
      <c r="I103" s="54"/>
      <c r="J103" s="54"/>
    </row>
    <row r="104" spans="1:10" ht="28.8" x14ac:dyDescent="0.25">
      <c r="A104" s="23">
        <v>103</v>
      </c>
      <c r="B104" s="88" t="s">
        <v>374</v>
      </c>
      <c r="C104" s="87" t="s">
        <v>5</v>
      </c>
      <c r="D104" s="87">
        <v>0.44</v>
      </c>
      <c r="E104" s="83"/>
      <c r="F104" s="54"/>
      <c r="G104" s="54"/>
      <c r="H104" s="54"/>
      <c r="I104" s="54"/>
      <c r="J104" s="54"/>
    </row>
    <row r="105" spans="1:10" ht="28.8" x14ac:dyDescent="0.25">
      <c r="A105" s="23">
        <v>104</v>
      </c>
      <c r="B105" s="88" t="s">
        <v>375</v>
      </c>
      <c r="C105" s="87" t="s">
        <v>5</v>
      </c>
      <c r="D105" s="87">
        <v>0.3</v>
      </c>
      <c r="E105" s="83"/>
      <c r="F105" s="54"/>
      <c r="G105" s="54"/>
      <c r="H105" s="54"/>
      <c r="I105" s="54"/>
      <c r="J105" s="54"/>
    </row>
    <row r="106" spans="1:10" ht="28.8" x14ac:dyDescent="0.25">
      <c r="A106" s="23">
        <v>105</v>
      </c>
      <c r="B106" s="88" t="s">
        <v>383</v>
      </c>
      <c r="C106" s="87" t="s">
        <v>5</v>
      </c>
      <c r="D106" s="87">
        <v>3.25</v>
      </c>
      <c r="E106" s="83"/>
      <c r="F106" s="54"/>
      <c r="G106" s="54"/>
      <c r="H106" s="54"/>
      <c r="I106" s="54"/>
      <c r="J106" s="54"/>
    </row>
    <row r="107" spans="1:10" ht="28.8" x14ac:dyDescent="0.25">
      <c r="A107" s="23">
        <v>106</v>
      </c>
      <c r="B107" s="88" t="s">
        <v>376</v>
      </c>
      <c r="C107" s="87" t="s">
        <v>5</v>
      </c>
      <c r="D107" s="87">
        <v>0.26</v>
      </c>
      <c r="E107" s="83"/>
      <c r="F107" s="54"/>
      <c r="G107" s="54"/>
      <c r="H107" s="54"/>
      <c r="I107" s="54"/>
      <c r="J107" s="54"/>
    </row>
    <row r="108" spans="1:10" ht="14.4" x14ac:dyDescent="0.25">
      <c r="A108" s="23">
        <v>107</v>
      </c>
      <c r="B108" s="89" t="s">
        <v>373</v>
      </c>
      <c r="C108" s="87" t="s">
        <v>5</v>
      </c>
      <c r="D108" s="87">
        <v>1.1399999999999999</v>
      </c>
      <c r="E108" s="83"/>
      <c r="F108" s="54"/>
      <c r="G108" s="54"/>
      <c r="H108" s="54"/>
      <c r="I108" s="54"/>
      <c r="J108" s="54"/>
    </row>
    <row r="109" spans="1:10" ht="14.4" x14ac:dyDescent="0.25">
      <c r="A109" s="23">
        <v>108</v>
      </c>
      <c r="B109" s="97" t="s">
        <v>381</v>
      </c>
      <c r="C109" s="96" t="s">
        <v>5</v>
      </c>
      <c r="D109" s="40">
        <f>184*14.07</f>
        <v>2588.88</v>
      </c>
      <c r="E109" s="83"/>
      <c r="F109" s="54"/>
      <c r="G109" s="54"/>
      <c r="H109" s="54"/>
      <c r="I109" s="54"/>
      <c r="J109" s="54"/>
    </row>
    <row r="110" spans="1:10" ht="28.8" x14ac:dyDescent="0.25">
      <c r="A110" s="23">
        <v>109</v>
      </c>
      <c r="B110" s="88" t="s">
        <v>344</v>
      </c>
      <c r="C110" s="87" t="s">
        <v>5</v>
      </c>
      <c r="D110" s="23">
        <f>2*0.03</f>
        <v>0.06</v>
      </c>
      <c r="E110" s="83"/>
      <c r="F110" s="54"/>
      <c r="G110" s="54"/>
      <c r="H110" s="54"/>
      <c r="I110" s="54"/>
      <c r="J110" s="54"/>
    </row>
    <row r="111" spans="1:10" ht="14.4" x14ac:dyDescent="0.25">
      <c r="A111" s="23">
        <v>110</v>
      </c>
      <c r="B111" s="89" t="s">
        <v>377</v>
      </c>
      <c r="C111" s="87" t="s">
        <v>5</v>
      </c>
      <c r="D111" s="23">
        <f>2*2.68</f>
        <v>5.36</v>
      </c>
      <c r="E111" s="83"/>
      <c r="F111" s="54"/>
      <c r="G111" s="54"/>
      <c r="H111" s="54"/>
      <c r="I111" s="54"/>
      <c r="J111" s="54"/>
    </row>
    <row r="112" spans="1:10" ht="14.4" x14ac:dyDescent="0.25">
      <c r="A112" s="23">
        <v>111</v>
      </c>
      <c r="B112" s="89" t="s">
        <v>378</v>
      </c>
      <c r="C112" s="87" t="s">
        <v>5</v>
      </c>
      <c r="D112" s="23">
        <f>2*1.8</f>
        <v>3.6</v>
      </c>
      <c r="E112" s="83"/>
      <c r="F112" s="54"/>
      <c r="G112" s="54"/>
      <c r="H112" s="54"/>
      <c r="I112" s="54"/>
      <c r="J112" s="54"/>
    </row>
    <row r="113" spans="1:10" ht="28.8" x14ac:dyDescent="0.25">
      <c r="A113" s="23">
        <v>112</v>
      </c>
      <c r="B113" s="88" t="s">
        <v>374</v>
      </c>
      <c r="C113" s="87" t="s">
        <v>5</v>
      </c>
      <c r="D113" s="23">
        <f>2*0.22</f>
        <v>0.44</v>
      </c>
      <c r="E113" s="83"/>
      <c r="F113" s="54"/>
      <c r="G113" s="54"/>
      <c r="H113" s="54"/>
      <c r="I113" s="54"/>
      <c r="J113" s="54"/>
    </row>
    <row r="114" spans="1:10" ht="28.8" x14ac:dyDescent="0.25">
      <c r="A114" s="23">
        <v>113</v>
      </c>
      <c r="B114" s="88" t="s">
        <v>375</v>
      </c>
      <c r="C114" s="87" t="s">
        <v>5</v>
      </c>
      <c r="D114" s="23">
        <f>2*0.15</f>
        <v>0.3</v>
      </c>
      <c r="E114" s="83"/>
      <c r="F114" s="54"/>
      <c r="G114" s="54"/>
      <c r="H114" s="54"/>
      <c r="I114" s="54"/>
      <c r="J114" s="54"/>
    </row>
    <row r="115" spans="1:10" ht="28.8" x14ac:dyDescent="0.25">
      <c r="A115" s="23">
        <v>114</v>
      </c>
      <c r="B115" s="88" t="s">
        <v>383</v>
      </c>
      <c r="C115" s="87" t="s">
        <v>5</v>
      </c>
      <c r="D115" s="23">
        <f>1*3.25</f>
        <v>3.25</v>
      </c>
      <c r="E115" s="83"/>
      <c r="F115" s="54"/>
      <c r="G115" s="54"/>
      <c r="H115" s="54"/>
      <c r="I115" s="54"/>
      <c r="J115" s="54"/>
    </row>
    <row r="116" spans="1:10" ht="28.8" x14ac:dyDescent="0.25">
      <c r="A116" s="23">
        <v>115</v>
      </c>
      <c r="B116" s="88" t="s">
        <v>376</v>
      </c>
      <c r="C116" s="87" t="s">
        <v>5</v>
      </c>
      <c r="D116" s="23">
        <f>2*0.13</f>
        <v>0.26</v>
      </c>
      <c r="E116" s="83"/>
      <c r="F116" s="54"/>
      <c r="G116" s="54"/>
      <c r="H116" s="54"/>
      <c r="I116" s="54"/>
      <c r="J116" s="54"/>
    </row>
    <row r="117" spans="1:10" ht="14.4" x14ac:dyDescent="0.25">
      <c r="A117" s="23">
        <v>116</v>
      </c>
      <c r="B117" s="89" t="s">
        <v>382</v>
      </c>
      <c r="C117" s="87" t="s">
        <v>5</v>
      </c>
      <c r="D117" s="23">
        <f>2*0.4</f>
        <v>0.8</v>
      </c>
      <c r="E117" s="83"/>
      <c r="F117" s="54"/>
      <c r="G117" s="54"/>
      <c r="H117" s="54"/>
      <c r="I117" s="54"/>
      <c r="J117" s="54"/>
    </row>
    <row r="118" spans="1:10" ht="14.4" x14ac:dyDescent="0.25">
      <c r="A118" s="23">
        <v>117</v>
      </c>
      <c r="B118" s="91" t="s">
        <v>351</v>
      </c>
      <c r="C118" s="23" t="s">
        <v>296</v>
      </c>
      <c r="D118" s="23">
        <f>4</f>
        <v>4</v>
      </c>
      <c r="E118" s="83"/>
      <c r="F118" s="54"/>
      <c r="G118" s="54"/>
      <c r="H118" s="54"/>
      <c r="I118" s="54"/>
      <c r="J118" s="54"/>
    </row>
    <row r="119" spans="1:10" ht="14.4" x14ac:dyDescent="0.25">
      <c r="A119" s="23">
        <v>118</v>
      </c>
      <c r="B119" s="97" t="s">
        <v>384</v>
      </c>
      <c r="C119" s="96" t="s">
        <v>5</v>
      </c>
      <c r="D119" s="40">
        <f>8*10.95</f>
        <v>87.6</v>
      </c>
      <c r="E119" s="83"/>
      <c r="F119" s="54"/>
      <c r="G119" s="54"/>
      <c r="H119" s="54"/>
      <c r="I119" s="54"/>
      <c r="J119" s="54"/>
    </row>
    <row r="120" spans="1:10" ht="28.8" x14ac:dyDescent="0.25">
      <c r="A120" s="23">
        <v>119</v>
      </c>
      <c r="B120" s="88" t="s">
        <v>344</v>
      </c>
      <c r="C120" s="87" t="s">
        <v>5</v>
      </c>
      <c r="D120" s="23">
        <f>2*0.03</f>
        <v>0.06</v>
      </c>
      <c r="E120" s="83"/>
      <c r="F120" s="54"/>
      <c r="G120" s="54"/>
      <c r="H120" s="54"/>
      <c r="I120" s="54"/>
      <c r="J120" s="54"/>
    </row>
    <row r="121" spans="1:10" ht="14.4" x14ac:dyDescent="0.25">
      <c r="A121" s="23">
        <v>120</v>
      </c>
      <c r="B121" s="89" t="s">
        <v>377</v>
      </c>
      <c r="C121" s="87" t="s">
        <v>5</v>
      </c>
      <c r="D121" s="23">
        <f>2*1.67</f>
        <v>3.34</v>
      </c>
      <c r="E121" s="83"/>
      <c r="F121" s="54"/>
      <c r="G121" s="54"/>
      <c r="H121" s="54"/>
      <c r="I121" s="54"/>
      <c r="J121" s="54"/>
    </row>
    <row r="122" spans="1:10" ht="14.4" x14ac:dyDescent="0.25">
      <c r="A122" s="23">
        <v>121</v>
      </c>
      <c r="B122" s="89" t="s">
        <v>378</v>
      </c>
      <c r="C122" s="87" t="s">
        <v>5</v>
      </c>
      <c r="D122" s="23">
        <f>2*1.8</f>
        <v>3.6</v>
      </c>
      <c r="E122" s="83"/>
      <c r="F122" s="54"/>
      <c r="G122" s="54"/>
      <c r="H122" s="54"/>
      <c r="I122" s="54"/>
      <c r="J122" s="54"/>
    </row>
    <row r="123" spans="1:10" ht="28.8" x14ac:dyDescent="0.25">
      <c r="A123" s="23">
        <v>122</v>
      </c>
      <c r="B123" s="88" t="s">
        <v>374</v>
      </c>
      <c r="C123" s="87" t="s">
        <v>5</v>
      </c>
      <c r="D123" s="23">
        <f>2*0.13</f>
        <v>0.26</v>
      </c>
      <c r="E123" s="83"/>
      <c r="F123" s="54"/>
      <c r="G123" s="54"/>
      <c r="H123" s="54"/>
      <c r="I123" s="54"/>
      <c r="J123" s="54"/>
    </row>
    <row r="124" spans="1:10" ht="28.8" x14ac:dyDescent="0.25">
      <c r="A124" s="23">
        <v>123</v>
      </c>
      <c r="B124" s="88" t="s">
        <v>375</v>
      </c>
      <c r="C124" s="87" t="s">
        <v>5</v>
      </c>
      <c r="D124" s="23">
        <f>2*0.15</f>
        <v>0.3</v>
      </c>
      <c r="E124" s="83"/>
      <c r="F124" s="54"/>
      <c r="G124" s="54"/>
      <c r="H124" s="54"/>
      <c r="I124" s="54"/>
      <c r="J124" s="54"/>
    </row>
    <row r="125" spans="1:10" ht="28.8" x14ac:dyDescent="0.25">
      <c r="A125" s="23">
        <v>124</v>
      </c>
      <c r="B125" s="88" t="s">
        <v>383</v>
      </c>
      <c r="C125" s="87" t="s">
        <v>5</v>
      </c>
      <c r="D125" s="23">
        <f>1*1.99</f>
        <v>1.99</v>
      </c>
      <c r="E125" s="83"/>
      <c r="F125" s="54"/>
      <c r="G125" s="54"/>
      <c r="H125" s="54"/>
      <c r="I125" s="54"/>
      <c r="J125" s="54"/>
    </row>
    <row r="126" spans="1:10" ht="28.8" x14ac:dyDescent="0.25">
      <c r="A126" s="23">
        <v>125</v>
      </c>
      <c r="B126" s="88" t="s">
        <v>376</v>
      </c>
      <c r="C126" s="87" t="s">
        <v>5</v>
      </c>
      <c r="D126" s="23">
        <f>2*0.13</f>
        <v>0.26</v>
      </c>
      <c r="E126" s="83"/>
      <c r="F126" s="54"/>
      <c r="G126" s="54"/>
      <c r="H126" s="54"/>
      <c r="I126" s="54"/>
      <c r="J126" s="54"/>
    </row>
    <row r="127" spans="1:10" ht="14.4" x14ac:dyDescent="0.25">
      <c r="A127" s="23">
        <v>126</v>
      </c>
      <c r="B127" s="89" t="s">
        <v>373</v>
      </c>
      <c r="C127" s="87" t="s">
        <v>5</v>
      </c>
      <c r="D127" s="23">
        <f>2*0.57</f>
        <v>1.1399999999999999</v>
      </c>
      <c r="E127" s="83"/>
      <c r="F127" s="54"/>
      <c r="G127" s="54"/>
      <c r="H127" s="54"/>
      <c r="I127" s="54"/>
      <c r="J127" s="54"/>
    </row>
    <row r="128" spans="1:10" ht="14.4" x14ac:dyDescent="0.25">
      <c r="A128" s="23">
        <v>127</v>
      </c>
      <c r="B128" s="97" t="s">
        <v>385</v>
      </c>
      <c r="C128" s="40" t="s">
        <v>5</v>
      </c>
      <c r="D128" s="40">
        <f>8*10.77</f>
        <v>86.16</v>
      </c>
      <c r="E128" s="83"/>
      <c r="F128" s="54"/>
      <c r="G128" s="54"/>
      <c r="H128" s="54"/>
      <c r="I128" s="54"/>
      <c r="J128" s="54"/>
    </row>
    <row r="129" spans="1:10" ht="28.8" x14ac:dyDescent="0.25">
      <c r="A129" s="23">
        <v>128</v>
      </c>
      <c r="B129" s="88" t="s">
        <v>344</v>
      </c>
      <c r="C129" s="87" t="s">
        <v>5</v>
      </c>
      <c r="D129" s="23">
        <f>2*0.03</f>
        <v>0.06</v>
      </c>
      <c r="E129" s="83"/>
      <c r="F129" s="54"/>
      <c r="G129" s="54"/>
      <c r="H129" s="54"/>
      <c r="I129" s="54"/>
      <c r="J129" s="54"/>
    </row>
    <row r="130" spans="1:10" ht="14.4" x14ac:dyDescent="0.25">
      <c r="A130" s="23">
        <v>129</v>
      </c>
      <c r="B130" s="89" t="s">
        <v>377</v>
      </c>
      <c r="C130" s="87" t="s">
        <v>5</v>
      </c>
      <c r="D130" s="23">
        <f>2*1.67</f>
        <v>3.34</v>
      </c>
      <c r="E130" s="83"/>
      <c r="F130" s="54"/>
      <c r="G130" s="54"/>
      <c r="H130" s="54"/>
      <c r="I130" s="54"/>
      <c r="J130" s="54"/>
    </row>
    <row r="131" spans="1:10" ht="14.4" x14ac:dyDescent="0.25">
      <c r="A131" s="23">
        <v>130</v>
      </c>
      <c r="B131" s="89" t="s">
        <v>378</v>
      </c>
      <c r="C131" s="87" t="s">
        <v>5</v>
      </c>
      <c r="D131" s="23">
        <f>2*1.8</f>
        <v>3.6</v>
      </c>
      <c r="E131" s="83"/>
      <c r="F131" s="54"/>
      <c r="G131" s="54"/>
      <c r="H131" s="54"/>
      <c r="I131" s="54"/>
      <c r="J131" s="54"/>
    </row>
    <row r="132" spans="1:10" ht="28.8" x14ac:dyDescent="0.25">
      <c r="A132" s="23">
        <v>131</v>
      </c>
      <c r="B132" s="88" t="s">
        <v>374</v>
      </c>
      <c r="C132" s="87" t="s">
        <v>5</v>
      </c>
      <c r="D132" s="23">
        <f>2*0.13</f>
        <v>0.26</v>
      </c>
      <c r="E132" s="83"/>
      <c r="F132" s="54"/>
      <c r="G132" s="54"/>
      <c r="H132" s="54"/>
      <c r="I132" s="54"/>
      <c r="J132" s="54"/>
    </row>
    <row r="133" spans="1:10" ht="28.8" x14ac:dyDescent="0.25">
      <c r="A133" s="23">
        <v>132</v>
      </c>
      <c r="B133" s="88" t="s">
        <v>375</v>
      </c>
      <c r="C133" s="87" t="s">
        <v>5</v>
      </c>
      <c r="D133" s="23">
        <f>2*0.15</f>
        <v>0.3</v>
      </c>
      <c r="E133" s="83"/>
      <c r="F133" s="54"/>
      <c r="G133" s="54"/>
      <c r="H133" s="54"/>
      <c r="I133" s="54"/>
      <c r="J133" s="54"/>
    </row>
    <row r="134" spans="1:10" ht="28.8" x14ac:dyDescent="0.25">
      <c r="A134" s="23">
        <v>133</v>
      </c>
      <c r="B134" s="88" t="s">
        <v>383</v>
      </c>
      <c r="C134" s="87" t="s">
        <v>5</v>
      </c>
      <c r="D134" s="23">
        <f>1*1.99</f>
        <v>1.99</v>
      </c>
      <c r="E134" s="83"/>
      <c r="F134" s="54"/>
      <c r="G134" s="54"/>
      <c r="H134" s="54"/>
      <c r="I134" s="54"/>
      <c r="J134" s="54"/>
    </row>
    <row r="135" spans="1:10" ht="28.8" x14ac:dyDescent="0.25">
      <c r="A135" s="23">
        <v>134</v>
      </c>
      <c r="B135" s="88" t="s">
        <v>376</v>
      </c>
      <c r="C135" s="87" t="s">
        <v>5</v>
      </c>
      <c r="D135" s="23">
        <f>2*0.13</f>
        <v>0.26</v>
      </c>
      <c r="E135" s="83"/>
      <c r="F135" s="54"/>
      <c r="G135" s="54"/>
      <c r="H135" s="54"/>
      <c r="I135" s="54"/>
      <c r="J135" s="54"/>
    </row>
    <row r="136" spans="1:10" ht="14.4" x14ac:dyDescent="0.25">
      <c r="A136" s="23">
        <v>135</v>
      </c>
      <c r="B136" s="89" t="s">
        <v>382</v>
      </c>
      <c r="C136" s="87" t="s">
        <v>5</v>
      </c>
      <c r="D136" s="23">
        <f>2*0.4</f>
        <v>0.8</v>
      </c>
      <c r="E136" s="83"/>
      <c r="F136" s="54"/>
      <c r="G136" s="54"/>
      <c r="H136" s="54"/>
      <c r="I136" s="54"/>
      <c r="J136" s="54"/>
    </row>
    <row r="137" spans="1:10" ht="14.4" x14ac:dyDescent="0.25">
      <c r="A137" s="23">
        <v>136</v>
      </c>
      <c r="B137" s="91" t="s">
        <v>351</v>
      </c>
      <c r="C137" s="87" t="s">
        <v>296</v>
      </c>
      <c r="D137" s="23">
        <v>4</v>
      </c>
      <c r="E137" s="83"/>
      <c r="F137" s="54"/>
      <c r="G137" s="54"/>
      <c r="H137" s="54"/>
      <c r="I137" s="54"/>
      <c r="J137" s="54"/>
    </row>
    <row r="138" spans="1:10" ht="28.8" x14ac:dyDescent="0.25">
      <c r="A138" s="23">
        <v>137</v>
      </c>
      <c r="B138" s="90" t="s">
        <v>391</v>
      </c>
      <c r="C138" s="23"/>
      <c r="D138" s="23"/>
      <c r="E138" s="83"/>
      <c r="F138" s="54"/>
      <c r="G138" s="54"/>
      <c r="H138" s="54"/>
      <c r="I138" s="54"/>
      <c r="J138" s="54"/>
    </row>
    <row r="139" spans="1:10" ht="28.8" x14ac:dyDescent="0.25">
      <c r="A139" s="23">
        <v>138</v>
      </c>
      <c r="B139" s="91" t="s">
        <v>388</v>
      </c>
      <c r="C139" s="23" t="s">
        <v>296</v>
      </c>
      <c r="D139" s="23">
        <v>557</v>
      </c>
      <c r="E139" s="83"/>
      <c r="F139" s="54"/>
      <c r="G139" s="54"/>
      <c r="H139" s="54"/>
      <c r="I139" s="54"/>
      <c r="J139" s="54"/>
    </row>
    <row r="140" spans="1:10" ht="28.8" x14ac:dyDescent="0.25">
      <c r="A140" s="23">
        <v>139</v>
      </c>
      <c r="B140" s="91" t="s">
        <v>389</v>
      </c>
      <c r="C140" s="23" t="s">
        <v>296</v>
      </c>
      <c r="D140" s="23">
        <v>320</v>
      </c>
      <c r="E140" s="83"/>
      <c r="F140" s="54"/>
      <c r="G140" s="54"/>
      <c r="H140" s="54"/>
      <c r="I140" s="54"/>
      <c r="J140" s="54"/>
    </row>
    <row r="141" spans="1:10" ht="28.8" x14ac:dyDescent="0.25">
      <c r="A141" s="23">
        <v>140</v>
      </c>
      <c r="B141" s="91" t="s">
        <v>328</v>
      </c>
      <c r="C141" s="23" t="s">
        <v>296</v>
      </c>
      <c r="D141" s="23">
        <v>320</v>
      </c>
      <c r="E141" s="83"/>
      <c r="F141" s="54"/>
      <c r="G141" s="54"/>
      <c r="H141" s="54"/>
      <c r="I141" s="54"/>
      <c r="J141" s="54"/>
    </row>
    <row r="142" spans="1:10" ht="14.4" x14ac:dyDescent="0.25">
      <c r="A142" s="23">
        <v>141</v>
      </c>
      <c r="B142" s="91" t="s">
        <v>390</v>
      </c>
      <c r="C142" s="23" t="s">
        <v>296</v>
      </c>
      <c r="D142" s="23">
        <v>3</v>
      </c>
      <c r="E142" s="83"/>
      <c r="F142" s="54"/>
      <c r="G142" s="54"/>
      <c r="H142" s="54"/>
      <c r="I142" s="54"/>
      <c r="J142" s="54"/>
    </row>
    <row r="143" spans="1:10" ht="28.8" x14ac:dyDescent="0.25">
      <c r="A143" s="23">
        <v>142</v>
      </c>
      <c r="B143" s="90" t="s">
        <v>393</v>
      </c>
      <c r="C143" s="23"/>
      <c r="D143" s="23"/>
      <c r="E143" s="83"/>
      <c r="F143" s="54"/>
      <c r="G143" s="54"/>
      <c r="H143" s="54"/>
      <c r="I143" s="54"/>
      <c r="J143" s="54"/>
    </row>
    <row r="144" spans="1:10" ht="28.8" x14ac:dyDescent="0.25">
      <c r="A144" s="23">
        <v>143</v>
      </c>
      <c r="B144" s="88" t="s">
        <v>394</v>
      </c>
      <c r="C144" s="23" t="s">
        <v>296</v>
      </c>
      <c r="D144" s="23">
        <v>24</v>
      </c>
      <c r="E144" s="83"/>
      <c r="F144" s="54"/>
      <c r="G144" s="54"/>
      <c r="H144" s="54"/>
      <c r="I144" s="54"/>
      <c r="J144" s="54"/>
    </row>
    <row r="145" spans="1:10" ht="28.8" x14ac:dyDescent="0.25">
      <c r="A145" s="23">
        <v>144</v>
      </c>
      <c r="B145" s="88" t="s">
        <v>395</v>
      </c>
      <c r="C145" s="23" t="s">
        <v>296</v>
      </c>
      <c r="D145" s="23">
        <v>8</v>
      </c>
      <c r="E145" s="83"/>
      <c r="F145" s="54"/>
      <c r="G145" s="54"/>
      <c r="H145" s="54"/>
      <c r="I145" s="54"/>
      <c r="J145" s="54"/>
    </row>
    <row r="146" spans="1:10" ht="28.8" x14ac:dyDescent="0.25">
      <c r="A146" s="23">
        <v>145</v>
      </c>
      <c r="B146" s="88" t="s">
        <v>396</v>
      </c>
      <c r="C146" s="23" t="s">
        <v>296</v>
      </c>
      <c r="D146" s="23">
        <v>32</v>
      </c>
      <c r="E146" s="83"/>
      <c r="F146" s="54"/>
      <c r="G146" s="54"/>
      <c r="H146" s="54"/>
      <c r="I146" s="54"/>
      <c r="J146" s="54"/>
    </row>
    <row r="147" spans="1:10" ht="28.8" x14ac:dyDescent="0.25">
      <c r="A147" s="23">
        <v>146</v>
      </c>
      <c r="B147" s="88" t="s">
        <v>397</v>
      </c>
      <c r="C147" s="23" t="s">
        <v>296</v>
      </c>
      <c r="D147" s="23">
        <v>16</v>
      </c>
      <c r="E147" s="83"/>
      <c r="F147" s="54"/>
      <c r="G147" s="54"/>
      <c r="H147" s="54"/>
      <c r="I147" s="54"/>
      <c r="J147" s="54"/>
    </row>
    <row r="148" spans="1:10" ht="28.8" x14ac:dyDescent="0.25">
      <c r="A148" s="23">
        <v>147</v>
      </c>
      <c r="B148" s="88" t="s">
        <v>398</v>
      </c>
      <c r="C148" s="23" t="s">
        <v>296</v>
      </c>
      <c r="D148" s="23">
        <v>80</v>
      </c>
      <c r="E148" s="83"/>
      <c r="F148" s="54"/>
      <c r="G148" s="54"/>
      <c r="H148" s="54"/>
      <c r="I148" s="54"/>
      <c r="J148" s="54"/>
    </row>
    <row r="149" spans="1:10" ht="28.8" x14ac:dyDescent="0.25">
      <c r="A149" s="23">
        <v>148</v>
      </c>
      <c r="B149" s="88" t="s">
        <v>399</v>
      </c>
      <c r="C149" s="23" t="s">
        <v>296</v>
      </c>
      <c r="D149" s="23">
        <v>16</v>
      </c>
      <c r="E149" s="83"/>
      <c r="F149" s="54"/>
      <c r="G149" s="54"/>
      <c r="H149" s="54"/>
      <c r="I149" s="54"/>
      <c r="J149" s="54"/>
    </row>
    <row r="150" spans="1:10" ht="28.8" x14ac:dyDescent="0.25">
      <c r="A150" s="23">
        <v>149</v>
      </c>
      <c r="B150" s="88" t="s">
        <v>400</v>
      </c>
      <c r="C150" s="23" t="s">
        <v>296</v>
      </c>
      <c r="D150" s="23">
        <v>64</v>
      </c>
      <c r="E150" s="83"/>
      <c r="F150" s="54"/>
      <c r="G150" s="54"/>
      <c r="H150" s="54"/>
      <c r="I150" s="54"/>
      <c r="J150" s="54"/>
    </row>
    <row r="151" spans="1:10" ht="14.4" x14ac:dyDescent="0.25">
      <c r="A151" s="23">
        <v>150</v>
      </c>
      <c r="B151" s="102" t="s">
        <v>401</v>
      </c>
      <c r="C151" s="23"/>
      <c r="D151" s="23"/>
      <c r="E151" s="83"/>
      <c r="F151" s="54"/>
      <c r="G151" s="54"/>
      <c r="H151" s="54"/>
      <c r="I151" s="54"/>
      <c r="J151" s="54"/>
    </row>
    <row r="152" spans="1:10" ht="14.4" x14ac:dyDescent="0.25">
      <c r="A152" s="23">
        <v>151</v>
      </c>
      <c r="B152" s="89" t="s">
        <v>402</v>
      </c>
      <c r="C152" s="87"/>
      <c r="D152" s="23"/>
      <c r="E152" s="83"/>
      <c r="F152" s="54"/>
      <c r="G152" s="54"/>
      <c r="H152" s="54"/>
      <c r="I152" s="54"/>
      <c r="J152" s="54"/>
    </row>
    <row r="153" spans="1:10" ht="14.4" x14ac:dyDescent="0.25">
      <c r="A153" s="23">
        <v>152</v>
      </c>
      <c r="B153" s="89" t="s">
        <v>403</v>
      </c>
      <c r="C153" s="23" t="s">
        <v>5</v>
      </c>
      <c r="D153" s="87">
        <v>2887.82</v>
      </c>
      <c r="E153" s="83"/>
      <c r="F153" s="54"/>
      <c r="G153" s="54"/>
      <c r="H153" s="54"/>
      <c r="I153" s="54"/>
      <c r="J153" s="54"/>
    </row>
    <row r="154" spans="1:10" ht="14.4" x14ac:dyDescent="0.25">
      <c r="A154" s="23">
        <v>153</v>
      </c>
      <c r="B154" s="89" t="s">
        <v>407</v>
      </c>
      <c r="C154" s="23"/>
      <c r="D154" s="87"/>
      <c r="E154" s="83"/>
      <c r="F154" s="54"/>
      <c r="G154" s="54"/>
      <c r="H154" s="54"/>
      <c r="I154" s="54"/>
      <c r="J154" s="54"/>
    </row>
    <row r="155" spans="1:10" ht="14.4" x14ac:dyDescent="0.25">
      <c r="A155" s="23">
        <v>154</v>
      </c>
      <c r="B155" s="89" t="s">
        <v>408</v>
      </c>
      <c r="C155" s="23" t="s">
        <v>5</v>
      </c>
      <c r="D155" s="87">
        <v>2701.58</v>
      </c>
      <c r="E155" s="83"/>
      <c r="F155" s="54"/>
      <c r="G155" s="54"/>
      <c r="H155" s="54"/>
      <c r="I155" s="54"/>
      <c r="J155" s="54"/>
    </row>
    <row r="156" spans="1:10" ht="14.4" x14ac:dyDescent="0.25">
      <c r="A156" s="23">
        <v>155</v>
      </c>
      <c r="B156" s="89" t="s">
        <v>409</v>
      </c>
      <c r="C156" s="23" t="s">
        <v>5</v>
      </c>
      <c r="D156" s="87">
        <v>9380.2800000000007</v>
      </c>
      <c r="E156" s="83"/>
      <c r="F156" s="54"/>
      <c r="G156" s="54"/>
      <c r="H156" s="54"/>
      <c r="I156" s="54"/>
      <c r="J156" s="54"/>
    </row>
    <row r="157" spans="1:10" ht="14.4" x14ac:dyDescent="0.25">
      <c r="A157" s="23">
        <v>156</v>
      </c>
      <c r="B157" s="89" t="s">
        <v>404</v>
      </c>
      <c r="C157" s="23"/>
      <c r="D157" s="87"/>
      <c r="E157" s="83"/>
      <c r="F157" s="54"/>
      <c r="G157" s="54"/>
      <c r="H157" s="54"/>
      <c r="I157" s="54"/>
      <c r="J157" s="54"/>
    </row>
    <row r="158" spans="1:10" ht="28.8" x14ac:dyDescent="0.25">
      <c r="A158" s="23">
        <v>157</v>
      </c>
      <c r="B158" s="88" t="s">
        <v>411</v>
      </c>
      <c r="C158" s="23" t="s">
        <v>5</v>
      </c>
      <c r="D158" s="87">
        <v>169.06</v>
      </c>
      <c r="E158" s="83"/>
      <c r="F158" s="54"/>
      <c r="G158" s="54"/>
      <c r="H158" s="54"/>
      <c r="I158" s="54"/>
      <c r="J158" s="54"/>
    </row>
    <row r="159" spans="1:10" ht="28.8" x14ac:dyDescent="0.25">
      <c r="A159" s="23">
        <v>158</v>
      </c>
      <c r="B159" s="88" t="s">
        <v>406</v>
      </c>
      <c r="C159" s="23" t="s">
        <v>5</v>
      </c>
      <c r="D159" s="87">
        <v>932.92</v>
      </c>
      <c r="E159" s="83"/>
      <c r="F159" s="54"/>
      <c r="G159" s="54"/>
      <c r="H159" s="54"/>
      <c r="I159" s="54"/>
      <c r="J159" s="54"/>
    </row>
    <row r="160" spans="1:10" ht="14.4" x14ac:dyDescent="0.25">
      <c r="A160" s="23">
        <v>159</v>
      </c>
      <c r="B160" s="89" t="s">
        <v>410</v>
      </c>
      <c r="C160" s="23"/>
      <c r="D160" s="87"/>
      <c r="E160" s="83"/>
      <c r="F160" s="54"/>
      <c r="G160" s="54"/>
      <c r="H160" s="54"/>
      <c r="I160" s="54"/>
      <c r="J160" s="54"/>
    </row>
    <row r="161" spans="1:10" ht="14.4" x14ac:dyDescent="0.25">
      <c r="A161" s="23">
        <v>160</v>
      </c>
      <c r="B161" s="89" t="s">
        <v>405</v>
      </c>
      <c r="C161" s="23" t="s">
        <v>5</v>
      </c>
      <c r="D161" s="87">
        <v>1156.8399999999999</v>
      </c>
      <c r="E161" s="83"/>
      <c r="F161" s="54"/>
      <c r="G161" s="54"/>
      <c r="H161" s="54"/>
      <c r="I161" s="54"/>
      <c r="J161" s="54"/>
    </row>
    <row r="162" spans="1:10" s="100" customFormat="1" ht="28.8" x14ac:dyDescent="0.25">
      <c r="A162" s="23">
        <v>161</v>
      </c>
      <c r="B162" s="90" t="s">
        <v>413</v>
      </c>
      <c r="C162" s="40" t="s">
        <v>412</v>
      </c>
      <c r="D162" s="40">
        <v>1</v>
      </c>
      <c r="E162" s="99"/>
      <c r="F162" s="32"/>
      <c r="G162" s="32"/>
      <c r="H162" s="32"/>
      <c r="I162" s="32"/>
      <c r="J162" s="32"/>
    </row>
    <row r="163" spans="1:10" ht="28.8" x14ac:dyDescent="0.25">
      <c r="A163" s="23">
        <v>162</v>
      </c>
      <c r="B163" s="90" t="s">
        <v>414</v>
      </c>
      <c r="C163" s="40" t="s">
        <v>412</v>
      </c>
      <c r="D163" s="40">
        <v>1</v>
      </c>
      <c r="E163" s="103"/>
      <c r="F163" s="54"/>
      <c r="G163" s="54"/>
      <c r="H163" s="54"/>
      <c r="I163" s="54"/>
      <c r="J163" s="54"/>
    </row>
    <row r="164" spans="1:10" ht="28.8" x14ac:dyDescent="0.25">
      <c r="A164" s="23">
        <v>163</v>
      </c>
      <c r="B164" s="90" t="s">
        <v>415</v>
      </c>
      <c r="C164" s="40" t="s">
        <v>412</v>
      </c>
      <c r="D164" s="40">
        <v>1</v>
      </c>
      <c r="E164" s="103"/>
      <c r="F164" s="54"/>
      <c r="G164" s="54"/>
      <c r="H164" s="54"/>
      <c r="I164" s="54"/>
      <c r="J164" s="54"/>
    </row>
    <row r="165" spans="1:10" ht="14.4" x14ac:dyDescent="0.25">
      <c r="A165" s="23">
        <v>164</v>
      </c>
      <c r="B165" s="104" t="s">
        <v>417</v>
      </c>
      <c r="C165" s="40" t="s">
        <v>412</v>
      </c>
      <c r="D165" s="40">
        <v>1</v>
      </c>
      <c r="E165" s="105"/>
      <c r="F165" s="54"/>
      <c r="G165" s="54"/>
      <c r="H165" s="54"/>
      <c r="I165" s="54"/>
      <c r="J165" s="54"/>
    </row>
    <row r="166" spans="1:10" ht="14.4" x14ac:dyDescent="0.25">
      <c r="A166" s="23">
        <v>165</v>
      </c>
      <c r="B166" s="54" t="s">
        <v>416</v>
      </c>
      <c r="C166" s="40" t="s">
        <v>412</v>
      </c>
      <c r="D166" s="40">
        <v>1</v>
      </c>
      <c r="E166" s="106"/>
      <c r="F166" s="54"/>
      <c r="G166" s="54"/>
      <c r="H166" s="54"/>
      <c r="I166" s="54"/>
      <c r="J166" s="54"/>
    </row>
    <row r="167" spans="1:10" ht="86.4" x14ac:dyDescent="0.25">
      <c r="A167" s="23">
        <v>166</v>
      </c>
      <c r="B167" s="40" t="s">
        <v>418</v>
      </c>
      <c r="C167" s="40" t="s">
        <v>412</v>
      </c>
      <c r="D167" s="101">
        <v>2</v>
      </c>
      <c r="E167" s="107" t="s">
        <v>419</v>
      </c>
      <c r="F167" s="54"/>
      <c r="G167" s="54"/>
      <c r="H167" s="54"/>
      <c r="I167" s="54"/>
      <c r="J167" s="54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0BF53-5764-49E6-B092-242C220C730A}">
  <dimension ref="A1:J16"/>
  <sheetViews>
    <sheetView workbookViewId="0">
      <selection activeCell="E23" sqref="E23"/>
    </sheetView>
  </sheetViews>
  <sheetFormatPr defaultRowHeight="14.4" x14ac:dyDescent="0.3"/>
  <cols>
    <col min="1" max="1" width="8.88671875" style="117"/>
    <col min="2" max="2" width="56" style="116" customWidth="1"/>
    <col min="3" max="3" width="13.5546875" style="118" customWidth="1"/>
    <col min="4" max="4" width="13.21875" style="118" customWidth="1"/>
    <col min="5" max="5" width="30.109375" style="116" customWidth="1"/>
    <col min="6" max="10" width="16" style="116" customWidth="1"/>
    <col min="11" max="16384" width="8.88671875" style="116"/>
  </cols>
  <sheetData>
    <row r="1" spans="1:10" s="112" customFormat="1" ht="35.4" customHeight="1" x14ac:dyDescent="0.25">
      <c r="A1" s="108" t="s">
        <v>264</v>
      </c>
      <c r="B1" s="109" t="s">
        <v>1</v>
      </c>
      <c r="C1" s="108" t="s">
        <v>54</v>
      </c>
      <c r="D1" s="108" t="s">
        <v>193</v>
      </c>
      <c r="E1" s="110" t="s">
        <v>3</v>
      </c>
      <c r="F1" s="111" t="s">
        <v>15</v>
      </c>
      <c r="G1" s="111" t="s">
        <v>6</v>
      </c>
      <c r="H1" s="111" t="s">
        <v>16</v>
      </c>
      <c r="I1" s="111" t="s">
        <v>7</v>
      </c>
      <c r="J1" s="111" t="s">
        <v>8</v>
      </c>
    </row>
    <row r="2" spans="1:10" x14ac:dyDescent="0.3">
      <c r="A2" s="113">
        <v>1</v>
      </c>
      <c r="B2" s="114" t="s">
        <v>422</v>
      </c>
      <c r="C2" s="115" t="s">
        <v>4</v>
      </c>
      <c r="D2" s="115">
        <v>4</v>
      </c>
      <c r="E2" s="114"/>
      <c r="F2" s="114"/>
      <c r="G2" s="114"/>
      <c r="H2" s="114"/>
      <c r="I2" s="114"/>
      <c r="J2" s="114"/>
    </row>
    <row r="3" spans="1:10" x14ac:dyDescent="0.3">
      <c r="A3" s="113">
        <v>2</v>
      </c>
      <c r="B3" s="114" t="s">
        <v>423</v>
      </c>
      <c r="C3" s="115" t="s">
        <v>4</v>
      </c>
      <c r="D3" s="115">
        <v>3</v>
      </c>
      <c r="E3" s="114"/>
      <c r="F3" s="114"/>
      <c r="G3" s="114"/>
      <c r="H3" s="114"/>
      <c r="I3" s="114"/>
      <c r="J3" s="114"/>
    </row>
    <row r="4" spans="1:10" x14ac:dyDescent="0.3">
      <c r="A4" s="113">
        <v>3</v>
      </c>
      <c r="B4" s="114" t="s">
        <v>424</v>
      </c>
      <c r="C4" s="115" t="s">
        <v>4</v>
      </c>
      <c r="D4" s="115">
        <v>96</v>
      </c>
      <c r="E4" s="114" t="s">
        <v>425</v>
      </c>
      <c r="F4" s="114"/>
      <c r="G4" s="114"/>
      <c r="H4" s="114"/>
      <c r="I4" s="114"/>
      <c r="J4" s="114"/>
    </row>
    <row r="5" spans="1:10" x14ac:dyDescent="0.3">
      <c r="A5" s="113">
        <v>4</v>
      </c>
      <c r="B5" s="114" t="s">
        <v>426</v>
      </c>
      <c r="C5" s="115" t="s">
        <v>4</v>
      </c>
      <c r="D5" s="115">
        <v>16</v>
      </c>
      <c r="E5" s="114"/>
      <c r="F5" s="114"/>
      <c r="G5" s="114"/>
      <c r="H5" s="114"/>
      <c r="I5" s="114"/>
      <c r="J5" s="114"/>
    </row>
    <row r="6" spans="1:10" x14ac:dyDescent="0.3">
      <c r="A6" s="113">
        <v>5</v>
      </c>
      <c r="B6" s="114" t="s">
        <v>427</v>
      </c>
      <c r="C6" s="115" t="s">
        <v>4</v>
      </c>
      <c r="D6" s="115">
        <v>16</v>
      </c>
      <c r="E6" s="114"/>
      <c r="F6" s="114"/>
      <c r="G6" s="114"/>
      <c r="H6" s="114"/>
      <c r="I6" s="114"/>
      <c r="J6" s="114"/>
    </row>
    <row r="7" spans="1:10" x14ac:dyDescent="0.3">
      <c r="A7" s="113">
        <v>6</v>
      </c>
      <c r="B7" s="114" t="s">
        <v>428</v>
      </c>
      <c r="C7" s="115" t="s">
        <v>429</v>
      </c>
      <c r="D7" s="115">
        <v>109</v>
      </c>
      <c r="E7" s="114" t="s">
        <v>430</v>
      </c>
      <c r="F7" s="114"/>
      <c r="G7" s="114"/>
      <c r="H7" s="114"/>
      <c r="I7" s="114"/>
      <c r="J7" s="114"/>
    </row>
    <row r="8" spans="1:10" x14ac:dyDescent="0.3">
      <c r="A8" s="113">
        <v>7</v>
      </c>
      <c r="B8" s="114" t="s">
        <v>431</v>
      </c>
      <c r="C8" s="115" t="s">
        <v>412</v>
      </c>
      <c r="D8" s="115">
        <v>1</v>
      </c>
      <c r="E8" s="114"/>
      <c r="F8" s="114"/>
      <c r="G8" s="114"/>
      <c r="H8" s="114"/>
      <c r="I8" s="114"/>
      <c r="J8" s="114"/>
    </row>
    <row r="9" spans="1:10" x14ac:dyDescent="0.3">
      <c r="A9" s="113">
        <v>8</v>
      </c>
      <c r="B9" s="114" t="s">
        <v>432</v>
      </c>
      <c r="C9" s="115" t="s">
        <v>412</v>
      </c>
      <c r="D9" s="115">
        <v>1</v>
      </c>
      <c r="E9" s="114"/>
      <c r="F9" s="114"/>
      <c r="G9" s="114"/>
      <c r="H9" s="114"/>
      <c r="I9" s="114"/>
      <c r="J9" s="114"/>
    </row>
    <row r="10" spans="1:10" x14ac:dyDescent="0.3">
      <c r="A10" s="113">
        <v>9</v>
      </c>
      <c r="B10" s="114" t="s">
        <v>433</v>
      </c>
      <c r="C10" s="115" t="s">
        <v>434</v>
      </c>
      <c r="D10" s="115">
        <v>2807</v>
      </c>
      <c r="E10" s="114"/>
      <c r="F10" s="114"/>
      <c r="G10" s="114"/>
      <c r="H10" s="114"/>
      <c r="I10" s="114"/>
      <c r="J10" s="114"/>
    </row>
    <row r="11" spans="1:10" x14ac:dyDescent="0.3">
      <c r="A11" s="113">
        <v>10</v>
      </c>
      <c r="B11" s="114" t="s">
        <v>435</v>
      </c>
      <c r="C11" s="115" t="s">
        <v>434</v>
      </c>
      <c r="D11" s="115">
        <v>1479.8</v>
      </c>
      <c r="E11" s="114"/>
      <c r="F11" s="114"/>
      <c r="G11" s="114"/>
      <c r="H11" s="114"/>
      <c r="I11" s="114"/>
      <c r="J11" s="114"/>
    </row>
    <row r="12" spans="1:10" x14ac:dyDescent="0.3">
      <c r="A12" s="113">
        <v>11</v>
      </c>
      <c r="B12" s="114" t="s">
        <v>436</v>
      </c>
      <c r="C12" s="115" t="s">
        <v>434</v>
      </c>
      <c r="D12" s="115">
        <v>383.3</v>
      </c>
      <c r="E12" s="114"/>
      <c r="F12" s="114"/>
      <c r="G12" s="114"/>
      <c r="H12" s="114"/>
      <c r="I12" s="114"/>
      <c r="J12" s="114"/>
    </row>
    <row r="13" spans="1:10" x14ac:dyDescent="0.3">
      <c r="A13" s="113">
        <v>12</v>
      </c>
      <c r="B13" s="114" t="s">
        <v>437</v>
      </c>
      <c r="C13" s="115" t="s">
        <v>434</v>
      </c>
      <c r="D13" s="115">
        <v>116.2</v>
      </c>
      <c r="E13" s="114"/>
      <c r="F13" s="114"/>
      <c r="G13" s="114"/>
      <c r="H13" s="114"/>
      <c r="I13" s="114"/>
      <c r="J13" s="114"/>
    </row>
    <row r="14" spans="1:10" x14ac:dyDescent="0.3">
      <c r="A14" s="113">
        <v>13</v>
      </c>
      <c r="B14" s="114" t="s">
        <v>438</v>
      </c>
      <c r="C14" s="115" t="s">
        <v>434</v>
      </c>
      <c r="D14" s="115">
        <v>8264.7999999999993</v>
      </c>
      <c r="E14" s="114"/>
      <c r="F14" s="114"/>
      <c r="G14" s="114"/>
      <c r="H14" s="114"/>
      <c r="I14" s="114"/>
      <c r="J14" s="114"/>
    </row>
    <row r="15" spans="1:10" x14ac:dyDescent="0.3">
      <c r="A15" s="113">
        <v>14</v>
      </c>
      <c r="B15" s="114" t="s">
        <v>439</v>
      </c>
      <c r="C15" s="115" t="s">
        <v>434</v>
      </c>
      <c r="D15" s="115">
        <v>3812.5</v>
      </c>
      <c r="E15" s="114"/>
      <c r="F15" s="114"/>
      <c r="G15" s="114"/>
      <c r="H15" s="114"/>
      <c r="I15" s="114"/>
      <c r="J15" s="114"/>
    </row>
    <row r="16" spans="1:10" x14ac:dyDescent="0.3">
      <c r="A16" s="113">
        <v>15</v>
      </c>
      <c r="B16" s="114" t="s">
        <v>440</v>
      </c>
      <c r="C16" s="115" t="s">
        <v>434</v>
      </c>
      <c r="D16" s="115">
        <v>2200</v>
      </c>
      <c r="E16" s="114"/>
      <c r="F16" s="114"/>
      <c r="G16" s="114"/>
      <c r="H16" s="114"/>
      <c r="I16" s="114"/>
      <c r="J16" s="1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КР</vt:lpstr>
      <vt:lpstr>АР</vt:lpstr>
      <vt:lpstr>ЭМ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Мария Чудотворцева</dc:creator>
  <cp:lastModifiedBy>Мария Чудотворцева</cp:lastModifiedBy>
  <dcterms:created xsi:type="dcterms:W3CDTF">2025-09-23T06:54:31Z</dcterms:created>
  <dcterms:modified xsi:type="dcterms:W3CDTF">2025-09-26T17:23:52Z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2024-11-25T00:00:00Z</vt:filetime>
  </property>
  <property fmtid="{D5CDD505-2E9C-101B-9397-08002B2CF9AE}" pid="3" name="Creator">
    <vt:lpwstr>PDF24 Creator</vt:lpwstr>
  </property>
  <property fmtid="{D5CDD505-2E9C-101B-9397-08002B2CF9AE}" pid="4" name="LastSaved">
    <vt:filetime>2025-09-23T00:00:00Z</vt:filetime>
  </property>
  <property fmtid="{D5CDD505-2E9C-101B-9397-08002B2CF9AE}" pid="5" name="Producer">
    <vt:lpwstr>GPL Ghostscript 10.03.1</vt:lpwstr>
  </property>
</Properties>
</file>