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filterPrivacy="1"/>
  <xr:revisionPtr revIDLastSave="0" documentId="13_ncr:1_{2882C87D-B023-472B-8B46-5CB1DFA0C0B1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 кв 2023" sheetId="1" r:id="rId1"/>
    <sheet name="База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5" i="2" l="1"/>
  <c r="F45" i="2"/>
  <c r="M44" i="2"/>
  <c r="N44" i="2" s="1"/>
  <c r="J44" i="2"/>
  <c r="I44" i="2"/>
  <c r="K44" i="2" s="1"/>
  <c r="G41" i="2"/>
  <c r="F41" i="2"/>
  <c r="M40" i="2"/>
  <c r="N40" i="2" s="1"/>
  <c r="I40" i="2"/>
  <c r="J40" i="2" s="1"/>
  <c r="N39" i="2"/>
  <c r="M39" i="2"/>
  <c r="I39" i="2"/>
  <c r="K39" i="2" s="1"/>
  <c r="F37" i="2"/>
  <c r="N36" i="2"/>
  <c r="M36" i="2"/>
  <c r="I36" i="2"/>
  <c r="G36" i="2"/>
  <c r="G37" i="2" s="1"/>
  <c r="G34" i="2"/>
  <c r="F34" i="2"/>
  <c r="M33" i="2"/>
  <c r="N33" i="2" s="1"/>
  <c r="K33" i="2"/>
  <c r="I33" i="2"/>
  <c r="J33" i="2" s="1"/>
  <c r="M32" i="2"/>
  <c r="N32" i="2" s="1"/>
  <c r="I32" i="2"/>
  <c r="K32" i="2" s="1"/>
  <c r="G30" i="2"/>
  <c r="F30" i="2"/>
  <c r="M29" i="2"/>
  <c r="N29" i="2" s="1"/>
  <c r="J29" i="2"/>
  <c r="I29" i="2"/>
  <c r="K29" i="2" s="1"/>
  <c r="G27" i="2"/>
  <c r="F27" i="2"/>
  <c r="M26" i="2"/>
  <c r="N26" i="2" s="1"/>
  <c r="I26" i="2"/>
  <c r="J26" i="2" s="1"/>
  <c r="G24" i="2"/>
  <c r="F24" i="2"/>
  <c r="M23" i="2"/>
  <c r="N23" i="2" s="1"/>
  <c r="I23" i="2"/>
  <c r="J23" i="2" s="1"/>
  <c r="M22" i="2"/>
  <c r="N22" i="2" s="1"/>
  <c r="I22" i="2"/>
  <c r="K22" i="2" s="1"/>
  <c r="M21" i="2"/>
  <c r="N21" i="2" s="1"/>
  <c r="I21" i="2"/>
  <c r="J21" i="2" s="1"/>
  <c r="M20" i="2"/>
  <c r="N20" i="2" s="1"/>
  <c r="J20" i="2"/>
  <c r="I20" i="2"/>
  <c r="K20" i="2" s="1"/>
  <c r="G18" i="2"/>
  <c r="F18" i="2"/>
  <c r="M17" i="2"/>
  <c r="N17" i="2" s="1"/>
  <c r="I17" i="2"/>
  <c r="J17" i="2" s="1"/>
  <c r="M16" i="2"/>
  <c r="N16" i="2" s="1"/>
  <c r="I16" i="2"/>
  <c r="K16" i="2" s="1"/>
  <c r="M15" i="2"/>
  <c r="N15" i="2" s="1"/>
  <c r="J15" i="2"/>
  <c r="I15" i="2"/>
  <c r="K15" i="2" s="1"/>
  <c r="M14" i="2"/>
  <c r="N14" i="2" s="1"/>
  <c r="J14" i="2"/>
  <c r="I14" i="2"/>
  <c r="K14" i="2" s="1"/>
  <c r="M13" i="2"/>
  <c r="N13" i="2" s="1"/>
  <c r="I13" i="2"/>
  <c r="J13" i="2" s="1"/>
  <c r="N12" i="2"/>
  <c r="M12" i="2"/>
  <c r="I12" i="2"/>
  <c r="K12" i="2" s="1"/>
  <c r="S11" i="2"/>
  <c r="M11" i="2"/>
  <c r="N11" i="2" s="1"/>
  <c r="J11" i="2"/>
  <c r="I11" i="2"/>
  <c r="K11" i="2" s="1"/>
  <c r="P29" i="2" l="1"/>
  <c r="P30" i="2" s="1"/>
  <c r="K30" i="2"/>
  <c r="K17" i="2"/>
  <c r="K26" i="2"/>
  <c r="K36" i="2"/>
  <c r="P11" i="2"/>
  <c r="R11" i="2" s="1"/>
  <c r="P20" i="2"/>
  <c r="R20" i="2" s="1"/>
  <c r="G42" i="2"/>
  <c r="G46" i="2" s="1"/>
  <c r="O14" i="2"/>
  <c r="Q14" i="2" s="1"/>
  <c r="F42" i="2"/>
  <c r="F46" i="2" s="1"/>
  <c r="P32" i="2"/>
  <c r="K34" i="2"/>
  <c r="P36" i="2"/>
  <c r="P37" i="2" s="1"/>
  <c r="K37" i="2"/>
  <c r="P12" i="2"/>
  <c r="R12" i="2" s="1"/>
  <c r="O17" i="2"/>
  <c r="Q17" i="2" s="1"/>
  <c r="O26" i="2"/>
  <c r="O27" i="2" s="1"/>
  <c r="J27" i="2"/>
  <c r="R33" i="2"/>
  <c r="P16" i="2"/>
  <c r="R16" i="2" s="1"/>
  <c r="O23" i="2"/>
  <c r="Q23" i="2" s="1"/>
  <c r="O40" i="2"/>
  <c r="Q40" i="2" s="1"/>
  <c r="O21" i="2"/>
  <c r="Q21" i="2" s="1"/>
  <c r="O13" i="2"/>
  <c r="Q13" i="2" s="1"/>
  <c r="P22" i="2"/>
  <c r="R22" i="2" s="1"/>
  <c r="O33" i="2"/>
  <c r="Q33" i="2" s="1"/>
  <c r="P39" i="2"/>
  <c r="R39" i="2" s="1"/>
  <c r="O44" i="2"/>
  <c r="P14" i="2"/>
  <c r="R14" i="2" s="1"/>
  <c r="J36" i="2"/>
  <c r="P15" i="2"/>
  <c r="R15" i="2" s="1"/>
  <c r="K21" i="2"/>
  <c r="J39" i="2"/>
  <c r="O11" i="2"/>
  <c r="K13" i="2"/>
  <c r="K18" i="2" s="1"/>
  <c r="P17" i="2"/>
  <c r="R17" i="2" s="1"/>
  <c r="O20" i="2"/>
  <c r="K23" i="2"/>
  <c r="R29" i="2"/>
  <c r="R30" i="2" s="1"/>
  <c r="P33" i="2"/>
  <c r="K40" i="2"/>
  <c r="J45" i="2"/>
  <c r="Q11" i="2"/>
  <c r="J16" i="2"/>
  <c r="J32" i="2"/>
  <c r="K27" i="2"/>
  <c r="J30" i="2"/>
  <c r="K45" i="2"/>
  <c r="P44" i="2"/>
  <c r="P45" i="2" s="1"/>
  <c r="O15" i="2"/>
  <c r="Q15" i="2" s="1"/>
  <c r="P26" i="2"/>
  <c r="P27" i="2" s="1"/>
  <c r="O29" i="2"/>
  <c r="O30" i="2" s="1"/>
  <c r="J12" i="2"/>
  <c r="J22" i="2"/>
  <c r="J24" i="2" s="1"/>
  <c r="K24" i="2" l="1"/>
  <c r="R44" i="2"/>
  <c r="R45" i="2" s="1"/>
  <c r="P34" i="2"/>
  <c r="J18" i="2"/>
  <c r="Q26" i="2"/>
  <c r="Q27" i="2" s="1"/>
  <c r="R36" i="2"/>
  <c r="R37" i="2" s="1"/>
  <c r="O22" i="2"/>
  <c r="O24" i="2" s="1"/>
  <c r="O16" i="2"/>
  <c r="Q16" i="2" s="1"/>
  <c r="Q44" i="2"/>
  <c r="Q45" i="2" s="1"/>
  <c r="O45" i="2"/>
  <c r="Q20" i="2"/>
  <c r="R32" i="2"/>
  <c r="R34" i="2" s="1"/>
  <c r="J37" i="2"/>
  <c r="O36" i="2"/>
  <c r="O37" i="2" s="1"/>
  <c r="P13" i="2"/>
  <c r="R13" i="2" s="1"/>
  <c r="R18" i="2" s="1"/>
  <c r="R26" i="2"/>
  <c r="R27" i="2" s="1"/>
  <c r="P40" i="2"/>
  <c r="R40" i="2" s="1"/>
  <c r="R41" i="2" s="1"/>
  <c r="O39" i="2"/>
  <c r="O41" i="2" s="1"/>
  <c r="J41" i="2"/>
  <c r="K41" i="2"/>
  <c r="K42" i="2" s="1"/>
  <c r="K46" i="2" s="1"/>
  <c r="Q29" i="2"/>
  <c r="Q30" i="2" s="1"/>
  <c r="P21" i="2"/>
  <c r="R21" i="2" s="1"/>
  <c r="P18" i="2"/>
  <c r="O12" i="2"/>
  <c r="Q12" i="2" s="1"/>
  <c r="O32" i="2"/>
  <c r="O34" i="2" s="1"/>
  <c r="J34" i="2"/>
  <c r="P23" i="2"/>
  <c r="R23" i="2" s="1"/>
  <c r="P41" i="2" l="1"/>
  <c r="Q39" i="2"/>
  <c r="Q41" i="2" s="1"/>
  <c r="Q32" i="2"/>
  <c r="Q34" i="2" s="1"/>
  <c r="J42" i="2"/>
  <c r="J46" i="2" s="1"/>
  <c r="Q18" i="2"/>
  <c r="R24" i="2"/>
  <c r="R42" i="2" s="1"/>
  <c r="R46" i="2" s="1"/>
  <c r="Q36" i="2"/>
  <c r="Q37" i="2" s="1"/>
  <c r="Q22" i="2"/>
  <c r="Q24" i="2" s="1"/>
  <c r="O18" i="2"/>
  <c r="O42" i="2"/>
  <c r="O46" i="2" s="1"/>
  <c r="P24" i="2"/>
  <c r="P42" i="2" l="1"/>
  <c r="P46" i="2" s="1"/>
  <c r="Q42" i="2"/>
  <c r="Q46" i="2" s="1"/>
  <c r="S11" i="1" l="1"/>
  <c r="I40" i="1"/>
  <c r="I39" i="1"/>
  <c r="I33" i="1"/>
  <c r="I32" i="1"/>
  <c r="I29" i="1"/>
  <c r="I23" i="1"/>
  <c r="I22" i="1"/>
  <c r="I21" i="1"/>
  <c r="I20" i="1"/>
  <c r="I17" i="1"/>
  <c r="I16" i="1"/>
  <c r="I15" i="1"/>
  <c r="I14" i="1"/>
  <c r="I13" i="1"/>
  <c r="I12" i="1"/>
  <c r="I11" i="1"/>
  <c r="M44" i="1"/>
  <c r="N44" i="1" s="1"/>
  <c r="M40" i="1"/>
  <c r="N40" i="1" s="1"/>
  <c r="M39" i="1"/>
  <c r="N39" i="1" s="1"/>
  <c r="M36" i="1"/>
  <c r="M33" i="1"/>
  <c r="N33" i="1" s="1"/>
  <c r="M32" i="1"/>
  <c r="N32" i="1" s="1"/>
  <c r="M29" i="1"/>
  <c r="N29" i="1" s="1"/>
  <c r="M26" i="1"/>
  <c r="N26" i="1" s="1"/>
  <c r="M23" i="1"/>
  <c r="N23" i="1" s="1"/>
  <c r="M22" i="1"/>
  <c r="N22" i="1" s="1"/>
  <c r="M21" i="1"/>
  <c r="N21" i="1" s="1"/>
  <c r="M20" i="1"/>
  <c r="N20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K12" i="1" l="1"/>
  <c r="K40" i="1"/>
  <c r="K39" i="1"/>
  <c r="K32" i="1"/>
  <c r="K14" i="1"/>
  <c r="J13" i="1"/>
  <c r="K11" i="1"/>
  <c r="J15" i="1"/>
  <c r="J21" i="1"/>
  <c r="K17" i="1"/>
  <c r="G45" i="1"/>
  <c r="F45" i="1"/>
  <c r="I44" i="1"/>
  <c r="K44" i="1" s="1"/>
  <c r="K45" i="1" s="1"/>
  <c r="G41" i="1"/>
  <c r="F41" i="1"/>
  <c r="F37" i="1"/>
  <c r="N36" i="1"/>
  <c r="I36" i="1"/>
  <c r="J36" i="1" s="1"/>
  <c r="J37" i="1" s="1"/>
  <c r="G36" i="1"/>
  <c r="K33" i="1"/>
  <c r="F30" i="1"/>
  <c r="G27" i="1"/>
  <c r="F27" i="1"/>
  <c r="I26" i="1"/>
  <c r="J23" i="1"/>
  <c r="K22" i="1"/>
  <c r="F24" i="1"/>
  <c r="F18" i="1"/>
  <c r="G18" i="1"/>
  <c r="J12" i="1" l="1"/>
  <c r="O12" i="1" s="1"/>
  <c r="Q12" i="1" s="1"/>
  <c r="P12" i="1"/>
  <c r="R12" i="1" s="1"/>
  <c r="J39" i="1"/>
  <c r="O39" i="1" s="1"/>
  <c r="Q39" i="1" s="1"/>
  <c r="J40" i="1"/>
  <c r="O40" i="1" s="1"/>
  <c r="Q40" i="1" s="1"/>
  <c r="P40" i="1"/>
  <c r="R40" i="1" s="1"/>
  <c r="P39" i="1"/>
  <c r="R39" i="1" s="1"/>
  <c r="J32" i="1"/>
  <c r="O32" i="1" s="1"/>
  <c r="Q32" i="1" s="1"/>
  <c r="P32" i="1"/>
  <c r="R32" i="1" s="1"/>
  <c r="J14" i="1"/>
  <c r="O14" i="1" s="1"/>
  <c r="Q14" i="1" s="1"/>
  <c r="K13" i="1"/>
  <c r="P13" i="1" s="1"/>
  <c r="O13" i="1"/>
  <c r="Q13" i="1" s="1"/>
  <c r="P14" i="1"/>
  <c r="R14" i="1" s="1"/>
  <c r="J11" i="1"/>
  <c r="K15" i="1"/>
  <c r="P15" i="1" s="1"/>
  <c r="R15" i="1" s="1"/>
  <c r="P11" i="1"/>
  <c r="R11" i="1" s="1"/>
  <c r="O15" i="1"/>
  <c r="Q15" i="1" s="1"/>
  <c r="K29" i="1"/>
  <c r="P29" i="1" s="1"/>
  <c r="R29" i="1" s="1"/>
  <c r="J22" i="1"/>
  <c r="O22" i="1" s="1"/>
  <c r="Q22" i="1" s="1"/>
  <c r="J33" i="1"/>
  <c r="O33" i="1" s="1"/>
  <c r="O21" i="1"/>
  <c r="Q21" i="1" s="1"/>
  <c r="K21" i="1"/>
  <c r="P21" i="1" s="1"/>
  <c r="K41" i="1"/>
  <c r="J44" i="1"/>
  <c r="J45" i="1" s="1"/>
  <c r="J29" i="1"/>
  <c r="J30" i="1" s="1"/>
  <c r="J17" i="1"/>
  <c r="O17" i="1" s="1"/>
  <c r="Q17" i="1" s="1"/>
  <c r="P17" i="1"/>
  <c r="R17" i="1" s="1"/>
  <c r="J20" i="1"/>
  <c r="G34" i="1"/>
  <c r="K36" i="1"/>
  <c r="K37" i="1" s="1"/>
  <c r="G37" i="1"/>
  <c r="P33" i="1"/>
  <c r="R33" i="1" s="1"/>
  <c r="K20" i="1"/>
  <c r="P20" i="1" s="1"/>
  <c r="G24" i="1"/>
  <c r="K23" i="1"/>
  <c r="K26" i="1"/>
  <c r="J26" i="1"/>
  <c r="K16" i="1"/>
  <c r="J16" i="1"/>
  <c r="P22" i="1"/>
  <c r="R22" i="1" s="1"/>
  <c r="G30" i="1"/>
  <c r="O23" i="1"/>
  <c r="Q23" i="1" s="1"/>
  <c r="O36" i="1"/>
  <c r="O37" i="1" s="1"/>
  <c r="F34" i="1"/>
  <c r="F42" i="1" s="1"/>
  <c r="F46" i="1" s="1"/>
  <c r="P44" i="1"/>
  <c r="P45" i="1" s="1"/>
  <c r="O11" i="1" l="1"/>
  <c r="Q11" i="1" s="1"/>
  <c r="J41" i="1"/>
  <c r="O29" i="1"/>
  <c r="Q29" i="1" s="1"/>
  <c r="Q30" i="1" s="1"/>
  <c r="R13" i="1"/>
  <c r="J24" i="1"/>
  <c r="Q33" i="1"/>
  <c r="O44" i="1"/>
  <c r="O45" i="1" s="1"/>
  <c r="R21" i="1"/>
  <c r="O20" i="1"/>
  <c r="Q20" i="1" s="1"/>
  <c r="Q24" i="1" s="1"/>
  <c r="P36" i="1"/>
  <c r="P37" i="1" s="1"/>
  <c r="J18" i="1"/>
  <c r="Q36" i="1"/>
  <c r="Q37" i="1" s="1"/>
  <c r="G42" i="1"/>
  <c r="G46" i="1" s="1"/>
  <c r="R30" i="1"/>
  <c r="P30" i="1"/>
  <c r="R34" i="1"/>
  <c r="K34" i="1"/>
  <c r="J34" i="1"/>
  <c r="O16" i="1"/>
  <c r="Q16" i="1" s="1"/>
  <c r="P23" i="1"/>
  <c r="R23" i="1" s="1"/>
  <c r="K18" i="1"/>
  <c r="K30" i="1"/>
  <c r="R44" i="1"/>
  <c r="R45" i="1" s="1"/>
  <c r="P26" i="1"/>
  <c r="P27" i="1" s="1"/>
  <c r="K27" i="1"/>
  <c r="R41" i="1"/>
  <c r="P34" i="1"/>
  <c r="R20" i="1"/>
  <c r="P41" i="1"/>
  <c r="O41" i="1"/>
  <c r="O34" i="1"/>
  <c r="P16" i="1"/>
  <c r="R16" i="1" s="1"/>
  <c r="O26" i="1"/>
  <c r="O27" i="1" s="1"/>
  <c r="J27" i="1"/>
  <c r="K24" i="1"/>
  <c r="Q44" i="1" l="1"/>
  <c r="Q45" i="1" s="1"/>
  <c r="O30" i="1"/>
  <c r="R26" i="1"/>
  <c r="R27" i="1" s="1"/>
  <c r="O24" i="1"/>
  <c r="Q34" i="1"/>
  <c r="R36" i="1"/>
  <c r="R37" i="1" s="1"/>
  <c r="P24" i="1"/>
  <c r="J42" i="1"/>
  <c r="J46" i="1" s="1"/>
  <c r="Q41" i="1"/>
  <c r="O18" i="1"/>
  <c r="K42" i="1"/>
  <c r="K46" i="1" s="1"/>
  <c r="Q26" i="1"/>
  <c r="Q27" i="1" s="1"/>
  <c r="R24" i="1"/>
  <c r="P18" i="1"/>
  <c r="R18" i="1"/>
  <c r="Q18" i="1"/>
  <c r="O42" i="1" l="1"/>
  <c r="O46" i="1" s="1"/>
  <c r="P42" i="1"/>
  <c r="P46" i="1" s="1"/>
  <c r="R42" i="1"/>
  <c r="R46" i="1" s="1"/>
  <c r="Q42" i="1"/>
  <c r="Q46" i="1" s="1"/>
</calcChain>
</file>

<file path=xl/sharedStrings.xml><?xml version="1.0" encoding="utf-8"?>
<sst xmlns="http://schemas.openxmlformats.org/spreadsheetml/2006/main" count="232" uniqueCount="87">
  <si>
    <t>на дополнительные затраты при производстве строительно-монтажных работ в зимнее время</t>
  </si>
  <si>
    <t>Составлен в ценах на 2 квартал 2023 г</t>
  </si>
  <si>
    <t>№  п/п</t>
  </si>
  <si>
    <t xml:space="preserve">Методика №332/пр </t>
  </si>
  <si>
    <t xml:space="preserve">Методика №325/пр </t>
  </si>
  <si>
    <t>Номер ЛС</t>
  </si>
  <si>
    <t>Наименование глав, объектов, работ и затрат</t>
  </si>
  <si>
    <t>Строительные работы, 
руб.</t>
  </si>
  <si>
    <t>Монтажные работы,
руб.</t>
  </si>
  <si>
    <t>Временные здания и сооружения</t>
  </si>
  <si>
    <t>Затраты при производстве строительно-монтажных работ в зимнее время</t>
  </si>
  <si>
    <t>Итого с учетом временных зданий и сооружений и затрат при производстве строительно-монтажных работ в зимнее время</t>
  </si>
  <si>
    <t>% от СМР ВЗиС</t>
  </si>
  <si>
    <t>Строительные работы, 
тыс. руб.</t>
  </si>
  <si>
    <t>Монтажные работы,
тыс. руб.</t>
  </si>
  <si>
    <t>% от СМР ЗУ</t>
  </si>
  <si>
    <t>1</t>
  </si>
  <si>
    <t>2</t>
  </si>
  <si>
    <t>4</t>
  </si>
  <si>
    <t>6</t>
  </si>
  <si>
    <t>8</t>
  </si>
  <si>
    <t>Глава 1. Подготовка территории строительства</t>
  </si>
  <si>
    <t>п.46</t>
  </si>
  <si>
    <t xml:space="preserve">ЛС-01-02-01 </t>
  </si>
  <si>
    <t xml:space="preserve">ЛС-01-03-01 </t>
  </si>
  <si>
    <t>п.54</t>
  </si>
  <si>
    <t>Мероприятия по обеспечению на линейном объекте безопасного движения в период его строительства</t>
  </si>
  <si>
    <t>Итого по главе 1</t>
  </si>
  <si>
    <t>Глава 2. Основные объекты строительства</t>
  </si>
  <si>
    <t>п.71</t>
  </si>
  <si>
    <t>ЛС-02-01-01</t>
  </si>
  <si>
    <t>ЛС-02-01-02</t>
  </si>
  <si>
    <t>п.77</t>
  </si>
  <si>
    <t>ЛС-02-01-03</t>
  </si>
  <si>
    <t>п.58</t>
  </si>
  <si>
    <t>ЛС-02-01-04</t>
  </si>
  <si>
    <t>Итого по главе 2</t>
  </si>
  <si>
    <t>Глава 3. Объекты подсобного и обслуживающего назначения</t>
  </si>
  <si>
    <t>Итого по главе 3</t>
  </si>
  <si>
    <t>Глава 4. Объекты энергетического хозяйства</t>
  </si>
  <si>
    <t>п.50</t>
  </si>
  <si>
    <t>ЛС 04-01-01</t>
  </si>
  <si>
    <t>Итого по главе 4</t>
  </si>
  <si>
    <t>Глава 5. Объекты транспортного хозяйства и связи</t>
  </si>
  <si>
    <t>п. 72</t>
  </si>
  <si>
    <t>ЛС 05-01-01</t>
  </si>
  <si>
    <t>Итого по главе 5</t>
  </si>
  <si>
    <t>Глава 6. Наружные сети и сооружения водоснабжения, водоотведения, теплоснабжения и газоснабжения</t>
  </si>
  <si>
    <t>Итого по главе 6</t>
  </si>
  <si>
    <t>Глава 7. Благоустройство и озеленение территории</t>
  </si>
  <si>
    <t>ЛС 07-01-01</t>
  </si>
  <si>
    <t>Наружное освещение</t>
  </si>
  <si>
    <t>п.60.3</t>
  </si>
  <si>
    <t>Благоустройство территории</t>
  </si>
  <si>
    <t>Итого по главе 7</t>
  </si>
  <si>
    <t>Итого по главам 1-7</t>
  </si>
  <si>
    <t>Глава 8. Временные здания и сооружения</t>
  </si>
  <si>
    <t>Итого по главе 8</t>
  </si>
  <si>
    <t>Итого по главам 1-8</t>
  </si>
  <si>
    <t>Составил:</t>
  </si>
  <si>
    <t>(должность, подпись, расшифровка)</t>
  </si>
  <si>
    <t>Проверил:</t>
  </si>
  <si>
    <t>ЛС-01-01-01</t>
  </si>
  <si>
    <t>Вынос инженерных сетей, находящихся в зоне реконструкции. Наружные сети водопровода.</t>
  </si>
  <si>
    <t>Вынос инженерных сетей, находящихся в зоне реконструкции. Наружные сети канализации.</t>
  </si>
  <si>
    <t xml:space="preserve">ЛС-01-02-02 </t>
  </si>
  <si>
    <t>Мероприятия по защите инженерных сетей, находящихся в зоне реконструкции. Сети электроснабжения.</t>
  </si>
  <si>
    <t>Валка и выкорчевка зеленых насаждений.</t>
  </si>
  <si>
    <t xml:space="preserve">ЛС-01-03-02 </t>
  </si>
  <si>
    <t>Демонтажные работы.</t>
  </si>
  <si>
    <t xml:space="preserve">ЛС-01-03-03 </t>
  </si>
  <si>
    <t>Трамвайные пути</t>
  </si>
  <si>
    <t>Наружные сети дождевой канализации. Дренаж.</t>
  </si>
  <si>
    <t>Строительство остановочных комплексов.</t>
  </si>
  <si>
    <t>Внешние каналы связи (Оптические линии по линейной части, поворотные камеры на опасных участках)</t>
  </si>
  <si>
    <t>Система управления остановочными пунктами. Информационные пилоны и видеонаблюдение.</t>
  </si>
  <si>
    <t>ЛС 05-01-02</t>
  </si>
  <si>
    <t>Электроснабжение и заземление остановок общественного транспорта</t>
  </si>
  <si>
    <t>ЛС 07-01-02</t>
  </si>
  <si>
    <t>ЛС-01-01-02</t>
  </si>
  <si>
    <t>Мероприятия по обеспечению на линейном объекте безопасного движения в период его эксплуатации</t>
  </si>
  <si>
    <t>Объект расположен в III температурной зоне область, (п.79 Ярославская область,  приложения №4, к=1,1)</t>
  </si>
  <si>
    <t>Расчет №01</t>
  </si>
  <si>
    <t xml:space="preserve"> с К =1,1 температурная зона</t>
  </si>
  <si>
    <t>К=1</t>
  </si>
  <si>
    <t>Контактная сеть</t>
  </si>
  <si>
    <t>п.76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</si>
</sst>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10"/>
      <color rgb="FF002060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4" fontId="5" fillId="0" borderId="1" xfId="1" applyNumberFormat="1" applyFont="1" applyBorder="1" applyAlignment="1">
      <alignment vertical="center"/>
    </xf>
    <xf numFmtId="10" fontId="10" fillId="0" borderId="1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9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5" fillId="0" borderId="1" xfId="1" applyFont="1" applyBorder="1" applyAlignment="1">
      <alignment vertical="center" wrapText="1"/>
    </xf>
    <xf numFmtId="4" fontId="9" fillId="0" borderId="1" xfId="1" applyNumberFormat="1" applyFont="1" applyBorder="1" applyAlignment="1">
      <alignment vertical="center"/>
    </xf>
    <xf numFmtId="4" fontId="11" fillId="0" borderId="1" xfId="2" applyNumberFormat="1" applyFont="1" applyBorder="1" applyAlignment="1">
      <alignment horizontal="center" vertical="center"/>
    </xf>
    <xf numFmtId="4" fontId="12" fillId="0" borderId="1" xfId="2" applyNumberFormat="1" applyFont="1" applyBorder="1" applyAlignment="1">
      <alignment horizontal="center" vertical="center"/>
    </xf>
    <xf numFmtId="4" fontId="13" fillId="0" borderId="1" xfId="2" applyNumberFormat="1" applyFont="1" applyBorder="1" applyAlignment="1">
      <alignment horizontal="center"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4" fontId="5" fillId="2" borderId="1" xfId="1" applyNumberFormat="1" applyFont="1" applyFill="1" applyBorder="1" applyAlignment="1">
      <alignment vertical="center"/>
    </xf>
    <xf numFmtId="10" fontId="10" fillId="2" borderId="1" xfId="2" applyNumberFormat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vertical="center" wrapText="1"/>
    </xf>
    <xf numFmtId="4" fontId="9" fillId="2" borderId="1" xfId="1" applyNumberFormat="1" applyFont="1" applyFill="1" applyBorder="1" applyAlignment="1">
      <alignment vertical="center"/>
    </xf>
    <xf numFmtId="4" fontId="12" fillId="2" borderId="1" xfId="2" applyNumberFormat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1" xfId="1" applyFont="1" applyFill="1" applyBorder="1" applyAlignment="1">
      <alignment vertical="center" wrapText="1"/>
    </xf>
    <xf numFmtId="4" fontId="15" fillId="2" borderId="1" xfId="1" applyNumberFormat="1" applyFont="1" applyFill="1" applyBorder="1" applyAlignment="1">
      <alignment vertical="center"/>
    </xf>
    <xf numFmtId="10" fontId="16" fillId="2" borderId="1" xfId="2" applyNumberFormat="1" applyFont="1" applyFill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/>
    </xf>
    <xf numFmtId="0" fontId="17" fillId="0" borderId="1" xfId="1" applyFont="1" applyBorder="1" applyAlignment="1">
      <alignment vertical="center" wrapText="1"/>
    </xf>
    <xf numFmtId="0" fontId="17" fillId="0" borderId="1" xfId="1" applyFont="1" applyBorder="1" applyAlignment="1">
      <alignment vertical="center"/>
    </xf>
    <xf numFmtId="4" fontId="17" fillId="0" borderId="1" xfId="1" applyNumberFormat="1" applyFont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0" fontId="15" fillId="0" borderId="1" xfId="1" applyFont="1" applyBorder="1" applyAlignment="1">
      <alignment vertical="center" wrapText="1"/>
    </xf>
    <xf numFmtId="4" fontId="15" fillId="0" borderId="1" xfId="1" applyNumberFormat="1" applyFont="1" applyBorder="1" applyAlignment="1">
      <alignment vertical="center"/>
    </xf>
    <xf numFmtId="0" fontId="17" fillId="2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vertical="center" wrapText="1"/>
    </xf>
    <xf numFmtId="4" fontId="17" fillId="2" borderId="1" xfId="1" applyNumberFormat="1" applyFont="1" applyFill="1" applyBorder="1" applyAlignment="1">
      <alignment vertical="center"/>
    </xf>
    <xf numFmtId="4" fontId="18" fillId="0" borderId="1" xfId="2" applyNumberFormat="1" applyFont="1" applyBorder="1" applyAlignment="1">
      <alignment horizontal="center" vertical="center"/>
    </xf>
    <xf numFmtId="4" fontId="18" fillId="2" borderId="1" xfId="2" applyNumberFormat="1" applyFont="1" applyFill="1" applyBorder="1" applyAlignment="1">
      <alignment horizontal="center" vertical="center"/>
    </xf>
    <xf numFmtId="4" fontId="19" fillId="0" borderId="1" xfId="2" applyNumberFormat="1" applyFont="1" applyBorder="1" applyAlignment="1">
      <alignment horizontal="center" vertical="center"/>
    </xf>
    <xf numFmtId="0" fontId="20" fillId="0" borderId="1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vertical="center" wrapText="1"/>
    </xf>
  </cellXfs>
  <cellStyles count="3">
    <cellStyle name="Обычный" xfId="0" builtinId="0"/>
    <cellStyle name="Обычный 13" xfId="2" xr:uid="{00000000-0005-0000-0000-000001000000}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Shekhareva/AppData/Local/Microsoft/Windows/INetCache/Content.Outlook/6WDYABXV/01&#1072;%20&#1057;&#1084;&#1077;&#1090;&#1072;%20&#1082;&#1086;&#1085;&#1090;&#1088;&#1072;&#1082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УЦ руб"/>
      <sheetName val="ВЗиС и ЗУ баз"/>
      <sheetName val="ТУЦ руб"/>
      <sheetName val="ВЗиС и ЗУ тек"/>
      <sheetName val="Расчетный файл"/>
    </sheetNames>
    <sheetDataSet>
      <sheetData sheetId="0" refreshError="1"/>
      <sheetData sheetId="1" refreshError="1"/>
      <sheetData sheetId="2">
        <row r="31">
          <cell r="M31">
            <v>2234567.39</v>
          </cell>
        </row>
        <row r="125">
          <cell r="N125">
            <v>0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opLeftCell="A31" zoomScale="80" zoomScaleNormal="80" workbookViewId="0">
      <selection activeCell="O43" sqref="O43"/>
    </sheetView>
  </sheetViews>
  <sheetFormatPr defaultColWidth="9.140625" defaultRowHeight="15" x14ac:dyDescent="0.25"/>
  <cols>
    <col min="1" max="1" width="5.28515625" style="6" customWidth="1"/>
    <col min="2" max="3" width="10.5703125" style="6" customWidth="1"/>
    <col min="4" max="4" width="16.42578125" style="6" customWidth="1"/>
    <col min="5" max="5" width="43.85546875" style="4" customWidth="1"/>
    <col min="6" max="6" width="15.85546875" style="4" customWidth="1"/>
    <col min="7" max="7" width="16.140625" style="4" customWidth="1"/>
    <col min="8" max="9" width="12.28515625" style="4" customWidth="1"/>
    <col min="10" max="11" width="14.42578125" style="4" customWidth="1"/>
    <col min="12" max="12" width="11.140625" style="4" customWidth="1"/>
    <col min="13" max="14" width="14.7109375" style="4" customWidth="1"/>
    <col min="15" max="16" width="14.140625" style="4" customWidth="1"/>
    <col min="17" max="18" width="16.5703125" style="4" customWidth="1"/>
    <col min="19" max="16384" width="9.140625" style="4"/>
  </cols>
  <sheetData>
    <row r="1" spans="1:19" ht="18.75" x14ac:dyDescent="0.25">
      <c r="A1" s="54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9" ht="15.75" x14ac:dyDescent="0.25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4" spans="1:19" x14ac:dyDescent="0.25">
      <c r="A4" s="5" t="s">
        <v>81</v>
      </c>
    </row>
    <row r="6" spans="1:19" x14ac:dyDescent="0.25">
      <c r="P6" s="7" t="s">
        <v>1</v>
      </c>
    </row>
    <row r="7" spans="1:19" ht="57.75" customHeight="1" x14ac:dyDescent="0.25">
      <c r="A7" s="50" t="s">
        <v>2</v>
      </c>
      <c r="B7" s="50" t="s">
        <v>3</v>
      </c>
      <c r="C7" s="50" t="s">
        <v>4</v>
      </c>
      <c r="D7" s="50" t="s">
        <v>5</v>
      </c>
      <c r="E7" s="50" t="s">
        <v>6</v>
      </c>
      <c r="F7" s="50" t="s">
        <v>7</v>
      </c>
      <c r="G7" s="50" t="s">
        <v>8</v>
      </c>
      <c r="H7" s="50" t="s">
        <v>9</v>
      </c>
      <c r="I7" s="50"/>
      <c r="J7" s="51"/>
      <c r="K7" s="51"/>
      <c r="L7" s="50" t="s">
        <v>10</v>
      </c>
      <c r="M7" s="51"/>
      <c r="N7" s="51"/>
      <c r="O7" s="51"/>
      <c r="P7" s="51"/>
      <c r="Q7" s="50" t="s">
        <v>11</v>
      </c>
      <c r="R7" s="51"/>
    </row>
    <row r="8" spans="1:19" s="9" customFormat="1" ht="45" x14ac:dyDescent="0.25">
      <c r="A8" s="51"/>
      <c r="B8" s="51"/>
      <c r="C8" s="51"/>
      <c r="D8" s="51"/>
      <c r="E8" s="51"/>
      <c r="F8" s="51"/>
      <c r="G8" s="51"/>
      <c r="H8" s="8" t="s">
        <v>12</v>
      </c>
      <c r="I8" s="8" t="s">
        <v>84</v>
      </c>
      <c r="J8" s="8" t="s">
        <v>13</v>
      </c>
      <c r="K8" s="8" t="s">
        <v>14</v>
      </c>
      <c r="L8" s="8" t="s">
        <v>15</v>
      </c>
      <c r="M8" s="8" t="s">
        <v>83</v>
      </c>
      <c r="N8" s="8" t="s">
        <v>84</v>
      </c>
      <c r="O8" s="8" t="s">
        <v>13</v>
      </c>
      <c r="P8" s="8" t="s">
        <v>14</v>
      </c>
      <c r="Q8" s="8" t="s">
        <v>13</v>
      </c>
      <c r="R8" s="8" t="s">
        <v>14</v>
      </c>
    </row>
    <row r="9" spans="1:19" s="6" customFormat="1" x14ac:dyDescent="0.25">
      <c r="A9" s="3" t="s">
        <v>16</v>
      </c>
      <c r="B9" s="3" t="s">
        <v>17</v>
      </c>
      <c r="C9" s="3">
        <v>3</v>
      </c>
      <c r="D9" s="3" t="s">
        <v>18</v>
      </c>
      <c r="E9" s="3">
        <v>5</v>
      </c>
      <c r="F9" s="3" t="s">
        <v>19</v>
      </c>
      <c r="G9" s="3">
        <v>7</v>
      </c>
      <c r="H9" s="3" t="s">
        <v>20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</row>
    <row r="10" spans="1:19" s="13" customFormat="1" ht="28.5" x14ac:dyDescent="0.25">
      <c r="A10" s="35"/>
      <c r="B10" s="35"/>
      <c r="C10" s="35"/>
      <c r="D10" s="35"/>
      <c r="E10" s="36" t="s">
        <v>21</v>
      </c>
      <c r="F10" s="37"/>
      <c r="G10" s="37"/>
      <c r="H10" s="12"/>
      <c r="I10" s="12"/>
      <c r="J10" s="37"/>
      <c r="K10" s="37"/>
      <c r="L10" s="12"/>
      <c r="M10" s="12"/>
      <c r="N10" s="12"/>
      <c r="O10" s="12"/>
      <c r="P10" s="12"/>
      <c r="Q10" s="12"/>
      <c r="R10" s="12"/>
    </row>
    <row r="11" spans="1:19" ht="45" x14ac:dyDescent="0.25">
      <c r="A11" s="31">
        <v>1</v>
      </c>
      <c r="B11" s="31" t="s">
        <v>22</v>
      </c>
      <c r="C11" s="31" t="s">
        <v>25</v>
      </c>
      <c r="D11" s="31" t="s">
        <v>62</v>
      </c>
      <c r="E11" s="32" t="s">
        <v>26</v>
      </c>
      <c r="F11" s="33">
        <v>16842706.350000001</v>
      </c>
      <c r="G11" s="33">
        <v>0</v>
      </c>
      <c r="H11" s="26">
        <v>2.8000000000000001E-2</v>
      </c>
      <c r="I11" s="26">
        <f t="shared" ref="I11:I17" si="0">H11*1</f>
        <v>2.8000000000000001E-2</v>
      </c>
      <c r="J11" s="33">
        <f t="shared" ref="J11:J14" si="1">ROUND(F11*I11,2)</f>
        <v>471595.78</v>
      </c>
      <c r="K11" s="33">
        <f t="shared" ref="K11:K14" si="2">ROUND(G11*I11,2)</f>
        <v>0</v>
      </c>
      <c r="L11" s="26">
        <v>2.7E-2</v>
      </c>
      <c r="M11" s="26">
        <f t="shared" ref="M11:M17" si="3">L11*1.1</f>
        <v>2.9700000000000001E-2</v>
      </c>
      <c r="N11" s="26">
        <f t="shared" ref="N11:N17" si="4">M11*1</f>
        <v>2.9700000000000001E-2</v>
      </c>
      <c r="O11" s="33">
        <f>ROUND((F11+J11)*N11,2)</f>
        <v>514234.77</v>
      </c>
      <c r="P11" s="33">
        <f t="shared" ref="P11:P14" si="5">ROUND((G11+K11)*N11,2)</f>
        <v>0</v>
      </c>
      <c r="Q11" s="33">
        <f>F11+J11+O11</f>
        <v>17828536.900000002</v>
      </c>
      <c r="R11" s="33">
        <f t="shared" ref="R11:R14" si="6">G11+K11+P11</f>
        <v>0</v>
      </c>
      <c r="S11" s="4">
        <f>F11*0.0297</f>
        <v>500228.37859500007</v>
      </c>
    </row>
    <row r="12" spans="1:19" ht="45" x14ac:dyDescent="0.25">
      <c r="A12" s="31">
        <v>2</v>
      </c>
      <c r="B12" s="31" t="s">
        <v>22</v>
      </c>
      <c r="C12" s="31" t="s">
        <v>25</v>
      </c>
      <c r="D12" s="31" t="s">
        <v>79</v>
      </c>
      <c r="E12" s="32" t="s">
        <v>80</v>
      </c>
      <c r="F12" s="33">
        <v>1128016.3999999999</v>
      </c>
      <c r="G12" s="33">
        <v>0</v>
      </c>
      <c r="H12" s="26">
        <v>2.8000000000000001E-2</v>
      </c>
      <c r="I12" s="26">
        <f t="shared" si="0"/>
        <v>2.8000000000000001E-2</v>
      </c>
      <c r="J12" s="33">
        <f t="shared" ref="J12" si="7">ROUND(F12*I12,2)</f>
        <v>31584.46</v>
      </c>
      <c r="K12" s="33">
        <f t="shared" ref="K12" si="8">ROUND(G12*I12,2)</f>
        <v>0</v>
      </c>
      <c r="L12" s="26">
        <v>2.7E-2</v>
      </c>
      <c r="M12" s="26">
        <f t="shared" si="3"/>
        <v>2.9700000000000001E-2</v>
      </c>
      <c r="N12" s="26">
        <f t="shared" si="4"/>
        <v>2.9700000000000001E-2</v>
      </c>
      <c r="O12" s="33">
        <f t="shared" ref="O12" si="9">ROUND((F12+J12)*N12,2)</f>
        <v>34440.15</v>
      </c>
      <c r="P12" s="33">
        <f t="shared" ref="P12" si="10">ROUND((G12+K12)*N12,2)</f>
        <v>0</v>
      </c>
      <c r="Q12" s="33">
        <f t="shared" ref="Q12" si="11">F12+J12+O12</f>
        <v>1194041.0099999998</v>
      </c>
      <c r="R12" s="33">
        <f t="shared" ref="R12" si="12">G12+K12+P12</f>
        <v>0</v>
      </c>
    </row>
    <row r="13" spans="1:19" ht="45.75" customHeight="1" x14ac:dyDescent="0.25">
      <c r="A13" s="31">
        <v>3</v>
      </c>
      <c r="B13" s="31" t="s">
        <v>22</v>
      </c>
      <c r="C13" s="31" t="s">
        <v>86</v>
      </c>
      <c r="D13" s="31" t="s">
        <v>23</v>
      </c>
      <c r="E13" s="32" t="s">
        <v>63</v>
      </c>
      <c r="F13" s="33">
        <v>29459631.609999999</v>
      </c>
      <c r="G13" s="33">
        <v>0</v>
      </c>
      <c r="H13" s="26">
        <v>2.8000000000000001E-2</v>
      </c>
      <c r="I13" s="26">
        <f t="shared" si="0"/>
        <v>2.8000000000000001E-2</v>
      </c>
      <c r="J13" s="33">
        <f t="shared" si="1"/>
        <v>824869.69</v>
      </c>
      <c r="K13" s="33">
        <f t="shared" si="2"/>
        <v>0</v>
      </c>
      <c r="L13" s="26">
        <v>2.3E-2</v>
      </c>
      <c r="M13" s="26">
        <f t="shared" si="3"/>
        <v>2.5300000000000003E-2</v>
      </c>
      <c r="N13" s="26">
        <f t="shared" si="4"/>
        <v>2.5300000000000003E-2</v>
      </c>
      <c r="O13" s="33">
        <f t="shared" ref="O13:O14" si="13">ROUND((F13+J13)*N13,2)</f>
        <v>766197.88</v>
      </c>
      <c r="P13" s="33">
        <f t="shared" si="5"/>
        <v>0</v>
      </c>
      <c r="Q13" s="33">
        <f t="shared" ref="Q13:Q14" si="14">F13+J13+O13</f>
        <v>31050699.18</v>
      </c>
      <c r="R13" s="33">
        <f t="shared" si="6"/>
        <v>0</v>
      </c>
    </row>
    <row r="14" spans="1:19" ht="45" x14ac:dyDescent="0.25">
      <c r="A14" s="31">
        <v>4</v>
      </c>
      <c r="B14" s="31" t="s">
        <v>22</v>
      </c>
      <c r="C14" s="31" t="s">
        <v>32</v>
      </c>
      <c r="D14" s="31" t="s">
        <v>65</v>
      </c>
      <c r="E14" s="32" t="s">
        <v>64</v>
      </c>
      <c r="F14" s="33">
        <v>40800695.600000001</v>
      </c>
      <c r="G14" s="33">
        <v>0</v>
      </c>
      <c r="H14" s="26">
        <v>2.8000000000000001E-2</v>
      </c>
      <c r="I14" s="26">
        <f t="shared" si="0"/>
        <v>2.8000000000000001E-2</v>
      </c>
      <c r="J14" s="33">
        <f t="shared" si="1"/>
        <v>1142419.48</v>
      </c>
      <c r="K14" s="33">
        <f t="shared" si="2"/>
        <v>0</v>
      </c>
      <c r="L14" s="26">
        <v>2.5000000000000001E-2</v>
      </c>
      <c r="M14" s="26">
        <f t="shared" si="3"/>
        <v>2.7500000000000004E-2</v>
      </c>
      <c r="N14" s="26">
        <f t="shared" si="4"/>
        <v>2.7500000000000004E-2</v>
      </c>
      <c r="O14" s="33">
        <f t="shared" si="13"/>
        <v>1153435.6599999999</v>
      </c>
      <c r="P14" s="33">
        <f t="shared" si="5"/>
        <v>0</v>
      </c>
      <c r="Q14" s="33">
        <f t="shared" si="14"/>
        <v>43096550.739999995</v>
      </c>
      <c r="R14" s="33">
        <f t="shared" si="6"/>
        <v>0</v>
      </c>
    </row>
    <row r="15" spans="1:19" ht="45" x14ac:dyDescent="0.25">
      <c r="A15" s="31">
        <v>5</v>
      </c>
      <c r="B15" s="31" t="s">
        <v>22</v>
      </c>
      <c r="C15" s="31" t="s">
        <v>40</v>
      </c>
      <c r="D15" s="31" t="s">
        <v>24</v>
      </c>
      <c r="E15" s="32" t="s">
        <v>66</v>
      </c>
      <c r="F15" s="33">
        <v>31392.080000000002</v>
      </c>
      <c r="G15" s="33">
        <v>398985.08</v>
      </c>
      <c r="H15" s="26">
        <v>2.8000000000000001E-2</v>
      </c>
      <c r="I15" s="26">
        <f t="shared" si="0"/>
        <v>2.8000000000000001E-2</v>
      </c>
      <c r="J15" s="33">
        <f t="shared" ref="J15" si="15">ROUND(F15*I15,2)</f>
        <v>878.98</v>
      </c>
      <c r="K15" s="33">
        <f t="shared" ref="K15" si="16">ROUND(G15*I15,2)</f>
        <v>11171.58</v>
      </c>
      <c r="L15" s="26">
        <v>1.9E-2</v>
      </c>
      <c r="M15" s="26">
        <f t="shared" si="3"/>
        <v>2.0900000000000002E-2</v>
      </c>
      <c r="N15" s="26">
        <f t="shared" si="4"/>
        <v>2.0900000000000002E-2</v>
      </c>
      <c r="O15" s="33">
        <f t="shared" ref="O15" si="17">ROUND((F15+J15)*N15,2)</f>
        <v>674.47</v>
      </c>
      <c r="P15" s="33">
        <f t="shared" ref="P15" si="18">ROUND((G15+K15)*N15,2)</f>
        <v>8572.27</v>
      </c>
      <c r="Q15" s="33">
        <f t="shared" ref="Q15" si="19">F15+J15+O15</f>
        <v>32945.53</v>
      </c>
      <c r="R15" s="33">
        <f t="shared" ref="R15" si="20">G15+K15+P15</f>
        <v>418728.93000000005</v>
      </c>
    </row>
    <row r="16" spans="1:19" ht="24" customHeight="1" x14ac:dyDescent="0.25">
      <c r="A16" s="31">
        <v>6</v>
      </c>
      <c r="B16" s="31" t="s">
        <v>22</v>
      </c>
      <c r="C16" s="31" t="s">
        <v>25</v>
      </c>
      <c r="D16" s="31" t="s">
        <v>68</v>
      </c>
      <c r="E16" s="32" t="s">
        <v>67</v>
      </c>
      <c r="F16" s="33">
        <v>5887627.0999999996</v>
      </c>
      <c r="G16" s="33">
        <v>0</v>
      </c>
      <c r="H16" s="26">
        <v>2.8000000000000001E-2</v>
      </c>
      <c r="I16" s="26">
        <f t="shared" si="0"/>
        <v>2.8000000000000001E-2</v>
      </c>
      <c r="J16" s="33">
        <f t="shared" ref="J16" si="21">ROUND(F16*I16,2)</f>
        <v>164853.56</v>
      </c>
      <c r="K16" s="33">
        <f t="shared" ref="K16" si="22">ROUND(G16*I16,2)</f>
        <v>0</v>
      </c>
      <c r="L16" s="26">
        <v>2.7E-2</v>
      </c>
      <c r="M16" s="26">
        <f t="shared" si="3"/>
        <v>2.9700000000000001E-2</v>
      </c>
      <c r="N16" s="26">
        <f t="shared" si="4"/>
        <v>2.9700000000000001E-2</v>
      </c>
      <c r="O16" s="33">
        <f t="shared" ref="O16" si="23">ROUND((F16+J16)*N16,2)</f>
        <v>179758.68</v>
      </c>
      <c r="P16" s="33">
        <f t="shared" ref="P16" si="24">ROUND((G16+K16)*N16,2)</f>
        <v>0</v>
      </c>
      <c r="Q16" s="33">
        <f t="shared" ref="Q16:R16" si="25">F16+J16+O16</f>
        <v>6232239.3399999989</v>
      </c>
      <c r="R16" s="33">
        <f t="shared" si="25"/>
        <v>0</v>
      </c>
    </row>
    <row r="17" spans="1:18" x14ac:dyDescent="0.25">
      <c r="A17" s="31">
        <v>7</v>
      </c>
      <c r="B17" s="31" t="s">
        <v>22</v>
      </c>
      <c r="C17" s="31" t="s">
        <v>25</v>
      </c>
      <c r="D17" s="31" t="s">
        <v>70</v>
      </c>
      <c r="E17" s="32" t="s">
        <v>69</v>
      </c>
      <c r="F17" s="33">
        <v>72155.59</v>
      </c>
      <c r="G17" s="33">
        <v>0</v>
      </c>
      <c r="H17" s="26">
        <v>2.8000000000000001E-2</v>
      </c>
      <c r="I17" s="26">
        <f t="shared" si="0"/>
        <v>2.8000000000000001E-2</v>
      </c>
      <c r="J17" s="33">
        <f t="shared" ref="J17" si="26">ROUND(F17*I17,2)</f>
        <v>2020.36</v>
      </c>
      <c r="K17" s="33">
        <f t="shared" ref="K17" si="27">ROUND(G17*I17,2)</f>
        <v>0</v>
      </c>
      <c r="L17" s="26">
        <v>2.7E-2</v>
      </c>
      <c r="M17" s="26">
        <f t="shared" si="3"/>
        <v>2.9700000000000001E-2</v>
      </c>
      <c r="N17" s="26">
        <f t="shared" si="4"/>
        <v>2.9700000000000001E-2</v>
      </c>
      <c r="O17" s="33">
        <f t="shared" ref="O17" si="28">ROUND((F17+J17)*N17,2)</f>
        <v>2203.0300000000002</v>
      </c>
      <c r="P17" s="33">
        <f t="shared" ref="P17" si="29">ROUND((G17+K17)*N17,2)</f>
        <v>0</v>
      </c>
      <c r="Q17" s="33">
        <f t="shared" ref="Q17" si="30">F17+J17+O17</f>
        <v>76378.98</v>
      </c>
      <c r="R17" s="33">
        <f t="shared" ref="R17" si="31">G17+K17+P17</f>
        <v>0</v>
      </c>
    </row>
    <row r="18" spans="1:18" s="13" customFormat="1" ht="23.25" customHeight="1" x14ac:dyDescent="0.25">
      <c r="A18" s="35"/>
      <c r="B18" s="35"/>
      <c r="C18" s="35"/>
      <c r="D18" s="35"/>
      <c r="E18" s="36" t="s">
        <v>27</v>
      </c>
      <c r="F18" s="38">
        <f>SUM(F11:F17)</f>
        <v>94222224.730000004</v>
      </c>
      <c r="G18" s="38">
        <f>SUM(G11:G17)</f>
        <v>398985.08</v>
      </c>
      <c r="H18" s="45"/>
      <c r="I18" s="45"/>
      <c r="J18" s="38">
        <f>SUM(J11:J17)</f>
        <v>2638222.31</v>
      </c>
      <c r="K18" s="38">
        <f>SUM(K11:K17)</f>
        <v>11171.58</v>
      </c>
      <c r="L18" s="45"/>
      <c r="M18" s="45"/>
      <c r="N18" s="45"/>
      <c r="O18" s="38">
        <f>SUM(O11:O17)</f>
        <v>2650944.64</v>
      </c>
      <c r="P18" s="38">
        <f>SUM(P11:P17)</f>
        <v>8572.27</v>
      </c>
      <c r="Q18" s="38">
        <f>SUM(Q11:Q17)</f>
        <v>99511391.680000007</v>
      </c>
      <c r="R18" s="38">
        <f>SUM(R11:R17)</f>
        <v>418728.93000000005</v>
      </c>
    </row>
    <row r="19" spans="1:18" s="13" customFormat="1" ht="28.5" x14ac:dyDescent="0.25">
      <c r="A19" s="35"/>
      <c r="B19" s="35"/>
      <c r="C19" s="35"/>
      <c r="D19" s="35"/>
      <c r="E19" s="36" t="s">
        <v>28</v>
      </c>
      <c r="F19" s="38"/>
      <c r="G19" s="38"/>
      <c r="H19" s="45"/>
      <c r="I19" s="45"/>
      <c r="J19" s="38"/>
      <c r="K19" s="38"/>
      <c r="L19" s="45"/>
      <c r="M19" s="45"/>
      <c r="N19" s="45"/>
      <c r="O19" s="38"/>
      <c r="P19" s="38"/>
      <c r="Q19" s="38"/>
      <c r="R19" s="38"/>
    </row>
    <row r="20" spans="1:18" ht="31.5" customHeight="1" x14ac:dyDescent="0.25">
      <c r="A20" s="31">
        <v>8</v>
      </c>
      <c r="B20" s="31" t="s">
        <v>22</v>
      </c>
      <c r="C20" s="31" t="s">
        <v>34</v>
      </c>
      <c r="D20" s="31" t="s">
        <v>30</v>
      </c>
      <c r="E20" s="32" t="s">
        <v>71</v>
      </c>
      <c r="F20" s="33">
        <v>427360151.13</v>
      </c>
      <c r="G20" s="33"/>
      <c r="H20" s="26">
        <v>2.8000000000000001E-2</v>
      </c>
      <c r="I20" s="26">
        <f>H20*1</f>
        <v>2.8000000000000001E-2</v>
      </c>
      <c r="J20" s="33">
        <f t="shared" ref="J20:J23" si="32">ROUND(F20*I20,2)</f>
        <v>11966084.23</v>
      </c>
      <c r="K20" s="33">
        <f t="shared" ref="K20:K23" si="33">ROUND(G20*I20,2)</f>
        <v>0</v>
      </c>
      <c r="L20" s="26">
        <v>1.2999999999999999E-2</v>
      </c>
      <c r="M20" s="26">
        <f>L20*1.1</f>
        <v>1.43E-2</v>
      </c>
      <c r="N20" s="26">
        <f>M20*1</f>
        <v>1.43E-2</v>
      </c>
      <c r="O20" s="33">
        <f t="shared" ref="O20:O23" si="34">ROUND((F20+J20)*N20,2)</f>
        <v>6282365.1699999999</v>
      </c>
      <c r="P20" s="33">
        <f t="shared" ref="P20:P23" si="35">ROUND((G20+K20)*N20,2)</f>
        <v>0</v>
      </c>
      <c r="Q20" s="33">
        <f t="shared" ref="Q20:R23" si="36">F20+J20+O20</f>
        <v>445608600.53000003</v>
      </c>
      <c r="R20" s="33">
        <f t="shared" si="36"/>
        <v>0</v>
      </c>
    </row>
    <row r="21" spans="1:18" ht="31.5" customHeight="1" x14ac:dyDescent="0.25">
      <c r="A21" s="31">
        <v>9</v>
      </c>
      <c r="B21" s="31" t="s">
        <v>22</v>
      </c>
      <c r="C21" s="31" t="s">
        <v>29</v>
      </c>
      <c r="D21" s="31" t="s">
        <v>31</v>
      </c>
      <c r="E21" s="32" t="s">
        <v>85</v>
      </c>
      <c r="F21" s="33">
        <v>38358079.659999996</v>
      </c>
      <c r="G21" s="33">
        <v>33337422</v>
      </c>
      <c r="H21" s="26">
        <v>2.8000000000000001E-2</v>
      </c>
      <c r="I21" s="26">
        <f>H21*1</f>
        <v>2.8000000000000001E-2</v>
      </c>
      <c r="J21" s="33">
        <f t="shared" ref="J21" si="37">ROUND(F21*I21,2)</f>
        <v>1074026.23</v>
      </c>
      <c r="K21" s="33">
        <f t="shared" ref="K21" si="38">ROUND(G21*I21,2)</f>
        <v>933447.82</v>
      </c>
      <c r="L21" s="26">
        <v>0.02</v>
      </c>
      <c r="M21" s="26">
        <f>L21*1.1</f>
        <v>2.2000000000000002E-2</v>
      </c>
      <c r="N21" s="26">
        <f>M21*1</f>
        <v>2.2000000000000002E-2</v>
      </c>
      <c r="O21" s="33">
        <f t="shared" ref="O21" si="39">ROUND((F21+J21)*N21,2)</f>
        <v>867506.33</v>
      </c>
      <c r="P21" s="33">
        <f t="shared" ref="P21" si="40">ROUND((G21+K21)*N21,2)</f>
        <v>753959.14</v>
      </c>
      <c r="Q21" s="33">
        <f t="shared" ref="Q21" si="41">F21+J21+O21</f>
        <v>40299612.219999991</v>
      </c>
      <c r="R21" s="33">
        <f t="shared" ref="R21" si="42">G21+K21+P21</f>
        <v>35024828.960000001</v>
      </c>
    </row>
    <row r="22" spans="1:18" ht="35.25" customHeight="1" x14ac:dyDescent="0.25">
      <c r="A22" s="31">
        <v>10</v>
      </c>
      <c r="B22" s="31" t="s">
        <v>22</v>
      </c>
      <c r="C22" s="31" t="s">
        <v>32</v>
      </c>
      <c r="D22" s="31" t="s">
        <v>33</v>
      </c>
      <c r="E22" s="32" t="s">
        <v>72</v>
      </c>
      <c r="F22" s="33">
        <v>17480919.550000001</v>
      </c>
      <c r="G22" s="33">
        <v>0</v>
      </c>
      <c r="H22" s="26">
        <v>2.8000000000000001E-2</v>
      </c>
      <c r="I22" s="26">
        <f>H22*1</f>
        <v>2.8000000000000001E-2</v>
      </c>
      <c r="J22" s="33">
        <f t="shared" si="32"/>
        <v>489465.75</v>
      </c>
      <c r="K22" s="33">
        <f t="shared" si="33"/>
        <v>0</v>
      </c>
      <c r="L22" s="26">
        <v>2.5000000000000001E-2</v>
      </c>
      <c r="M22" s="26">
        <f>L22*1.1</f>
        <v>2.7500000000000004E-2</v>
      </c>
      <c r="N22" s="26">
        <f>M22*1</f>
        <v>2.7500000000000004E-2</v>
      </c>
      <c r="O22" s="33">
        <f t="shared" si="34"/>
        <v>494185.6</v>
      </c>
      <c r="P22" s="33">
        <f t="shared" si="35"/>
        <v>0</v>
      </c>
      <c r="Q22" s="33">
        <f t="shared" si="36"/>
        <v>18464570.900000002</v>
      </c>
      <c r="R22" s="33">
        <f t="shared" si="36"/>
        <v>0</v>
      </c>
    </row>
    <row r="23" spans="1:18" ht="27" customHeight="1" x14ac:dyDescent="0.25">
      <c r="A23" s="31">
        <v>11</v>
      </c>
      <c r="B23" s="31" t="s">
        <v>22</v>
      </c>
      <c r="C23" s="31" t="s">
        <v>34</v>
      </c>
      <c r="D23" s="31" t="s">
        <v>35</v>
      </c>
      <c r="E23" s="32" t="s">
        <v>73</v>
      </c>
      <c r="F23" s="33">
        <v>31954466.149999999</v>
      </c>
      <c r="G23" s="33"/>
      <c r="H23" s="26">
        <v>2.8000000000000001E-2</v>
      </c>
      <c r="I23" s="26">
        <f>H23*1</f>
        <v>2.8000000000000001E-2</v>
      </c>
      <c r="J23" s="33">
        <f t="shared" si="32"/>
        <v>894725.05</v>
      </c>
      <c r="K23" s="33">
        <f t="shared" si="33"/>
        <v>0</v>
      </c>
      <c r="L23" s="26">
        <v>1.2999999999999999E-2</v>
      </c>
      <c r="M23" s="26">
        <f>L23*1.1</f>
        <v>1.43E-2</v>
      </c>
      <c r="N23" s="26">
        <f>M23*1</f>
        <v>1.43E-2</v>
      </c>
      <c r="O23" s="33">
        <f t="shared" si="34"/>
        <v>469743.43</v>
      </c>
      <c r="P23" s="33">
        <f t="shared" si="35"/>
        <v>0</v>
      </c>
      <c r="Q23" s="33">
        <f t="shared" si="36"/>
        <v>33318934.629999999</v>
      </c>
      <c r="R23" s="33">
        <f t="shared" si="36"/>
        <v>0</v>
      </c>
    </row>
    <row r="24" spans="1:18" s="13" customFormat="1" ht="27.75" customHeight="1" x14ac:dyDescent="0.25">
      <c r="A24" s="35"/>
      <c r="B24" s="35"/>
      <c r="C24" s="35"/>
      <c r="D24" s="35"/>
      <c r="E24" s="36" t="s">
        <v>36</v>
      </c>
      <c r="F24" s="38">
        <f>SUM(F20:F23)</f>
        <v>515153616.48999995</v>
      </c>
      <c r="G24" s="38">
        <f>SUM(G20:G23)</f>
        <v>33337422</v>
      </c>
      <c r="H24" s="45"/>
      <c r="I24" s="45"/>
      <c r="J24" s="38">
        <f>SUM(J20:J23)</f>
        <v>14424301.260000002</v>
      </c>
      <c r="K24" s="38">
        <f>SUM(K20:K23)</f>
        <v>933447.82</v>
      </c>
      <c r="L24" s="45"/>
      <c r="M24" s="45"/>
      <c r="N24" s="45"/>
      <c r="O24" s="38">
        <f>SUM(O20:O23)</f>
        <v>8113800.5299999993</v>
      </c>
      <c r="P24" s="38">
        <f>SUM(P20:P23)</f>
        <v>753959.14</v>
      </c>
      <c r="Q24" s="38">
        <f>SUM(Q20:Q23)</f>
        <v>537691718.27999997</v>
      </c>
      <c r="R24" s="38">
        <f>SUM(R20:R23)</f>
        <v>35024828.960000001</v>
      </c>
    </row>
    <row r="25" spans="1:18" s="13" customFormat="1" ht="28.5" x14ac:dyDescent="0.25">
      <c r="A25" s="35"/>
      <c r="B25" s="35"/>
      <c r="C25" s="35"/>
      <c r="D25" s="35"/>
      <c r="E25" s="36" t="s">
        <v>37</v>
      </c>
      <c r="F25" s="38"/>
      <c r="G25" s="38"/>
      <c r="H25" s="45"/>
      <c r="I25" s="45"/>
      <c r="J25" s="38"/>
      <c r="K25" s="38"/>
      <c r="L25" s="45"/>
      <c r="M25" s="45"/>
      <c r="N25" s="45"/>
      <c r="O25" s="38"/>
      <c r="P25" s="38"/>
      <c r="Q25" s="38"/>
      <c r="R25" s="38"/>
    </row>
    <row r="26" spans="1:18" ht="21" customHeight="1" x14ac:dyDescent="0.25">
      <c r="A26" s="39"/>
      <c r="B26" s="39"/>
      <c r="C26" s="39"/>
      <c r="D26" s="39"/>
      <c r="E26" s="40"/>
      <c r="F26" s="41"/>
      <c r="G26" s="41"/>
      <c r="H26" s="2"/>
      <c r="I26" s="2">
        <f t="shared" ref="I26" si="43">H26*0.8</f>
        <v>0</v>
      </c>
      <c r="J26" s="41">
        <f t="shared" ref="J26" si="44">ROUND(F26*I26,2)</f>
        <v>0</v>
      </c>
      <c r="K26" s="41">
        <f t="shared" ref="K26" si="45">ROUND(G26*I26,2)</f>
        <v>0</v>
      </c>
      <c r="L26" s="2"/>
      <c r="M26" s="2">
        <f>L26*1.1</f>
        <v>0</v>
      </c>
      <c r="N26" s="2">
        <f>M26*1</f>
        <v>0</v>
      </c>
      <c r="O26" s="41">
        <f t="shared" ref="O26" si="46">ROUND((F26+J26)*N26,2)</f>
        <v>0</v>
      </c>
      <c r="P26" s="41">
        <f t="shared" ref="P26" si="47">ROUND((G26+K26)*N26,2)</f>
        <v>0</v>
      </c>
      <c r="Q26" s="41">
        <f>F26+J26+O26</f>
        <v>0</v>
      </c>
      <c r="R26" s="41">
        <f>G26+K26+P26</f>
        <v>0</v>
      </c>
    </row>
    <row r="27" spans="1:18" s="13" customFormat="1" ht="30.75" customHeight="1" x14ac:dyDescent="0.25">
      <c r="A27" s="35"/>
      <c r="B27" s="35"/>
      <c r="C27" s="35"/>
      <c r="D27" s="35"/>
      <c r="E27" s="36" t="s">
        <v>38</v>
      </c>
      <c r="F27" s="38">
        <f>SUM(F26:F26)</f>
        <v>0</v>
      </c>
      <c r="G27" s="38">
        <f>SUM(G26:G26)</f>
        <v>0</v>
      </c>
      <c r="H27" s="2"/>
      <c r="I27" s="2"/>
      <c r="J27" s="38">
        <f>SUM(J26:J26)</f>
        <v>0</v>
      </c>
      <c r="K27" s="38">
        <f>SUM(K26:K26)</f>
        <v>0</v>
      </c>
      <c r="L27" s="45"/>
      <c r="M27" s="45"/>
      <c r="N27" s="45"/>
      <c r="O27" s="38">
        <f>SUM(O26:O26)</f>
        <v>0</v>
      </c>
      <c r="P27" s="38">
        <f>SUM(P26:P26)</f>
        <v>0</v>
      </c>
      <c r="Q27" s="38">
        <f>SUM(Q26:Q26)</f>
        <v>0</v>
      </c>
      <c r="R27" s="38">
        <f>SUM(R26:R26)</f>
        <v>0</v>
      </c>
    </row>
    <row r="28" spans="1:18" s="13" customFormat="1" ht="28.5" x14ac:dyDescent="0.25">
      <c r="A28" s="35"/>
      <c r="B28" s="35"/>
      <c r="C28" s="35"/>
      <c r="D28" s="35"/>
      <c r="E28" s="36" t="s">
        <v>39</v>
      </c>
      <c r="F28" s="38"/>
      <c r="G28" s="38"/>
      <c r="H28" s="45"/>
      <c r="I28" s="45"/>
      <c r="J28" s="38"/>
      <c r="K28" s="38"/>
      <c r="L28" s="45"/>
      <c r="M28" s="45"/>
      <c r="N28" s="45"/>
      <c r="O28" s="38"/>
      <c r="P28" s="38"/>
      <c r="Q28" s="38"/>
      <c r="R28" s="38"/>
    </row>
    <row r="29" spans="1:18" ht="30" x14ac:dyDescent="0.25">
      <c r="A29" s="31">
        <v>12</v>
      </c>
      <c r="B29" s="31" t="s">
        <v>22</v>
      </c>
      <c r="C29" s="31" t="s">
        <v>40</v>
      </c>
      <c r="D29" s="31" t="s">
        <v>41</v>
      </c>
      <c r="E29" s="32" t="s">
        <v>77</v>
      </c>
      <c r="F29" s="33">
        <v>873215.08</v>
      </c>
      <c r="G29" s="33">
        <v>309261.24</v>
      </c>
      <c r="H29" s="26">
        <v>2.8000000000000001E-2</v>
      </c>
      <c r="I29" s="26">
        <f>H29*1</f>
        <v>2.8000000000000001E-2</v>
      </c>
      <c r="J29" s="33">
        <f t="shared" ref="J29" si="48">ROUND(F29*I29,2)</f>
        <v>24450.02</v>
      </c>
      <c r="K29" s="33">
        <f t="shared" ref="K29" si="49">ROUND(G29*I29,2)</f>
        <v>8659.31</v>
      </c>
      <c r="L29" s="26">
        <v>1.9E-2</v>
      </c>
      <c r="M29" s="26">
        <f>L29*1.1</f>
        <v>2.0900000000000002E-2</v>
      </c>
      <c r="N29" s="26">
        <f>M29*1</f>
        <v>2.0900000000000002E-2</v>
      </c>
      <c r="O29" s="33">
        <f t="shared" ref="O29" si="50">ROUND((F29+J29)*N29,2)</f>
        <v>18761.2</v>
      </c>
      <c r="P29" s="33">
        <f t="shared" ref="P29" si="51">ROUND((G29+K29)*N29,2)</f>
        <v>6644.54</v>
      </c>
      <c r="Q29" s="33">
        <f>F29+J29+O29</f>
        <v>916426.29999999993</v>
      </c>
      <c r="R29" s="33">
        <f>G29+K29+P29</f>
        <v>324565.08999999997</v>
      </c>
    </row>
    <row r="30" spans="1:18" s="13" customFormat="1" ht="27" customHeight="1" x14ac:dyDescent="0.25">
      <c r="A30" s="35"/>
      <c r="B30" s="35"/>
      <c r="C30" s="35"/>
      <c r="D30" s="35"/>
      <c r="E30" s="36" t="s">
        <v>42</v>
      </c>
      <c r="F30" s="38">
        <f>SUM(F29:F29)</f>
        <v>873215.08</v>
      </c>
      <c r="G30" s="38">
        <f>SUM(G29:G29)</f>
        <v>309261.24</v>
      </c>
      <c r="H30" s="45"/>
      <c r="I30" s="45"/>
      <c r="J30" s="38">
        <f>SUM(J29:J29)</f>
        <v>24450.02</v>
      </c>
      <c r="K30" s="38">
        <f>SUM(K29:K29)</f>
        <v>8659.31</v>
      </c>
      <c r="L30" s="45"/>
      <c r="M30" s="45"/>
      <c r="N30" s="45"/>
      <c r="O30" s="38">
        <f>SUM(O29:O29)</f>
        <v>18761.2</v>
      </c>
      <c r="P30" s="38">
        <f>SUM(P29:P29)</f>
        <v>6644.54</v>
      </c>
      <c r="Q30" s="38">
        <f>SUM(Q29:Q29)</f>
        <v>916426.29999999993</v>
      </c>
      <c r="R30" s="38">
        <f>SUM(R29:R29)</f>
        <v>324565.08999999997</v>
      </c>
    </row>
    <row r="31" spans="1:18" s="13" customFormat="1" ht="28.5" x14ac:dyDescent="0.25">
      <c r="A31" s="42"/>
      <c r="B31" s="42"/>
      <c r="C31" s="42"/>
      <c r="D31" s="42"/>
      <c r="E31" s="43" t="s">
        <v>43</v>
      </c>
      <c r="F31" s="44"/>
      <c r="G31" s="44"/>
      <c r="H31" s="46"/>
      <c r="I31" s="46"/>
      <c r="J31" s="44"/>
      <c r="K31" s="44"/>
      <c r="L31" s="46"/>
      <c r="M31" s="46"/>
      <c r="N31" s="46"/>
      <c r="O31" s="44"/>
      <c r="P31" s="44"/>
      <c r="Q31" s="44"/>
      <c r="R31" s="44"/>
    </row>
    <row r="32" spans="1:18" ht="45" x14ac:dyDescent="0.25">
      <c r="A32" s="31">
        <v>13</v>
      </c>
      <c r="B32" s="31" t="s">
        <v>22</v>
      </c>
      <c r="C32" s="31" t="s">
        <v>44</v>
      </c>
      <c r="D32" s="31" t="s">
        <v>45</v>
      </c>
      <c r="E32" s="32" t="s">
        <v>74</v>
      </c>
      <c r="F32" s="33">
        <v>4162370.53</v>
      </c>
      <c r="G32" s="33">
        <v>4058125.423</v>
      </c>
      <c r="H32" s="26">
        <v>2.8000000000000001E-2</v>
      </c>
      <c r="I32" s="26">
        <f>H32*1</f>
        <v>2.8000000000000001E-2</v>
      </c>
      <c r="J32" s="33">
        <f t="shared" ref="J32" si="52">ROUND(F32*I32,2)</f>
        <v>116546.37</v>
      </c>
      <c r="K32" s="33">
        <f t="shared" ref="K32" si="53">ROUND(G32*I32,2)</f>
        <v>113627.51</v>
      </c>
      <c r="L32" s="26">
        <v>3.1E-2</v>
      </c>
      <c r="M32" s="26">
        <f>L32*1.1</f>
        <v>3.4100000000000005E-2</v>
      </c>
      <c r="N32" s="26">
        <f>M32*1</f>
        <v>3.4100000000000005E-2</v>
      </c>
      <c r="O32" s="33">
        <f t="shared" ref="O32" si="54">ROUND((F32+J32)*N32,2)</f>
        <v>145911.07</v>
      </c>
      <c r="P32" s="33">
        <f t="shared" ref="P32" si="55">ROUND((G32+K32)*N32,2)</f>
        <v>142256.78</v>
      </c>
      <c r="Q32" s="33">
        <f t="shared" ref="Q32" si="56">F32+J32+O32</f>
        <v>4424827.97</v>
      </c>
      <c r="R32" s="33">
        <f t="shared" ref="R32" si="57">G32+K32+P32</f>
        <v>4314009.7129999995</v>
      </c>
    </row>
    <row r="33" spans="1:18" ht="45" x14ac:dyDescent="0.25">
      <c r="A33" s="31">
        <v>14</v>
      </c>
      <c r="B33" s="31" t="s">
        <v>22</v>
      </c>
      <c r="C33" s="31" t="s">
        <v>44</v>
      </c>
      <c r="D33" s="31" t="s">
        <v>76</v>
      </c>
      <c r="E33" s="32" t="s">
        <v>75</v>
      </c>
      <c r="F33" s="33">
        <v>453504.42</v>
      </c>
      <c r="G33" s="33">
        <v>521228.17</v>
      </c>
      <c r="H33" s="26">
        <v>2.8000000000000001E-2</v>
      </c>
      <c r="I33" s="26">
        <f>H33*1</f>
        <v>2.8000000000000001E-2</v>
      </c>
      <c r="J33" s="33">
        <f t="shared" ref="J33" si="58">ROUND(F33*I33,2)</f>
        <v>12698.12</v>
      </c>
      <c r="K33" s="33">
        <f t="shared" ref="K33" si="59">ROUND(G33*I33,2)</f>
        <v>14594.39</v>
      </c>
      <c r="L33" s="26">
        <v>3.1E-2</v>
      </c>
      <c r="M33" s="26">
        <f>L33*1.1</f>
        <v>3.4100000000000005E-2</v>
      </c>
      <c r="N33" s="26">
        <f>M33*1</f>
        <v>3.4100000000000005E-2</v>
      </c>
      <c r="O33" s="33">
        <f t="shared" ref="O33" si="60">ROUND((F33+J33)*N33,2)</f>
        <v>15897.51</v>
      </c>
      <c r="P33" s="33">
        <f t="shared" ref="P33" si="61">ROUND((G33+K33)*N33,2)</f>
        <v>18271.55</v>
      </c>
      <c r="Q33" s="33">
        <f t="shared" ref="Q33:R33" si="62">F33+J33+O33</f>
        <v>482100.05</v>
      </c>
      <c r="R33" s="33">
        <f t="shared" si="62"/>
        <v>554094.11</v>
      </c>
    </row>
    <row r="34" spans="1:18" s="13" customFormat="1" ht="32.25" customHeight="1" x14ac:dyDescent="0.25">
      <c r="A34" s="35"/>
      <c r="B34" s="35"/>
      <c r="C34" s="35"/>
      <c r="D34" s="35"/>
      <c r="E34" s="36" t="s">
        <v>46</v>
      </c>
      <c r="F34" s="38">
        <f>SUM(F32:F33)</f>
        <v>4615874.95</v>
      </c>
      <c r="G34" s="38">
        <f>SUM(G32:G33)</f>
        <v>4579353.5930000003</v>
      </c>
      <c r="H34" s="45"/>
      <c r="I34" s="45"/>
      <c r="J34" s="38">
        <f>SUM(J32:J33)</f>
        <v>129244.48999999999</v>
      </c>
      <c r="K34" s="38">
        <f>SUM(K32:K33)</f>
        <v>128221.9</v>
      </c>
      <c r="L34" s="45"/>
      <c r="M34" s="45"/>
      <c r="N34" s="45"/>
      <c r="O34" s="38">
        <f>SUM(O32:O33)</f>
        <v>161808.58000000002</v>
      </c>
      <c r="P34" s="38">
        <f>SUM(P32:P33)</f>
        <v>160528.32999999999</v>
      </c>
      <c r="Q34" s="38">
        <f>SUM(Q32:Q33)</f>
        <v>4906928.0199999996</v>
      </c>
      <c r="R34" s="38">
        <f>SUM(R32:R33)</f>
        <v>4868103.8229999999</v>
      </c>
    </row>
    <row r="35" spans="1:18" s="13" customFormat="1" ht="42.75" x14ac:dyDescent="0.25">
      <c r="A35" s="35"/>
      <c r="B35" s="35"/>
      <c r="C35" s="35"/>
      <c r="D35" s="35"/>
      <c r="E35" s="36" t="s">
        <v>47</v>
      </c>
      <c r="F35" s="38"/>
      <c r="G35" s="38"/>
      <c r="H35" s="45"/>
      <c r="I35" s="45"/>
      <c r="J35" s="38"/>
      <c r="K35" s="38"/>
      <c r="L35" s="45"/>
      <c r="M35" s="45"/>
      <c r="N35" s="45"/>
      <c r="O35" s="38"/>
      <c r="P35" s="38"/>
      <c r="Q35" s="38"/>
      <c r="R35" s="38"/>
    </row>
    <row r="36" spans="1:18" x14ac:dyDescent="0.25">
      <c r="A36" s="39"/>
      <c r="B36" s="39"/>
      <c r="C36" s="39"/>
      <c r="D36" s="39"/>
      <c r="E36" s="40"/>
      <c r="F36" s="41"/>
      <c r="G36" s="41">
        <f>'[1]ТУЦ руб'!N125</f>
        <v>0</v>
      </c>
      <c r="H36" s="2"/>
      <c r="I36" s="2">
        <f t="shared" ref="I36" si="63">H36*0.8</f>
        <v>0</v>
      </c>
      <c r="J36" s="41">
        <f t="shared" ref="J36" si="64">ROUND(F36*I36,2)</f>
        <v>0</v>
      </c>
      <c r="K36" s="41">
        <f t="shared" ref="K36" si="65">ROUND(G36*I36,2)</f>
        <v>0</v>
      </c>
      <c r="L36" s="2"/>
      <c r="M36" s="2">
        <f>L36*1.1</f>
        <v>0</v>
      </c>
      <c r="N36" s="2">
        <f t="shared" ref="N36" si="66">M36*0.8</f>
        <v>0</v>
      </c>
      <c r="O36" s="41">
        <f t="shared" ref="O36" si="67">ROUND((F36+J36)*N36,2)</f>
        <v>0</v>
      </c>
      <c r="P36" s="41">
        <f t="shared" ref="P36" si="68">ROUND((G36+K36)*N36,2)</f>
        <v>0</v>
      </c>
      <c r="Q36" s="41">
        <f>F36+J36+O36</f>
        <v>0</v>
      </c>
      <c r="R36" s="41">
        <f>G36+K36+P36</f>
        <v>0</v>
      </c>
    </row>
    <row r="37" spans="1:18" s="13" customFormat="1" ht="23.25" customHeight="1" x14ac:dyDescent="0.25">
      <c r="A37" s="35"/>
      <c r="B37" s="35"/>
      <c r="C37" s="35"/>
      <c r="D37" s="35"/>
      <c r="E37" s="36" t="s">
        <v>48</v>
      </c>
      <c r="F37" s="38">
        <f>SUM(F36:F36)</f>
        <v>0</v>
      </c>
      <c r="G37" s="38">
        <f>SUM(G36:G36)</f>
        <v>0</v>
      </c>
      <c r="H37" s="45"/>
      <c r="I37" s="45"/>
      <c r="J37" s="38">
        <f>SUM(J36:J36)</f>
        <v>0</v>
      </c>
      <c r="K37" s="38">
        <f>SUM(K36:K36)</f>
        <v>0</v>
      </c>
      <c r="L37" s="45"/>
      <c r="M37" s="45"/>
      <c r="N37" s="45"/>
      <c r="O37" s="38">
        <f>SUM(O36:O36)</f>
        <v>0</v>
      </c>
      <c r="P37" s="38">
        <f>SUM(P36:P36)</f>
        <v>0</v>
      </c>
      <c r="Q37" s="38">
        <f>SUM(Q36:Q36)</f>
        <v>0</v>
      </c>
      <c r="R37" s="38">
        <f>SUM(R36:R36)</f>
        <v>0</v>
      </c>
    </row>
    <row r="38" spans="1:18" s="13" customFormat="1" ht="28.5" x14ac:dyDescent="0.25">
      <c r="A38" s="35"/>
      <c r="B38" s="35"/>
      <c r="C38" s="35"/>
      <c r="D38" s="35"/>
      <c r="E38" s="36" t="s">
        <v>49</v>
      </c>
      <c r="F38" s="38"/>
      <c r="G38" s="38"/>
      <c r="H38" s="47"/>
      <c r="I38" s="47"/>
      <c r="J38" s="38"/>
      <c r="K38" s="38"/>
      <c r="L38" s="47"/>
      <c r="M38" s="47"/>
      <c r="N38" s="47"/>
      <c r="O38" s="38"/>
      <c r="P38" s="38"/>
      <c r="Q38" s="38"/>
      <c r="R38" s="38"/>
    </row>
    <row r="39" spans="1:18" ht="23.25" customHeight="1" x14ac:dyDescent="0.25">
      <c r="A39" s="31">
        <v>16</v>
      </c>
      <c r="B39" s="31" t="s">
        <v>22</v>
      </c>
      <c r="C39" s="31" t="s">
        <v>52</v>
      </c>
      <c r="D39" s="31" t="s">
        <v>50</v>
      </c>
      <c r="E39" s="32" t="s">
        <v>53</v>
      </c>
      <c r="F39" s="33">
        <v>13146327.720000001</v>
      </c>
      <c r="G39" s="33">
        <v>0</v>
      </c>
      <c r="H39" s="26">
        <v>2.8000000000000001E-2</v>
      </c>
      <c r="I39" s="26">
        <f>H39*1</f>
        <v>2.8000000000000001E-2</v>
      </c>
      <c r="J39" s="33">
        <f t="shared" ref="J39:J40" si="69">ROUND(F39*I39,2)</f>
        <v>368097.18</v>
      </c>
      <c r="K39" s="33">
        <f t="shared" ref="K39:K40" si="70">ROUND(G39*I39,2)</f>
        <v>0</v>
      </c>
      <c r="L39" s="26">
        <v>1.6E-2</v>
      </c>
      <c r="M39" s="26">
        <f>L39*1.1</f>
        <v>1.7600000000000001E-2</v>
      </c>
      <c r="N39" s="26">
        <f>M39*1</f>
        <v>1.7600000000000001E-2</v>
      </c>
      <c r="O39" s="33">
        <f t="shared" ref="O39:O40" si="71">ROUND((F39+J39)*N39,2)</f>
        <v>237853.88</v>
      </c>
      <c r="P39" s="33">
        <f t="shared" ref="P39:P40" si="72">ROUND((G39+K39)*N39,2)</f>
        <v>0</v>
      </c>
      <c r="Q39" s="33">
        <f>F39+J39+O39</f>
        <v>13752278.780000001</v>
      </c>
      <c r="R39" s="33">
        <f>G39+K39+P39</f>
        <v>0</v>
      </c>
    </row>
    <row r="40" spans="1:18" ht="23.25" customHeight="1" x14ac:dyDescent="0.25">
      <c r="A40" s="31">
        <v>17</v>
      </c>
      <c r="B40" s="31" t="s">
        <v>22</v>
      </c>
      <c r="C40" s="31" t="s">
        <v>40</v>
      </c>
      <c r="D40" s="31" t="s">
        <v>78</v>
      </c>
      <c r="E40" s="32" t="s">
        <v>51</v>
      </c>
      <c r="F40" s="33">
        <v>1483048.43</v>
      </c>
      <c r="G40" s="33">
        <v>6073900.3099999996</v>
      </c>
      <c r="H40" s="26">
        <v>2.8000000000000001E-2</v>
      </c>
      <c r="I40" s="26">
        <f>H40*1</f>
        <v>2.8000000000000001E-2</v>
      </c>
      <c r="J40" s="33">
        <f t="shared" si="69"/>
        <v>41525.360000000001</v>
      </c>
      <c r="K40" s="33">
        <f t="shared" si="70"/>
        <v>170069.21</v>
      </c>
      <c r="L40" s="26">
        <v>1.9E-2</v>
      </c>
      <c r="M40" s="26">
        <f>L40*1.1</f>
        <v>2.0900000000000002E-2</v>
      </c>
      <c r="N40" s="26">
        <f>M40*1</f>
        <v>2.0900000000000002E-2</v>
      </c>
      <c r="O40" s="33">
        <f t="shared" si="71"/>
        <v>31863.59</v>
      </c>
      <c r="P40" s="33">
        <f t="shared" si="72"/>
        <v>130498.96</v>
      </c>
      <c r="Q40" s="33">
        <f>F40+J40+O40</f>
        <v>1556437.3800000001</v>
      </c>
      <c r="R40" s="33">
        <f>G40+K40+P40</f>
        <v>6374468.4799999995</v>
      </c>
    </row>
    <row r="41" spans="1:18" s="13" customFormat="1" ht="28.5" customHeight="1" x14ac:dyDescent="0.25">
      <c r="A41" s="35"/>
      <c r="B41" s="35"/>
      <c r="C41" s="35"/>
      <c r="D41" s="35"/>
      <c r="E41" s="36" t="s">
        <v>54</v>
      </c>
      <c r="F41" s="38">
        <f>SUM(F39:F40)</f>
        <v>14629376.15</v>
      </c>
      <c r="G41" s="38">
        <f>SUM(G39:G40)</f>
        <v>6073900.3099999996</v>
      </c>
      <c r="H41" s="48"/>
      <c r="I41" s="48"/>
      <c r="J41" s="38">
        <f>SUM(J39:J40)</f>
        <v>409622.54</v>
      </c>
      <c r="K41" s="38">
        <f>SUM(K39:K40)</f>
        <v>170069.21</v>
      </c>
      <c r="L41" s="2"/>
      <c r="M41" s="2"/>
      <c r="N41" s="2"/>
      <c r="O41" s="38">
        <f>SUM(O39:O40)</f>
        <v>269717.47000000003</v>
      </c>
      <c r="P41" s="38">
        <f>SUM(P39:P40)</f>
        <v>130498.96</v>
      </c>
      <c r="Q41" s="38">
        <f>SUM(Q39:Q40)</f>
        <v>15308716.160000002</v>
      </c>
      <c r="R41" s="38">
        <f>SUM(R39:R40)</f>
        <v>6374468.4799999995</v>
      </c>
    </row>
    <row r="42" spans="1:18" s="13" customFormat="1" ht="28.5" customHeight="1" x14ac:dyDescent="0.25">
      <c r="A42" s="35"/>
      <c r="B42" s="35"/>
      <c r="C42" s="35"/>
      <c r="D42" s="35"/>
      <c r="E42" s="36" t="s">
        <v>55</v>
      </c>
      <c r="F42" s="38">
        <f>F41+F37+F34+F30+F27+F24+F18</f>
        <v>629494307.39999998</v>
      </c>
      <c r="G42" s="38">
        <f>G41+G37+G34+G30+G27+G24+G18</f>
        <v>44698922.222999997</v>
      </c>
      <c r="H42" s="48"/>
      <c r="I42" s="48"/>
      <c r="J42" s="38">
        <f>J41+J37+J34+J30+J27+J24+J18</f>
        <v>17625840.620000001</v>
      </c>
      <c r="K42" s="38">
        <f>K41+K37+K34+K30+K27+K24+K18</f>
        <v>1251569.82</v>
      </c>
      <c r="L42" s="2"/>
      <c r="M42" s="2"/>
      <c r="N42" s="2"/>
      <c r="O42" s="38">
        <f>O41+O37+O34+O30+O27+O24+O18</f>
        <v>11215032.42</v>
      </c>
      <c r="P42" s="38">
        <f>P41+P37+P34+P30+P27+P24+P18</f>
        <v>1060203.24</v>
      </c>
      <c r="Q42" s="38">
        <f>Q41+Q37+Q34+Q30+Q27+Q24+Q18</f>
        <v>658335180.44000006</v>
      </c>
      <c r="R42" s="38">
        <f>R41+R37+R34+R30+R27+R24+R18</f>
        <v>47010695.283</v>
      </c>
    </row>
    <row r="43" spans="1:18" s="13" customFormat="1" ht="28.5" x14ac:dyDescent="0.25">
      <c r="A43" s="35"/>
      <c r="B43" s="35"/>
      <c r="C43" s="35"/>
      <c r="D43" s="35"/>
      <c r="E43" s="36" t="s">
        <v>56</v>
      </c>
      <c r="F43" s="38"/>
      <c r="G43" s="38"/>
      <c r="H43" s="48"/>
      <c r="I43" s="48"/>
      <c r="J43" s="38"/>
      <c r="K43" s="38"/>
      <c r="L43" s="45"/>
      <c r="M43" s="45"/>
      <c r="N43" s="45"/>
      <c r="O43" s="38"/>
      <c r="P43" s="38"/>
      <c r="Q43" s="38"/>
      <c r="R43" s="38"/>
    </row>
    <row r="44" spans="1:18" ht="14.25" customHeight="1" x14ac:dyDescent="0.25">
      <c r="A44" s="39"/>
      <c r="B44" s="39"/>
      <c r="C44" s="39"/>
      <c r="D44" s="39"/>
      <c r="E44" s="40"/>
      <c r="F44" s="41"/>
      <c r="G44" s="41"/>
      <c r="H44" s="49"/>
      <c r="I44" s="2">
        <f t="shared" ref="I44" si="73">H44*0.8</f>
        <v>0</v>
      </c>
      <c r="J44" s="41">
        <f t="shared" ref="J44" si="74">ROUND(F44*I44,2)</f>
        <v>0</v>
      </c>
      <c r="K44" s="41">
        <f t="shared" ref="K44" si="75">ROUND(G44*I44,2)</f>
        <v>0</v>
      </c>
      <c r="L44" s="2"/>
      <c r="M44" s="2">
        <f>L44*1.1</f>
        <v>0</v>
      </c>
      <c r="N44" s="2">
        <f>M44*1</f>
        <v>0</v>
      </c>
      <c r="O44" s="41">
        <f t="shared" ref="O44" si="76">ROUND((F44+J44)*N44,2)</f>
        <v>0</v>
      </c>
      <c r="P44" s="41">
        <f t="shared" ref="P44" si="77">ROUND((G44+K44)*N44,2)</f>
        <v>0</v>
      </c>
      <c r="Q44" s="41">
        <f>F44+J44+O44</f>
        <v>0</v>
      </c>
      <c r="R44" s="41">
        <f>G44+K44+P44</f>
        <v>0</v>
      </c>
    </row>
    <row r="45" spans="1:18" s="13" customFormat="1" ht="28.5" customHeight="1" x14ac:dyDescent="0.25">
      <c r="A45" s="35"/>
      <c r="B45" s="35"/>
      <c r="C45" s="35"/>
      <c r="D45" s="35"/>
      <c r="E45" s="36" t="s">
        <v>57</v>
      </c>
      <c r="F45" s="38">
        <f>F44</f>
        <v>0</v>
      </c>
      <c r="G45" s="38">
        <f>G44</f>
        <v>0</v>
      </c>
      <c r="H45" s="48"/>
      <c r="I45" s="48"/>
      <c r="J45" s="38">
        <f t="shared" ref="J45:K45" si="78">J44</f>
        <v>0</v>
      </c>
      <c r="K45" s="38">
        <f t="shared" si="78"/>
        <v>0</v>
      </c>
      <c r="L45" s="48"/>
      <c r="M45" s="48"/>
      <c r="N45" s="48"/>
      <c r="O45" s="38">
        <f t="shared" ref="O45:R45" si="79">O44</f>
        <v>0</v>
      </c>
      <c r="P45" s="38">
        <f t="shared" si="79"/>
        <v>0</v>
      </c>
      <c r="Q45" s="38">
        <f t="shared" si="79"/>
        <v>0</v>
      </c>
      <c r="R45" s="38">
        <f t="shared" si="79"/>
        <v>0</v>
      </c>
    </row>
    <row r="46" spans="1:18" s="13" customFormat="1" ht="28.5" customHeight="1" x14ac:dyDescent="0.25">
      <c r="A46" s="35"/>
      <c r="B46" s="35"/>
      <c r="C46" s="35"/>
      <c r="D46" s="35"/>
      <c r="E46" s="36" t="s">
        <v>58</v>
      </c>
      <c r="F46" s="38">
        <f>F45+F42</f>
        <v>629494307.39999998</v>
      </c>
      <c r="G46" s="38">
        <f>G45+G42</f>
        <v>44698922.222999997</v>
      </c>
      <c r="H46" s="48"/>
      <c r="I46" s="48"/>
      <c r="J46" s="38">
        <f t="shared" ref="J46:K46" si="80">J45+J42</f>
        <v>17625840.620000001</v>
      </c>
      <c r="K46" s="38">
        <f t="shared" si="80"/>
        <v>1251569.82</v>
      </c>
      <c r="L46" s="48"/>
      <c r="M46" s="48"/>
      <c r="N46" s="48"/>
      <c r="O46" s="38">
        <f>O45+O42</f>
        <v>11215032.42</v>
      </c>
      <c r="P46" s="38">
        <f>P45+P42</f>
        <v>1060203.24</v>
      </c>
      <c r="Q46" s="38">
        <f t="shared" ref="Q46:R46" si="81">Q45+Q42</f>
        <v>658335180.44000006</v>
      </c>
      <c r="R46" s="38">
        <f t="shared" si="81"/>
        <v>47010695.283</v>
      </c>
    </row>
    <row r="50" spans="3:10" x14ac:dyDescent="0.25">
      <c r="C50" s="6" t="s">
        <v>59</v>
      </c>
      <c r="D50" s="20"/>
      <c r="E50" s="21"/>
      <c r="F50" s="21"/>
      <c r="G50" s="21"/>
      <c r="H50" s="21"/>
      <c r="I50" s="21"/>
      <c r="J50" s="21"/>
    </row>
    <row r="51" spans="3:10" x14ac:dyDescent="0.25">
      <c r="C51" s="22"/>
      <c r="D51" s="52" t="s">
        <v>60</v>
      </c>
      <c r="E51" s="53"/>
      <c r="F51" s="53"/>
      <c r="G51" s="53"/>
      <c r="H51" s="53"/>
      <c r="I51" s="53"/>
      <c r="J51" s="53"/>
    </row>
    <row r="53" spans="3:10" x14ac:dyDescent="0.25">
      <c r="C53" s="6" t="s">
        <v>61</v>
      </c>
      <c r="D53" s="20"/>
      <c r="E53" s="21"/>
      <c r="F53" s="21"/>
      <c r="G53" s="21"/>
      <c r="H53" s="21"/>
      <c r="I53" s="21"/>
      <c r="J53" s="21"/>
    </row>
    <row r="54" spans="3:10" x14ac:dyDescent="0.25">
      <c r="C54" s="22"/>
      <c r="D54" s="52" t="s">
        <v>60</v>
      </c>
      <c r="E54" s="53"/>
      <c r="F54" s="53"/>
      <c r="G54" s="53"/>
      <c r="H54" s="53"/>
      <c r="I54" s="53"/>
      <c r="J54" s="53"/>
    </row>
  </sheetData>
  <mergeCells count="14">
    <mergeCell ref="L7:P7"/>
    <mergeCell ref="Q7:R7"/>
    <mergeCell ref="D51:J51"/>
    <mergeCell ref="D54:J54"/>
    <mergeCell ref="A1:R1"/>
    <mergeCell ref="A2:R2"/>
    <mergeCell ref="A7:A8"/>
    <mergeCell ref="B7:B8"/>
    <mergeCell ref="C7:C8"/>
    <mergeCell ref="D7:D8"/>
    <mergeCell ref="E7:E8"/>
    <mergeCell ref="F7:F8"/>
    <mergeCell ref="G7:G8"/>
    <mergeCell ref="H7:K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601C-2D22-4AE8-92A5-81104DE7B38F}">
  <dimension ref="A1:S54"/>
  <sheetViews>
    <sheetView tabSelected="1" topLeftCell="A40" zoomScale="80" zoomScaleNormal="80" workbookViewId="0">
      <selection activeCell="J57" sqref="J57"/>
    </sheetView>
  </sheetViews>
  <sheetFormatPr defaultColWidth="9.140625" defaultRowHeight="15" x14ac:dyDescent="0.25"/>
  <cols>
    <col min="1" max="1" width="5.28515625" style="6" customWidth="1"/>
    <col min="2" max="3" width="10.5703125" style="6" customWidth="1"/>
    <col min="4" max="4" width="16.42578125" style="6" customWidth="1"/>
    <col min="5" max="5" width="43.85546875" style="4" customWidth="1"/>
    <col min="6" max="6" width="15.85546875" style="4" customWidth="1"/>
    <col min="7" max="7" width="16.140625" style="4" customWidth="1"/>
    <col min="8" max="9" width="12.28515625" style="4" customWidth="1"/>
    <col min="10" max="11" width="14.42578125" style="4" customWidth="1"/>
    <col min="12" max="12" width="11.140625" style="4" customWidth="1"/>
    <col min="13" max="14" width="14.7109375" style="4" customWidth="1"/>
    <col min="15" max="16" width="14.140625" style="4" customWidth="1"/>
    <col min="17" max="18" width="16.5703125" style="4" customWidth="1"/>
    <col min="19" max="16384" width="9.140625" style="4"/>
  </cols>
  <sheetData>
    <row r="1" spans="1:19" ht="18.75" x14ac:dyDescent="0.25">
      <c r="A1" s="54" t="s">
        <v>82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9" ht="15.75" x14ac:dyDescent="0.25">
      <c r="A2" s="56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4" spans="1:19" x14ac:dyDescent="0.25">
      <c r="A4" s="5" t="s">
        <v>81</v>
      </c>
    </row>
    <row r="6" spans="1:19" x14ac:dyDescent="0.25">
      <c r="P6" s="7" t="s">
        <v>1</v>
      </c>
    </row>
    <row r="7" spans="1:19" ht="57.75" customHeight="1" x14ac:dyDescent="0.25">
      <c r="A7" s="50" t="s">
        <v>2</v>
      </c>
      <c r="B7" s="50" t="s">
        <v>3</v>
      </c>
      <c r="C7" s="50" t="s">
        <v>4</v>
      </c>
      <c r="D7" s="50" t="s">
        <v>5</v>
      </c>
      <c r="E7" s="50" t="s">
        <v>6</v>
      </c>
      <c r="F7" s="50" t="s">
        <v>7</v>
      </c>
      <c r="G7" s="50" t="s">
        <v>8</v>
      </c>
      <c r="H7" s="50" t="s">
        <v>9</v>
      </c>
      <c r="I7" s="50"/>
      <c r="J7" s="51"/>
      <c r="K7" s="51"/>
      <c r="L7" s="50" t="s">
        <v>10</v>
      </c>
      <c r="M7" s="51"/>
      <c r="N7" s="51"/>
      <c r="O7" s="51"/>
      <c r="P7" s="51"/>
      <c r="Q7" s="50" t="s">
        <v>11</v>
      </c>
      <c r="R7" s="51"/>
    </row>
    <row r="8" spans="1:19" s="9" customFormat="1" ht="45" x14ac:dyDescent="0.25">
      <c r="A8" s="51"/>
      <c r="B8" s="51"/>
      <c r="C8" s="51"/>
      <c r="D8" s="51"/>
      <c r="E8" s="51"/>
      <c r="F8" s="51"/>
      <c r="G8" s="51"/>
      <c r="H8" s="8" t="s">
        <v>12</v>
      </c>
      <c r="I8" s="8" t="s">
        <v>84</v>
      </c>
      <c r="J8" s="8" t="s">
        <v>13</v>
      </c>
      <c r="K8" s="8" t="s">
        <v>14</v>
      </c>
      <c r="L8" s="8" t="s">
        <v>15</v>
      </c>
      <c r="M8" s="8" t="s">
        <v>83</v>
      </c>
      <c r="N8" s="8" t="s">
        <v>84</v>
      </c>
      <c r="O8" s="8" t="s">
        <v>13</v>
      </c>
      <c r="P8" s="8" t="s">
        <v>14</v>
      </c>
      <c r="Q8" s="8" t="s">
        <v>13</v>
      </c>
      <c r="R8" s="8" t="s">
        <v>14</v>
      </c>
    </row>
    <row r="9" spans="1:19" s="6" customFormat="1" x14ac:dyDescent="0.25">
      <c r="A9" s="3" t="s">
        <v>16</v>
      </c>
      <c r="B9" s="3" t="s">
        <v>17</v>
      </c>
      <c r="C9" s="3">
        <v>3</v>
      </c>
      <c r="D9" s="3" t="s">
        <v>18</v>
      </c>
      <c r="E9" s="3">
        <v>5</v>
      </c>
      <c r="F9" s="3" t="s">
        <v>19</v>
      </c>
      <c r="G9" s="3">
        <v>7</v>
      </c>
      <c r="H9" s="3" t="s">
        <v>20</v>
      </c>
      <c r="I9" s="3">
        <v>9</v>
      </c>
      <c r="J9" s="3">
        <v>10</v>
      </c>
      <c r="K9" s="3">
        <v>11</v>
      </c>
      <c r="L9" s="3">
        <v>12</v>
      </c>
      <c r="M9" s="3">
        <v>13</v>
      </c>
      <c r="N9" s="3">
        <v>14</v>
      </c>
      <c r="O9" s="3">
        <v>15</v>
      </c>
      <c r="P9" s="3">
        <v>16</v>
      </c>
      <c r="Q9" s="3">
        <v>17</v>
      </c>
      <c r="R9" s="3">
        <v>18</v>
      </c>
    </row>
    <row r="10" spans="1:19" s="13" customFormat="1" ht="28.5" x14ac:dyDescent="0.25">
      <c r="A10" s="10"/>
      <c r="B10" s="10"/>
      <c r="C10" s="10"/>
      <c r="D10" s="10"/>
      <c r="E10" s="11" t="s">
        <v>21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9" ht="45" x14ac:dyDescent="0.25">
      <c r="A11" s="31">
        <v>1</v>
      </c>
      <c r="B11" s="31" t="s">
        <v>22</v>
      </c>
      <c r="C11" s="31" t="s">
        <v>25</v>
      </c>
      <c r="D11" s="31" t="s">
        <v>62</v>
      </c>
      <c r="E11" s="32" t="s">
        <v>26</v>
      </c>
      <c r="F11" s="33">
        <v>1633690</v>
      </c>
      <c r="G11" s="33">
        <v>0</v>
      </c>
      <c r="H11" s="34">
        <v>2.8000000000000001E-2</v>
      </c>
      <c r="I11" s="34">
        <f t="shared" ref="I11:I17" si="0">H11*1</f>
        <v>2.8000000000000001E-2</v>
      </c>
      <c r="J11" s="33">
        <f t="shared" ref="J11:J17" si="1">ROUND(F11*I11,2)</f>
        <v>45743.32</v>
      </c>
      <c r="K11" s="33">
        <f t="shared" ref="K11:K17" si="2">ROUND(G11*I11,2)</f>
        <v>0</v>
      </c>
      <c r="L11" s="34">
        <v>2.7E-2</v>
      </c>
      <c r="M11" s="34">
        <f t="shared" ref="M11:M17" si="3">L11*1.1</f>
        <v>2.9700000000000001E-2</v>
      </c>
      <c r="N11" s="34">
        <f t="shared" ref="N11:N17" si="4">M11*1</f>
        <v>2.9700000000000001E-2</v>
      </c>
      <c r="O11" s="33">
        <f>ROUND((F11+J11)*N11,2)</f>
        <v>49879.17</v>
      </c>
      <c r="P11" s="33">
        <f t="shared" ref="P11:P17" si="5">ROUND((G11+K11)*N11,2)</f>
        <v>0</v>
      </c>
      <c r="Q11" s="33">
        <f>F11+J11+O11</f>
        <v>1729312.49</v>
      </c>
      <c r="R11" s="33">
        <f t="shared" ref="R11:R15" si="6">G11+K11+P11</f>
        <v>0</v>
      </c>
      <c r="S11" s="4">
        <f>F11*0.0297</f>
        <v>48520.593000000001</v>
      </c>
    </row>
    <row r="12" spans="1:19" ht="45" x14ac:dyDescent="0.25">
      <c r="A12" s="31">
        <v>2</v>
      </c>
      <c r="B12" s="31" t="s">
        <v>22</v>
      </c>
      <c r="C12" s="31" t="s">
        <v>25</v>
      </c>
      <c r="D12" s="31" t="s">
        <v>79</v>
      </c>
      <c r="E12" s="32" t="s">
        <v>80</v>
      </c>
      <c r="F12" s="33">
        <v>87570</v>
      </c>
      <c r="G12" s="33">
        <v>0</v>
      </c>
      <c r="H12" s="34">
        <v>2.8000000000000001E-2</v>
      </c>
      <c r="I12" s="34">
        <f t="shared" si="0"/>
        <v>2.8000000000000001E-2</v>
      </c>
      <c r="J12" s="33">
        <f t="shared" si="1"/>
        <v>2451.96</v>
      </c>
      <c r="K12" s="33">
        <f t="shared" si="2"/>
        <v>0</v>
      </c>
      <c r="L12" s="34">
        <v>2.7E-2</v>
      </c>
      <c r="M12" s="34">
        <f t="shared" si="3"/>
        <v>2.9700000000000001E-2</v>
      </c>
      <c r="N12" s="34">
        <f t="shared" si="4"/>
        <v>2.9700000000000001E-2</v>
      </c>
      <c r="O12" s="33">
        <f t="shared" ref="O12:O17" si="7">ROUND((F12+J12)*N12,2)</f>
        <v>2673.65</v>
      </c>
      <c r="P12" s="33">
        <f t="shared" si="5"/>
        <v>0</v>
      </c>
      <c r="Q12" s="33">
        <f t="shared" ref="Q12:R17" si="8">F12+J12+O12</f>
        <v>92695.61</v>
      </c>
      <c r="R12" s="33">
        <f t="shared" si="6"/>
        <v>0</v>
      </c>
    </row>
    <row r="13" spans="1:19" ht="45.75" customHeight="1" x14ac:dyDescent="0.25">
      <c r="A13" s="31">
        <v>3</v>
      </c>
      <c r="B13" s="31" t="s">
        <v>22</v>
      </c>
      <c r="C13" s="31" t="s">
        <v>86</v>
      </c>
      <c r="D13" s="31" t="s">
        <v>23</v>
      </c>
      <c r="E13" s="32" t="s">
        <v>63</v>
      </c>
      <c r="F13" s="33">
        <v>3226051.18</v>
      </c>
      <c r="G13" s="33">
        <v>0</v>
      </c>
      <c r="H13" s="34">
        <v>2.8000000000000001E-2</v>
      </c>
      <c r="I13" s="34">
        <f t="shared" si="0"/>
        <v>2.8000000000000001E-2</v>
      </c>
      <c r="J13" s="33">
        <f t="shared" si="1"/>
        <v>90329.43</v>
      </c>
      <c r="K13" s="33">
        <f t="shared" si="2"/>
        <v>0</v>
      </c>
      <c r="L13" s="34">
        <v>2.3E-2</v>
      </c>
      <c r="M13" s="34">
        <f t="shared" si="3"/>
        <v>2.5300000000000003E-2</v>
      </c>
      <c r="N13" s="34">
        <f t="shared" si="4"/>
        <v>2.5300000000000003E-2</v>
      </c>
      <c r="O13" s="33">
        <f t="shared" si="7"/>
        <v>83904.43</v>
      </c>
      <c r="P13" s="33">
        <f t="shared" si="5"/>
        <v>0</v>
      </c>
      <c r="Q13" s="33">
        <f t="shared" si="8"/>
        <v>3400285.0400000005</v>
      </c>
      <c r="R13" s="33">
        <f t="shared" si="6"/>
        <v>0</v>
      </c>
    </row>
    <row r="14" spans="1:19" ht="45" x14ac:dyDescent="0.25">
      <c r="A14" s="31">
        <v>4</v>
      </c>
      <c r="B14" s="31" t="s">
        <v>22</v>
      </c>
      <c r="C14" s="31" t="s">
        <v>32</v>
      </c>
      <c r="D14" s="31" t="s">
        <v>65</v>
      </c>
      <c r="E14" s="32" t="s">
        <v>64</v>
      </c>
      <c r="F14" s="33">
        <v>3907485.18</v>
      </c>
      <c r="G14" s="33">
        <v>0</v>
      </c>
      <c r="H14" s="34">
        <v>2.8000000000000001E-2</v>
      </c>
      <c r="I14" s="34">
        <f t="shared" si="0"/>
        <v>2.8000000000000001E-2</v>
      </c>
      <c r="J14" s="33">
        <f t="shared" si="1"/>
        <v>109409.59</v>
      </c>
      <c r="K14" s="33">
        <f t="shared" si="2"/>
        <v>0</v>
      </c>
      <c r="L14" s="34">
        <v>2.5000000000000001E-2</v>
      </c>
      <c r="M14" s="34">
        <f t="shared" si="3"/>
        <v>2.7500000000000004E-2</v>
      </c>
      <c r="N14" s="34">
        <f t="shared" si="4"/>
        <v>2.7500000000000004E-2</v>
      </c>
      <c r="O14" s="33">
        <f t="shared" si="7"/>
        <v>110464.61</v>
      </c>
      <c r="P14" s="33">
        <f t="shared" si="5"/>
        <v>0</v>
      </c>
      <c r="Q14" s="33">
        <f t="shared" si="8"/>
        <v>4127359.38</v>
      </c>
      <c r="R14" s="33">
        <f t="shared" si="6"/>
        <v>0</v>
      </c>
    </row>
    <row r="15" spans="1:19" ht="45" x14ac:dyDescent="0.25">
      <c r="A15" s="31">
        <v>5</v>
      </c>
      <c r="B15" s="31" t="s">
        <v>22</v>
      </c>
      <c r="C15" s="31" t="s">
        <v>40</v>
      </c>
      <c r="D15" s="31" t="s">
        <v>24</v>
      </c>
      <c r="E15" s="32" t="s">
        <v>66</v>
      </c>
      <c r="F15" s="33">
        <v>2439.48</v>
      </c>
      <c r="G15" s="33">
        <v>42717.84</v>
      </c>
      <c r="H15" s="34">
        <v>2.8000000000000001E-2</v>
      </c>
      <c r="I15" s="34">
        <f t="shared" si="0"/>
        <v>2.8000000000000001E-2</v>
      </c>
      <c r="J15" s="33">
        <f t="shared" si="1"/>
        <v>68.31</v>
      </c>
      <c r="K15" s="33">
        <f t="shared" si="2"/>
        <v>1196.0999999999999</v>
      </c>
      <c r="L15" s="34">
        <v>1.9E-2</v>
      </c>
      <c r="M15" s="34">
        <f t="shared" si="3"/>
        <v>2.0900000000000002E-2</v>
      </c>
      <c r="N15" s="34">
        <f t="shared" si="4"/>
        <v>2.0900000000000002E-2</v>
      </c>
      <c r="O15" s="33">
        <f t="shared" si="7"/>
        <v>52.41</v>
      </c>
      <c r="P15" s="33">
        <f t="shared" si="5"/>
        <v>917.8</v>
      </c>
      <c r="Q15" s="33">
        <f t="shared" si="8"/>
        <v>2560.1999999999998</v>
      </c>
      <c r="R15" s="33">
        <f t="shared" si="6"/>
        <v>44831.74</v>
      </c>
    </row>
    <row r="16" spans="1:19" ht="24" customHeight="1" x14ac:dyDescent="0.25">
      <c r="A16" s="31">
        <v>6</v>
      </c>
      <c r="B16" s="31" t="s">
        <v>22</v>
      </c>
      <c r="C16" s="31" t="s">
        <v>25</v>
      </c>
      <c r="D16" s="31" t="s">
        <v>68</v>
      </c>
      <c r="E16" s="32" t="s">
        <v>67</v>
      </c>
      <c r="F16" s="33">
        <v>190452.56</v>
      </c>
      <c r="G16" s="33">
        <v>0</v>
      </c>
      <c r="H16" s="34">
        <v>2.8000000000000001E-2</v>
      </c>
      <c r="I16" s="34">
        <f t="shared" si="0"/>
        <v>2.8000000000000001E-2</v>
      </c>
      <c r="J16" s="33">
        <f t="shared" si="1"/>
        <v>5332.67</v>
      </c>
      <c r="K16" s="33">
        <f t="shared" si="2"/>
        <v>0</v>
      </c>
      <c r="L16" s="34">
        <v>2.7E-2</v>
      </c>
      <c r="M16" s="34">
        <f t="shared" si="3"/>
        <v>2.9700000000000001E-2</v>
      </c>
      <c r="N16" s="34">
        <f t="shared" si="4"/>
        <v>2.9700000000000001E-2</v>
      </c>
      <c r="O16" s="33">
        <f t="shared" si="7"/>
        <v>5814.82</v>
      </c>
      <c r="P16" s="33">
        <f t="shared" si="5"/>
        <v>0</v>
      </c>
      <c r="Q16" s="33">
        <f t="shared" si="8"/>
        <v>201600.05000000002</v>
      </c>
      <c r="R16" s="33">
        <f t="shared" si="8"/>
        <v>0</v>
      </c>
    </row>
    <row r="17" spans="1:18" x14ac:dyDescent="0.25">
      <c r="A17" s="31">
        <v>7</v>
      </c>
      <c r="B17" s="31" t="s">
        <v>22</v>
      </c>
      <c r="C17" s="31" t="s">
        <v>25</v>
      </c>
      <c r="D17" s="31" t="s">
        <v>70</v>
      </c>
      <c r="E17" s="32" t="s">
        <v>69</v>
      </c>
      <c r="F17" s="33">
        <v>3533.46</v>
      </c>
      <c r="G17" s="33">
        <v>0</v>
      </c>
      <c r="H17" s="34">
        <v>2.8000000000000001E-2</v>
      </c>
      <c r="I17" s="34">
        <f t="shared" si="0"/>
        <v>2.8000000000000001E-2</v>
      </c>
      <c r="J17" s="33">
        <f t="shared" si="1"/>
        <v>98.94</v>
      </c>
      <c r="K17" s="33">
        <f t="shared" si="2"/>
        <v>0</v>
      </c>
      <c r="L17" s="34">
        <v>2.7E-2</v>
      </c>
      <c r="M17" s="34">
        <f t="shared" si="3"/>
        <v>2.9700000000000001E-2</v>
      </c>
      <c r="N17" s="34">
        <f t="shared" si="4"/>
        <v>2.9700000000000001E-2</v>
      </c>
      <c r="O17" s="33">
        <f t="shared" si="7"/>
        <v>107.88</v>
      </c>
      <c r="P17" s="33">
        <f t="shared" si="5"/>
        <v>0</v>
      </c>
      <c r="Q17" s="33">
        <f t="shared" si="8"/>
        <v>3740.28</v>
      </c>
      <c r="R17" s="33">
        <f t="shared" si="8"/>
        <v>0</v>
      </c>
    </row>
    <row r="18" spans="1:18" s="13" customFormat="1" ht="23.25" customHeight="1" x14ac:dyDescent="0.25">
      <c r="A18" s="10"/>
      <c r="B18" s="10"/>
      <c r="C18" s="10"/>
      <c r="D18" s="10"/>
      <c r="E18" s="11" t="s">
        <v>27</v>
      </c>
      <c r="F18" s="15">
        <f>SUM(F11:F17)</f>
        <v>9051221.8600000013</v>
      </c>
      <c r="G18" s="15">
        <f>SUM(G11:G17)</f>
        <v>42717.84</v>
      </c>
      <c r="H18" s="16"/>
      <c r="I18" s="16"/>
      <c r="J18" s="15">
        <f>SUM(J11:J17)</f>
        <v>253434.22</v>
      </c>
      <c r="K18" s="15">
        <f>SUM(K11:K17)</f>
        <v>1196.0999999999999</v>
      </c>
      <c r="L18" s="16"/>
      <c r="M18" s="16"/>
      <c r="N18" s="16"/>
      <c r="O18" s="15">
        <f>SUM(O11:O17)</f>
        <v>252896.97</v>
      </c>
      <c r="P18" s="15">
        <f>SUM(P11:P17)</f>
        <v>917.8</v>
      </c>
      <c r="Q18" s="15">
        <f>SUM(Q11:Q17)</f>
        <v>9557553.0499999989</v>
      </c>
      <c r="R18" s="15">
        <f>SUM(R11:R17)</f>
        <v>44831.74</v>
      </c>
    </row>
    <row r="19" spans="1:18" s="13" customFormat="1" ht="28.5" x14ac:dyDescent="0.25">
      <c r="A19" s="10"/>
      <c r="B19" s="10"/>
      <c r="C19" s="10"/>
      <c r="D19" s="10"/>
      <c r="E19" s="11" t="s">
        <v>28</v>
      </c>
      <c r="F19" s="15"/>
      <c r="G19" s="15"/>
      <c r="H19" s="16"/>
      <c r="I19" s="16"/>
      <c r="J19" s="15"/>
      <c r="K19" s="15"/>
      <c r="L19" s="16"/>
      <c r="M19" s="16"/>
      <c r="N19" s="16"/>
      <c r="O19" s="15"/>
      <c r="P19" s="15"/>
      <c r="Q19" s="15"/>
      <c r="R19" s="15"/>
    </row>
    <row r="20" spans="1:18" ht="31.5" customHeight="1" x14ac:dyDescent="0.25">
      <c r="A20" s="31">
        <v>8</v>
      </c>
      <c r="B20" s="31" t="s">
        <v>22</v>
      </c>
      <c r="C20" s="31" t="s">
        <v>34</v>
      </c>
      <c r="D20" s="31" t="s">
        <v>30</v>
      </c>
      <c r="E20" s="32" t="s">
        <v>71</v>
      </c>
      <c r="F20" s="33">
        <v>48803857.799999997</v>
      </c>
      <c r="G20" s="33"/>
      <c r="H20" s="34">
        <v>2.8000000000000001E-2</v>
      </c>
      <c r="I20" s="34">
        <f>H20*1</f>
        <v>2.8000000000000001E-2</v>
      </c>
      <c r="J20" s="33">
        <f t="shared" ref="J20:J23" si="9">ROUND(F20*I20,2)</f>
        <v>1366508.02</v>
      </c>
      <c r="K20" s="33">
        <f t="shared" ref="K20:K23" si="10">ROUND(G20*I20,2)</f>
        <v>0</v>
      </c>
      <c r="L20" s="34">
        <v>1.2999999999999999E-2</v>
      </c>
      <c r="M20" s="34">
        <f>L20*1.1</f>
        <v>1.43E-2</v>
      </c>
      <c r="N20" s="34">
        <f>M20*1</f>
        <v>1.43E-2</v>
      </c>
      <c r="O20" s="33">
        <f t="shared" ref="O20:O23" si="11">ROUND((F20+J20)*N20,2)</f>
        <v>717436.23</v>
      </c>
      <c r="P20" s="33">
        <f t="shared" ref="P20:P23" si="12">ROUND((G20+K20)*N20,2)</f>
        <v>0</v>
      </c>
      <c r="Q20" s="33">
        <f t="shared" ref="Q20:R23" si="13">F20+J20+O20</f>
        <v>50887802.049999997</v>
      </c>
      <c r="R20" s="33">
        <f t="shared" si="13"/>
        <v>0</v>
      </c>
    </row>
    <row r="21" spans="1:18" ht="31.5" customHeight="1" x14ac:dyDescent="0.25">
      <c r="A21" s="31">
        <v>9</v>
      </c>
      <c r="B21" s="31" t="s">
        <v>22</v>
      </c>
      <c r="C21" s="31" t="s">
        <v>29</v>
      </c>
      <c r="D21" s="31" t="s">
        <v>31</v>
      </c>
      <c r="E21" s="32" t="s">
        <v>85</v>
      </c>
      <c r="F21" s="33">
        <v>4421134.8499999996</v>
      </c>
      <c r="G21" s="33">
        <v>3899981.75</v>
      </c>
      <c r="H21" s="34">
        <v>2.8000000000000001E-2</v>
      </c>
      <c r="I21" s="34">
        <f>H21*1</f>
        <v>2.8000000000000001E-2</v>
      </c>
      <c r="J21" s="33">
        <f t="shared" si="9"/>
        <v>123791.78</v>
      </c>
      <c r="K21" s="33">
        <f t="shared" si="10"/>
        <v>109199.49</v>
      </c>
      <c r="L21" s="34">
        <v>0.02</v>
      </c>
      <c r="M21" s="34">
        <f>L21*1.1</f>
        <v>2.2000000000000002E-2</v>
      </c>
      <c r="N21" s="34">
        <f>M21*1</f>
        <v>2.2000000000000002E-2</v>
      </c>
      <c r="O21" s="33">
        <f t="shared" si="11"/>
        <v>99988.39</v>
      </c>
      <c r="P21" s="33">
        <f t="shared" si="12"/>
        <v>88201.99</v>
      </c>
      <c r="Q21" s="33">
        <f t="shared" si="13"/>
        <v>4644915.0199999996</v>
      </c>
      <c r="R21" s="33">
        <f t="shared" si="13"/>
        <v>4097383.2300000004</v>
      </c>
    </row>
    <row r="22" spans="1:18" ht="35.25" customHeight="1" x14ac:dyDescent="0.25">
      <c r="A22" s="31">
        <v>10</v>
      </c>
      <c r="B22" s="31" t="s">
        <v>22</v>
      </c>
      <c r="C22" s="31" t="s">
        <v>32</v>
      </c>
      <c r="D22" s="31" t="s">
        <v>33</v>
      </c>
      <c r="E22" s="32" t="s">
        <v>72</v>
      </c>
      <c r="F22" s="33">
        <v>1581864.82</v>
      </c>
      <c r="G22" s="33">
        <v>0</v>
      </c>
      <c r="H22" s="34">
        <v>2.8000000000000001E-2</v>
      </c>
      <c r="I22" s="34">
        <f>H22*1</f>
        <v>2.8000000000000001E-2</v>
      </c>
      <c r="J22" s="33">
        <f t="shared" si="9"/>
        <v>44292.21</v>
      </c>
      <c r="K22" s="33">
        <f t="shared" si="10"/>
        <v>0</v>
      </c>
      <c r="L22" s="34">
        <v>2.5000000000000001E-2</v>
      </c>
      <c r="M22" s="34">
        <f>L22*1.1</f>
        <v>2.7500000000000004E-2</v>
      </c>
      <c r="N22" s="34">
        <f>M22*1</f>
        <v>2.7500000000000004E-2</v>
      </c>
      <c r="O22" s="33">
        <f t="shared" si="11"/>
        <v>44719.32</v>
      </c>
      <c r="P22" s="33">
        <f t="shared" si="12"/>
        <v>0</v>
      </c>
      <c r="Q22" s="33">
        <f t="shared" si="13"/>
        <v>1670876.35</v>
      </c>
      <c r="R22" s="33">
        <f t="shared" si="13"/>
        <v>0</v>
      </c>
    </row>
    <row r="23" spans="1:18" ht="27" customHeight="1" x14ac:dyDescent="0.25">
      <c r="A23" s="31">
        <v>11</v>
      </c>
      <c r="B23" s="31" t="s">
        <v>22</v>
      </c>
      <c r="C23" s="31" t="s">
        <v>34</v>
      </c>
      <c r="D23" s="31" t="s">
        <v>35</v>
      </c>
      <c r="E23" s="32" t="s">
        <v>73</v>
      </c>
      <c r="F23" s="33">
        <v>3636922</v>
      </c>
      <c r="G23" s="33"/>
      <c r="H23" s="34">
        <v>2.8000000000000001E-2</v>
      </c>
      <c r="I23" s="34">
        <f>H23*1</f>
        <v>2.8000000000000001E-2</v>
      </c>
      <c r="J23" s="33">
        <f t="shared" si="9"/>
        <v>101833.82</v>
      </c>
      <c r="K23" s="33">
        <f t="shared" si="10"/>
        <v>0</v>
      </c>
      <c r="L23" s="34">
        <v>1.2999999999999999E-2</v>
      </c>
      <c r="M23" s="34">
        <f>L23*1.1</f>
        <v>1.43E-2</v>
      </c>
      <c r="N23" s="34">
        <f>M23*1</f>
        <v>1.43E-2</v>
      </c>
      <c r="O23" s="33">
        <f t="shared" si="11"/>
        <v>53464.21</v>
      </c>
      <c r="P23" s="33">
        <f t="shared" si="12"/>
        <v>0</v>
      </c>
      <c r="Q23" s="33">
        <f t="shared" si="13"/>
        <v>3792220.03</v>
      </c>
      <c r="R23" s="33">
        <f t="shared" si="13"/>
        <v>0</v>
      </c>
    </row>
    <row r="24" spans="1:18" s="13" customFormat="1" ht="27.75" customHeight="1" x14ac:dyDescent="0.25">
      <c r="A24" s="10"/>
      <c r="B24" s="10"/>
      <c r="C24" s="10"/>
      <c r="D24" s="10"/>
      <c r="E24" s="11" t="s">
        <v>36</v>
      </c>
      <c r="F24" s="15">
        <f>SUM(F20:F23)</f>
        <v>58443779.469999999</v>
      </c>
      <c r="G24" s="15">
        <f>SUM(G20:G23)</f>
        <v>3899981.75</v>
      </c>
      <c r="H24" s="16"/>
      <c r="I24" s="16"/>
      <c r="J24" s="15">
        <f>SUM(J20:J23)</f>
        <v>1636425.83</v>
      </c>
      <c r="K24" s="15">
        <f>SUM(K20:K23)</f>
        <v>109199.49</v>
      </c>
      <c r="L24" s="16"/>
      <c r="M24" s="16"/>
      <c r="N24" s="16"/>
      <c r="O24" s="15">
        <f>SUM(O20:O23)</f>
        <v>915608.14999999991</v>
      </c>
      <c r="P24" s="15">
        <f>SUM(P20:P23)</f>
        <v>88201.99</v>
      </c>
      <c r="Q24" s="15">
        <f>SUM(Q20:Q23)</f>
        <v>60995813.449999996</v>
      </c>
      <c r="R24" s="15">
        <f>SUM(R20:R23)</f>
        <v>4097383.2300000004</v>
      </c>
    </row>
    <row r="25" spans="1:18" s="13" customFormat="1" ht="28.5" x14ac:dyDescent="0.25">
      <c r="A25" s="10"/>
      <c r="B25" s="10"/>
      <c r="C25" s="10"/>
      <c r="D25" s="10"/>
      <c r="E25" s="11" t="s">
        <v>37</v>
      </c>
      <c r="F25" s="15"/>
      <c r="G25" s="15"/>
      <c r="H25" s="17"/>
      <c r="I25" s="17"/>
      <c r="J25" s="15"/>
      <c r="K25" s="15"/>
      <c r="L25" s="17"/>
      <c r="M25" s="17"/>
      <c r="N25" s="17"/>
      <c r="O25" s="15"/>
      <c r="P25" s="15"/>
      <c r="Q25" s="15"/>
      <c r="R25" s="15"/>
    </row>
    <row r="26" spans="1:18" ht="21" customHeight="1" x14ac:dyDescent="0.25">
      <c r="A26" s="3"/>
      <c r="B26" s="3"/>
      <c r="C26" s="3"/>
      <c r="D26" s="3"/>
      <c r="E26" s="14"/>
      <c r="F26" s="1"/>
      <c r="G26" s="1"/>
      <c r="H26" s="2"/>
      <c r="I26" s="2">
        <f t="shared" ref="I26" si="14">H26*0.8</f>
        <v>0</v>
      </c>
      <c r="J26" s="1">
        <f t="shared" ref="J26" si="15">ROUND(F26*I26,2)</f>
        <v>0</v>
      </c>
      <c r="K26" s="1">
        <f t="shared" ref="K26" si="16">ROUND(G26*I26,2)</f>
        <v>0</v>
      </c>
      <c r="L26" s="2"/>
      <c r="M26" s="2">
        <f>L26*1.1</f>
        <v>0</v>
      </c>
      <c r="N26" s="2">
        <f>M26*1</f>
        <v>0</v>
      </c>
      <c r="O26" s="1">
        <f t="shared" ref="O26" si="17">ROUND((F26+J26)*N26,2)</f>
        <v>0</v>
      </c>
      <c r="P26" s="1">
        <f t="shared" ref="P26" si="18">ROUND((G26+K26)*N26,2)</f>
        <v>0</v>
      </c>
      <c r="Q26" s="1">
        <f>F26+J26+O26</f>
        <v>0</v>
      </c>
      <c r="R26" s="1">
        <f>G26+K26+P26</f>
        <v>0</v>
      </c>
    </row>
    <row r="27" spans="1:18" s="13" customFormat="1" ht="30.75" customHeight="1" x14ac:dyDescent="0.25">
      <c r="A27" s="10"/>
      <c r="B27" s="10"/>
      <c r="C27" s="10"/>
      <c r="D27" s="10"/>
      <c r="E27" s="11" t="s">
        <v>38</v>
      </c>
      <c r="F27" s="15">
        <f>SUM(F26:F26)</f>
        <v>0</v>
      </c>
      <c r="G27" s="15">
        <f>SUM(G26:G26)</f>
        <v>0</v>
      </c>
      <c r="H27" s="2"/>
      <c r="I27" s="2"/>
      <c r="J27" s="15">
        <f>SUM(J26:J26)</f>
        <v>0</v>
      </c>
      <c r="K27" s="15">
        <f>SUM(K26:K26)</f>
        <v>0</v>
      </c>
      <c r="L27" s="16"/>
      <c r="M27" s="16"/>
      <c r="N27" s="16"/>
      <c r="O27" s="15">
        <f>SUM(O26:O26)</f>
        <v>0</v>
      </c>
      <c r="P27" s="15">
        <f>SUM(P26:P26)</f>
        <v>0</v>
      </c>
      <c r="Q27" s="15">
        <f>SUM(Q26:Q26)</f>
        <v>0</v>
      </c>
      <c r="R27" s="15">
        <f>SUM(R26:R26)</f>
        <v>0</v>
      </c>
    </row>
    <row r="28" spans="1:18" s="13" customFormat="1" ht="28.5" x14ac:dyDescent="0.25">
      <c r="A28" s="10"/>
      <c r="B28" s="10"/>
      <c r="C28" s="10"/>
      <c r="D28" s="10"/>
      <c r="E28" s="11" t="s">
        <v>39</v>
      </c>
      <c r="F28" s="15"/>
      <c r="G28" s="15"/>
      <c r="H28" s="16"/>
      <c r="I28" s="16"/>
      <c r="J28" s="15"/>
      <c r="K28" s="15"/>
      <c r="L28" s="16"/>
      <c r="M28" s="16"/>
      <c r="N28" s="16"/>
      <c r="O28" s="15"/>
      <c r="P28" s="15"/>
      <c r="Q28" s="15"/>
      <c r="R28" s="15"/>
    </row>
    <row r="29" spans="1:18" ht="30" x14ac:dyDescent="0.25">
      <c r="A29" s="31">
        <v>12</v>
      </c>
      <c r="B29" s="31" t="s">
        <v>22</v>
      </c>
      <c r="C29" s="31" t="s">
        <v>40</v>
      </c>
      <c r="D29" s="31" t="s">
        <v>41</v>
      </c>
      <c r="E29" s="32" t="s">
        <v>77</v>
      </c>
      <c r="F29" s="33">
        <v>57827.18</v>
      </c>
      <c r="G29" s="33">
        <v>25514.9</v>
      </c>
      <c r="H29" s="34">
        <v>2.8000000000000001E-2</v>
      </c>
      <c r="I29" s="34">
        <f>H29*1</f>
        <v>2.8000000000000001E-2</v>
      </c>
      <c r="J29" s="33">
        <f t="shared" ref="J29" si="19">ROUND(F29*I29,2)</f>
        <v>1619.16</v>
      </c>
      <c r="K29" s="33">
        <f t="shared" ref="K29" si="20">ROUND(G29*I29,2)</f>
        <v>714.42</v>
      </c>
      <c r="L29" s="34">
        <v>1.9E-2</v>
      </c>
      <c r="M29" s="34">
        <f>L29*1.1</f>
        <v>2.0900000000000002E-2</v>
      </c>
      <c r="N29" s="34">
        <f>M29*1</f>
        <v>2.0900000000000002E-2</v>
      </c>
      <c r="O29" s="33">
        <f t="shared" ref="O29" si="21">ROUND((F29+J29)*N29,2)</f>
        <v>1242.43</v>
      </c>
      <c r="P29" s="33">
        <f t="shared" ref="P29" si="22">ROUND((G29+K29)*N29,2)</f>
        <v>548.19000000000005</v>
      </c>
      <c r="Q29" s="33">
        <f>F29+J29+O29</f>
        <v>60688.770000000004</v>
      </c>
      <c r="R29" s="33">
        <f>G29+K29+P29</f>
        <v>26777.51</v>
      </c>
    </row>
    <row r="30" spans="1:18" s="13" customFormat="1" ht="27" customHeight="1" x14ac:dyDescent="0.25">
      <c r="A30" s="10"/>
      <c r="B30" s="10"/>
      <c r="C30" s="10"/>
      <c r="D30" s="10"/>
      <c r="E30" s="11" t="s">
        <v>42</v>
      </c>
      <c r="F30" s="15">
        <f>SUM(F29:F29)</f>
        <v>57827.18</v>
      </c>
      <c r="G30" s="15">
        <f>SUM(G29:G29)</f>
        <v>25514.9</v>
      </c>
      <c r="H30" s="16"/>
      <c r="I30" s="16"/>
      <c r="J30" s="15">
        <f>SUM(J29:J29)</f>
        <v>1619.16</v>
      </c>
      <c r="K30" s="15">
        <f>SUM(K29:K29)</f>
        <v>714.42</v>
      </c>
      <c r="L30" s="16"/>
      <c r="M30" s="16"/>
      <c r="N30" s="16"/>
      <c r="O30" s="15">
        <f>SUM(O29:O29)</f>
        <v>1242.43</v>
      </c>
      <c r="P30" s="15">
        <f>SUM(P29:P29)</f>
        <v>548.19000000000005</v>
      </c>
      <c r="Q30" s="15">
        <f>SUM(Q29:Q29)</f>
        <v>60688.770000000004</v>
      </c>
      <c r="R30" s="15">
        <f>SUM(R29:R29)</f>
        <v>26777.51</v>
      </c>
    </row>
    <row r="31" spans="1:18" s="13" customFormat="1" ht="28.5" x14ac:dyDescent="0.25">
      <c r="A31" s="27"/>
      <c r="B31" s="27"/>
      <c r="C31" s="27"/>
      <c r="D31" s="27"/>
      <c r="E31" s="28" t="s">
        <v>43</v>
      </c>
      <c r="F31" s="29"/>
      <c r="G31" s="29"/>
      <c r="H31" s="30"/>
      <c r="I31" s="30"/>
      <c r="J31" s="29"/>
      <c r="K31" s="29"/>
      <c r="L31" s="30"/>
      <c r="M31" s="30"/>
      <c r="N31" s="30"/>
      <c r="O31" s="29"/>
      <c r="P31" s="29"/>
      <c r="Q31" s="29"/>
      <c r="R31" s="29"/>
    </row>
    <row r="32" spans="1:18" ht="45" x14ac:dyDescent="0.25">
      <c r="A32" s="31">
        <v>13</v>
      </c>
      <c r="B32" s="31" t="s">
        <v>22</v>
      </c>
      <c r="C32" s="31" t="s">
        <v>44</v>
      </c>
      <c r="D32" s="31" t="s">
        <v>45</v>
      </c>
      <c r="E32" s="32" t="s">
        <v>74</v>
      </c>
      <c r="F32" s="33">
        <v>362009.77</v>
      </c>
      <c r="G32" s="33">
        <v>369643.28</v>
      </c>
      <c r="H32" s="34">
        <v>2.8000000000000001E-2</v>
      </c>
      <c r="I32" s="34">
        <f>H32*1</f>
        <v>2.8000000000000001E-2</v>
      </c>
      <c r="J32" s="33">
        <f t="shared" ref="J32:J33" si="23">ROUND(F32*I32,2)</f>
        <v>10136.27</v>
      </c>
      <c r="K32" s="33">
        <f t="shared" ref="K32:K33" si="24">ROUND(G32*I32,2)</f>
        <v>10350.01</v>
      </c>
      <c r="L32" s="34">
        <v>3.1E-2</v>
      </c>
      <c r="M32" s="34">
        <f>L32*1.1</f>
        <v>3.4100000000000005E-2</v>
      </c>
      <c r="N32" s="34">
        <f>M32*1</f>
        <v>3.4100000000000005E-2</v>
      </c>
      <c r="O32" s="33">
        <f t="shared" ref="O32:O33" si="25">ROUND((F32+J32)*N32,2)</f>
        <v>12690.18</v>
      </c>
      <c r="P32" s="33">
        <f t="shared" ref="P32:P33" si="26">ROUND((G32+K32)*N32,2)</f>
        <v>12957.77</v>
      </c>
      <c r="Q32" s="33">
        <f t="shared" ref="Q32:R33" si="27">F32+J32+O32</f>
        <v>384836.22000000003</v>
      </c>
      <c r="R32" s="33">
        <f t="shared" si="27"/>
        <v>392951.06000000006</v>
      </c>
    </row>
    <row r="33" spans="1:18" ht="45" x14ac:dyDescent="0.25">
      <c r="A33" s="31">
        <v>14</v>
      </c>
      <c r="B33" s="31" t="s">
        <v>22</v>
      </c>
      <c r="C33" s="31" t="s">
        <v>44</v>
      </c>
      <c r="D33" s="31" t="s">
        <v>76</v>
      </c>
      <c r="E33" s="32" t="s">
        <v>75</v>
      </c>
      <c r="F33" s="33">
        <v>33964.49</v>
      </c>
      <c r="G33" s="33">
        <v>30725.919999999998</v>
      </c>
      <c r="H33" s="34">
        <v>2.8000000000000001E-2</v>
      </c>
      <c r="I33" s="34">
        <f>H33*1</f>
        <v>2.8000000000000001E-2</v>
      </c>
      <c r="J33" s="33">
        <f t="shared" si="23"/>
        <v>951.01</v>
      </c>
      <c r="K33" s="33">
        <f t="shared" si="24"/>
        <v>860.33</v>
      </c>
      <c r="L33" s="34">
        <v>3.1E-2</v>
      </c>
      <c r="M33" s="34">
        <f>L33*1.1</f>
        <v>3.4100000000000005E-2</v>
      </c>
      <c r="N33" s="34">
        <f>M33*1</f>
        <v>3.4100000000000005E-2</v>
      </c>
      <c r="O33" s="33">
        <f t="shared" si="25"/>
        <v>1190.6199999999999</v>
      </c>
      <c r="P33" s="33">
        <f t="shared" si="26"/>
        <v>1077.0899999999999</v>
      </c>
      <c r="Q33" s="33">
        <f t="shared" si="27"/>
        <v>36106.120000000003</v>
      </c>
      <c r="R33" s="33">
        <f t="shared" si="27"/>
        <v>32663.34</v>
      </c>
    </row>
    <row r="34" spans="1:18" s="13" customFormat="1" ht="32.25" customHeight="1" x14ac:dyDescent="0.25">
      <c r="A34" s="10"/>
      <c r="B34" s="10"/>
      <c r="C34" s="10"/>
      <c r="D34" s="10"/>
      <c r="E34" s="11" t="s">
        <v>46</v>
      </c>
      <c r="F34" s="15">
        <f>SUM(F32:F33)</f>
        <v>395974.26</v>
      </c>
      <c r="G34" s="15">
        <f>SUM(G32:G33)</f>
        <v>400369.2</v>
      </c>
      <c r="H34" s="16"/>
      <c r="I34" s="16"/>
      <c r="J34" s="15">
        <f>SUM(J32:J33)</f>
        <v>11087.28</v>
      </c>
      <c r="K34" s="15">
        <f>SUM(K32:K33)</f>
        <v>11210.34</v>
      </c>
      <c r="L34" s="16"/>
      <c r="M34" s="16"/>
      <c r="N34" s="16"/>
      <c r="O34" s="15">
        <f>SUM(O32:O33)</f>
        <v>13880.8</v>
      </c>
      <c r="P34" s="15">
        <f>SUM(P32:P33)</f>
        <v>14034.86</v>
      </c>
      <c r="Q34" s="15">
        <f>SUM(Q32:Q33)</f>
        <v>420942.34</v>
      </c>
      <c r="R34" s="15">
        <f>SUM(R32:R33)</f>
        <v>425614.40000000008</v>
      </c>
    </row>
    <row r="35" spans="1:18" s="13" customFormat="1" ht="42.75" x14ac:dyDescent="0.25">
      <c r="A35" s="10"/>
      <c r="B35" s="10"/>
      <c r="C35" s="10"/>
      <c r="D35" s="10"/>
      <c r="E35" s="11" t="s">
        <v>47</v>
      </c>
      <c r="F35" s="15"/>
      <c r="G35" s="15"/>
      <c r="H35" s="17"/>
      <c r="I35" s="17"/>
      <c r="J35" s="15"/>
      <c r="K35" s="15"/>
      <c r="L35" s="17"/>
      <c r="M35" s="17"/>
      <c r="N35" s="17"/>
      <c r="O35" s="15"/>
      <c r="P35" s="15"/>
      <c r="Q35" s="15"/>
      <c r="R35" s="15"/>
    </row>
    <row r="36" spans="1:18" x14ac:dyDescent="0.25">
      <c r="A36" s="3"/>
      <c r="B36" s="3"/>
      <c r="C36" s="3"/>
      <c r="D36" s="3"/>
      <c r="E36" s="14"/>
      <c r="F36" s="1"/>
      <c r="G36" s="1">
        <f>'[1]ТУЦ руб'!N125</f>
        <v>0</v>
      </c>
      <c r="H36" s="2"/>
      <c r="I36" s="2">
        <f t="shared" ref="I36" si="28">H36*0.8</f>
        <v>0</v>
      </c>
      <c r="J36" s="1">
        <f t="shared" ref="J36" si="29">ROUND(F36*I36,2)</f>
        <v>0</v>
      </c>
      <c r="K36" s="1">
        <f t="shared" ref="K36" si="30">ROUND(G36*I36,2)</f>
        <v>0</v>
      </c>
      <c r="L36" s="2"/>
      <c r="M36" s="2">
        <f>L36*1.1</f>
        <v>0</v>
      </c>
      <c r="N36" s="2">
        <f t="shared" ref="N36" si="31">M36*0.8</f>
        <v>0</v>
      </c>
      <c r="O36" s="1">
        <f t="shared" ref="O36" si="32">ROUND((F36+J36)*N36,2)</f>
        <v>0</v>
      </c>
      <c r="P36" s="1">
        <f t="shared" ref="P36" si="33">ROUND((G36+K36)*N36,2)</f>
        <v>0</v>
      </c>
      <c r="Q36" s="1">
        <f>F36+J36+O36</f>
        <v>0</v>
      </c>
      <c r="R36" s="1">
        <f>G36+K36+P36</f>
        <v>0</v>
      </c>
    </row>
    <row r="37" spans="1:18" s="13" customFormat="1" ht="23.25" customHeight="1" x14ac:dyDescent="0.25">
      <c r="A37" s="10"/>
      <c r="B37" s="10"/>
      <c r="C37" s="10"/>
      <c r="D37" s="10"/>
      <c r="E37" s="11" t="s">
        <v>48</v>
      </c>
      <c r="F37" s="15">
        <f>SUM(F36:F36)</f>
        <v>0</v>
      </c>
      <c r="G37" s="15">
        <f>SUM(G36:G36)</f>
        <v>0</v>
      </c>
      <c r="H37" s="16"/>
      <c r="I37" s="16"/>
      <c r="J37" s="15">
        <f>SUM(J36:J36)</f>
        <v>0</v>
      </c>
      <c r="K37" s="15">
        <f>SUM(K36:K36)</f>
        <v>0</v>
      </c>
      <c r="L37" s="16"/>
      <c r="M37" s="16"/>
      <c r="N37" s="16"/>
      <c r="O37" s="15">
        <f>SUM(O36:O36)</f>
        <v>0</v>
      </c>
      <c r="P37" s="15">
        <f>SUM(P36:P36)</f>
        <v>0</v>
      </c>
      <c r="Q37" s="15">
        <f>SUM(Q36:Q36)</f>
        <v>0</v>
      </c>
      <c r="R37" s="15">
        <f>SUM(R36:R36)</f>
        <v>0</v>
      </c>
    </row>
    <row r="38" spans="1:18" s="13" customFormat="1" ht="28.5" x14ac:dyDescent="0.25">
      <c r="A38" s="10"/>
      <c r="B38" s="10"/>
      <c r="C38" s="10"/>
      <c r="D38" s="10"/>
      <c r="E38" s="11" t="s">
        <v>49</v>
      </c>
      <c r="F38" s="15"/>
      <c r="G38" s="15"/>
      <c r="H38" s="18"/>
      <c r="I38" s="18"/>
      <c r="J38" s="15"/>
      <c r="K38" s="15"/>
      <c r="L38" s="18"/>
      <c r="M38" s="18"/>
      <c r="N38" s="18"/>
      <c r="O38" s="15"/>
      <c r="P38" s="15"/>
      <c r="Q38" s="15"/>
      <c r="R38" s="15"/>
    </row>
    <row r="39" spans="1:18" ht="23.25" customHeight="1" x14ac:dyDescent="0.25">
      <c r="A39" s="31">
        <v>16</v>
      </c>
      <c r="B39" s="31" t="s">
        <v>22</v>
      </c>
      <c r="C39" s="31" t="s">
        <v>52</v>
      </c>
      <c r="D39" s="31" t="s">
        <v>50</v>
      </c>
      <c r="E39" s="32" t="s">
        <v>53</v>
      </c>
      <c r="F39" s="33">
        <v>1218940.3500000001</v>
      </c>
      <c r="G39" s="33">
        <v>0</v>
      </c>
      <c r="H39" s="34">
        <v>2.8000000000000001E-2</v>
      </c>
      <c r="I39" s="34">
        <f>H39*1</f>
        <v>2.8000000000000001E-2</v>
      </c>
      <c r="J39" s="33">
        <f t="shared" ref="J39:J40" si="34">ROUND(F39*I39,2)</f>
        <v>34130.33</v>
      </c>
      <c r="K39" s="33">
        <f t="shared" ref="K39:K40" si="35">ROUND(G39*I39,2)</f>
        <v>0</v>
      </c>
      <c r="L39" s="34">
        <v>1.6E-2</v>
      </c>
      <c r="M39" s="34">
        <f>L39*1.1</f>
        <v>1.7600000000000001E-2</v>
      </c>
      <c r="N39" s="34">
        <f>M39*1</f>
        <v>1.7600000000000001E-2</v>
      </c>
      <c r="O39" s="33">
        <f t="shared" ref="O39:O40" si="36">ROUND((F39+J39)*N39,2)</f>
        <v>22054.04</v>
      </c>
      <c r="P39" s="33">
        <f t="shared" ref="P39:P40" si="37">ROUND((G39+K39)*N39,2)</f>
        <v>0</v>
      </c>
      <c r="Q39" s="33">
        <f>F39+J39+O39</f>
        <v>1275124.7200000002</v>
      </c>
      <c r="R39" s="33">
        <f>G39+K39+P39</f>
        <v>0</v>
      </c>
    </row>
    <row r="40" spans="1:18" ht="23.25" customHeight="1" x14ac:dyDescent="0.25">
      <c r="A40" s="23">
        <v>17</v>
      </c>
      <c r="B40" s="23" t="s">
        <v>22</v>
      </c>
      <c r="C40" s="23" t="s">
        <v>40</v>
      </c>
      <c r="D40" s="23" t="s">
        <v>78</v>
      </c>
      <c r="E40" s="24" t="s">
        <v>51</v>
      </c>
      <c r="F40" s="25">
        <v>52786.92</v>
      </c>
      <c r="G40" s="25">
        <v>6073900.3099999996</v>
      </c>
      <c r="H40" s="26">
        <v>2.8000000000000001E-2</v>
      </c>
      <c r="I40" s="26">
        <f>H40*1</f>
        <v>2.8000000000000001E-2</v>
      </c>
      <c r="J40" s="25">
        <f t="shared" si="34"/>
        <v>1478.03</v>
      </c>
      <c r="K40" s="25">
        <f t="shared" si="35"/>
        <v>170069.21</v>
      </c>
      <c r="L40" s="26">
        <v>1.9E-2</v>
      </c>
      <c r="M40" s="26">
        <f>L40*1.1</f>
        <v>2.0900000000000002E-2</v>
      </c>
      <c r="N40" s="26">
        <f>M40*1</f>
        <v>2.0900000000000002E-2</v>
      </c>
      <c r="O40" s="25">
        <f t="shared" si="36"/>
        <v>1134.1400000000001</v>
      </c>
      <c r="P40" s="25">
        <f t="shared" si="37"/>
        <v>130498.96</v>
      </c>
      <c r="Q40" s="25">
        <f>F40+J40+O40</f>
        <v>55399.09</v>
      </c>
      <c r="R40" s="25">
        <f>G40+K40+P40</f>
        <v>6374468.4799999995</v>
      </c>
    </row>
    <row r="41" spans="1:18" s="13" customFormat="1" ht="28.5" customHeight="1" x14ac:dyDescent="0.25">
      <c r="A41" s="10"/>
      <c r="B41" s="10"/>
      <c r="C41" s="10"/>
      <c r="D41" s="10"/>
      <c r="E41" s="11" t="s">
        <v>54</v>
      </c>
      <c r="F41" s="15">
        <f>SUM(F39:F40)</f>
        <v>1271727.27</v>
      </c>
      <c r="G41" s="15">
        <f>SUM(G39:G40)</f>
        <v>6073900.3099999996</v>
      </c>
      <c r="H41" s="12"/>
      <c r="I41" s="12"/>
      <c r="J41" s="15">
        <f>SUM(J39:J40)</f>
        <v>35608.36</v>
      </c>
      <c r="K41" s="15">
        <f>SUM(K39:K40)</f>
        <v>170069.21</v>
      </c>
      <c r="L41" s="2"/>
      <c r="M41" s="2"/>
      <c r="N41" s="2"/>
      <c r="O41" s="15">
        <f>SUM(O39:O40)</f>
        <v>23188.18</v>
      </c>
      <c r="P41" s="15">
        <f>SUM(P39:P40)</f>
        <v>130498.96</v>
      </c>
      <c r="Q41" s="15">
        <f>SUM(Q39:Q40)</f>
        <v>1330523.8100000003</v>
      </c>
      <c r="R41" s="15">
        <f>SUM(R39:R40)</f>
        <v>6374468.4799999995</v>
      </c>
    </row>
    <row r="42" spans="1:18" s="13" customFormat="1" ht="28.5" customHeight="1" x14ac:dyDescent="0.25">
      <c r="A42" s="10"/>
      <c r="B42" s="10"/>
      <c r="C42" s="10"/>
      <c r="D42" s="10"/>
      <c r="E42" s="11" t="s">
        <v>55</v>
      </c>
      <c r="F42" s="15">
        <f>F41+F37+F34+F30+F27+F24+F18</f>
        <v>69220530.040000007</v>
      </c>
      <c r="G42" s="15">
        <f>G41+G37+G34+G30+G27+G24+G18</f>
        <v>10442484</v>
      </c>
      <c r="H42" s="12"/>
      <c r="I42" s="12"/>
      <c r="J42" s="15">
        <f>J41+J37+J34+J30+J27+J24+J18</f>
        <v>1938174.85</v>
      </c>
      <c r="K42" s="15">
        <f>K41+K37+K34+K30+K27+K24+K18</f>
        <v>292389.56</v>
      </c>
      <c r="L42" s="2"/>
      <c r="M42" s="2"/>
      <c r="N42" s="2"/>
      <c r="O42" s="15">
        <f>O41+O37+O34+O30+O27+O24+O18</f>
        <v>1206816.53</v>
      </c>
      <c r="P42" s="15">
        <f>P41+P37+P34+P30+P27+P24+P18</f>
        <v>234201.8</v>
      </c>
      <c r="Q42" s="15">
        <f>Q41+Q37+Q34+Q30+Q27+Q24+Q18</f>
        <v>72365521.420000002</v>
      </c>
      <c r="R42" s="15">
        <f>R41+R37+R34+R30+R27+R24+R18</f>
        <v>10969075.360000001</v>
      </c>
    </row>
    <row r="43" spans="1:18" s="13" customFormat="1" ht="28.5" x14ac:dyDescent="0.25">
      <c r="A43" s="10"/>
      <c r="B43" s="10"/>
      <c r="C43" s="10"/>
      <c r="D43" s="10"/>
      <c r="E43" s="11" t="s">
        <v>56</v>
      </c>
      <c r="F43" s="15"/>
      <c r="G43" s="15"/>
      <c r="H43" s="12"/>
      <c r="I43" s="12"/>
      <c r="J43" s="15"/>
      <c r="K43" s="15"/>
      <c r="L43" s="16"/>
      <c r="M43" s="16"/>
      <c r="N43" s="16"/>
      <c r="O43" s="15"/>
      <c r="P43" s="15"/>
      <c r="Q43" s="15"/>
      <c r="R43" s="15"/>
    </row>
    <row r="44" spans="1:18" ht="14.25" customHeight="1" x14ac:dyDescent="0.25">
      <c r="A44" s="3"/>
      <c r="B44" s="3"/>
      <c r="C44" s="3"/>
      <c r="D44" s="3"/>
      <c r="E44" s="14"/>
      <c r="F44" s="1"/>
      <c r="G44" s="1"/>
      <c r="H44" s="19"/>
      <c r="I44" s="2">
        <f t="shared" ref="I44" si="38">H44*0.8</f>
        <v>0</v>
      </c>
      <c r="J44" s="1">
        <f t="shared" ref="J44" si="39">ROUND(F44*I44,2)</f>
        <v>0</v>
      </c>
      <c r="K44" s="1">
        <f t="shared" ref="K44" si="40">ROUND(G44*I44,2)</f>
        <v>0</v>
      </c>
      <c r="L44" s="2"/>
      <c r="M44" s="2">
        <f>L44*1.1</f>
        <v>0</v>
      </c>
      <c r="N44" s="2">
        <f>M44*1</f>
        <v>0</v>
      </c>
      <c r="O44" s="1">
        <f t="shared" ref="O44" si="41">ROUND((F44+J44)*N44,2)</f>
        <v>0</v>
      </c>
      <c r="P44" s="1">
        <f t="shared" ref="P44" si="42">ROUND((G44+K44)*N44,2)</f>
        <v>0</v>
      </c>
      <c r="Q44" s="1">
        <f>F44+J44+O44</f>
        <v>0</v>
      </c>
      <c r="R44" s="1">
        <f>G44+K44+P44</f>
        <v>0</v>
      </c>
    </row>
    <row r="45" spans="1:18" s="13" customFormat="1" ht="28.5" customHeight="1" x14ac:dyDescent="0.25">
      <c r="A45" s="10"/>
      <c r="B45" s="10"/>
      <c r="C45" s="10"/>
      <c r="D45" s="10"/>
      <c r="E45" s="11" t="s">
        <v>57</v>
      </c>
      <c r="F45" s="15">
        <f>F44</f>
        <v>0</v>
      </c>
      <c r="G45" s="15">
        <f>G44</f>
        <v>0</v>
      </c>
      <c r="H45" s="12"/>
      <c r="I45" s="12"/>
      <c r="J45" s="15">
        <f t="shared" ref="J45:K45" si="43">J44</f>
        <v>0</v>
      </c>
      <c r="K45" s="15">
        <f t="shared" si="43"/>
        <v>0</v>
      </c>
      <c r="L45" s="12"/>
      <c r="M45" s="12"/>
      <c r="N45" s="12"/>
      <c r="O45" s="15">
        <f t="shared" ref="O45:R45" si="44">O44</f>
        <v>0</v>
      </c>
      <c r="P45" s="15">
        <f t="shared" si="44"/>
        <v>0</v>
      </c>
      <c r="Q45" s="15">
        <f t="shared" si="44"/>
        <v>0</v>
      </c>
      <c r="R45" s="15">
        <f t="shared" si="44"/>
        <v>0</v>
      </c>
    </row>
    <row r="46" spans="1:18" s="13" customFormat="1" ht="28.5" customHeight="1" x14ac:dyDescent="0.25">
      <c r="A46" s="10"/>
      <c r="B46" s="10"/>
      <c r="C46" s="10"/>
      <c r="D46" s="10"/>
      <c r="E46" s="11" t="s">
        <v>58</v>
      </c>
      <c r="F46" s="15">
        <f>F45+F42</f>
        <v>69220530.040000007</v>
      </c>
      <c r="G46" s="15">
        <f>G45+G42</f>
        <v>10442484</v>
      </c>
      <c r="H46" s="12"/>
      <c r="I46" s="12"/>
      <c r="J46" s="15">
        <f t="shared" ref="J46:K46" si="45">J45+J42</f>
        <v>1938174.85</v>
      </c>
      <c r="K46" s="15">
        <f t="shared" si="45"/>
        <v>292389.56</v>
      </c>
      <c r="L46" s="12"/>
      <c r="M46" s="12"/>
      <c r="N46" s="12"/>
      <c r="O46" s="15">
        <f>O45+O42</f>
        <v>1206816.53</v>
      </c>
      <c r="P46" s="15">
        <f>P45+P42</f>
        <v>234201.8</v>
      </c>
      <c r="Q46" s="15">
        <f t="shared" ref="Q46:R46" si="46">Q45+Q42</f>
        <v>72365521.420000002</v>
      </c>
      <c r="R46" s="15">
        <f t="shared" si="46"/>
        <v>10969075.360000001</v>
      </c>
    </row>
    <row r="50" spans="3:10" x14ac:dyDescent="0.25">
      <c r="C50" s="6" t="s">
        <v>59</v>
      </c>
      <c r="D50" s="20"/>
      <c r="E50" s="21"/>
      <c r="F50" s="21"/>
      <c r="G50" s="21"/>
      <c r="H50" s="21"/>
      <c r="I50" s="21"/>
      <c r="J50" s="21"/>
    </row>
    <row r="51" spans="3:10" x14ac:dyDescent="0.25">
      <c r="C51" s="22"/>
      <c r="D51" s="52" t="s">
        <v>60</v>
      </c>
      <c r="E51" s="53"/>
      <c r="F51" s="53"/>
      <c r="G51" s="53"/>
      <c r="H51" s="53"/>
      <c r="I51" s="53"/>
      <c r="J51" s="53"/>
    </row>
    <row r="53" spans="3:10" x14ac:dyDescent="0.25">
      <c r="C53" s="6" t="s">
        <v>61</v>
      </c>
      <c r="D53" s="20"/>
      <c r="E53" s="21"/>
      <c r="F53" s="21"/>
      <c r="G53" s="21"/>
      <c r="H53" s="21"/>
      <c r="I53" s="21"/>
      <c r="J53" s="21"/>
    </row>
    <row r="54" spans="3:10" x14ac:dyDescent="0.25">
      <c r="C54" s="22"/>
      <c r="D54" s="52" t="s">
        <v>60</v>
      </c>
      <c r="E54" s="53"/>
      <c r="F54" s="53"/>
      <c r="G54" s="53"/>
      <c r="H54" s="53"/>
      <c r="I54" s="53"/>
      <c r="J54" s="53"/>
    </row>
  </sheetData>
  <mergeCells count="14">
    <mergeCell ref="L7:P7"/>
    <mergeCell ref="Q7:R7"/>
    <mergeCell ref="D51:J51"/>
    <mergeCell ref="D54:J54"/>
    <mergeCell ref="A1:R1"/>
    <mergeCell ref="A2:R2"/>
    <mergeCell ref="A7:A8"/>
    <mergeCell ref="B7:B8"/>
    <mergeCell ref="C7:C8"/>
    <mergeCell ref="D7:D8"/>
    <mergeCell ref="E7:E8"/>
    <mergeCell ref="F7:F8"/>
    <mergeCell ref="G7:G8"/>
    <mergeCell ref="H7:K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кв 2023</vt:lpstr>
      <vt:lpstr>База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2023-10-18T06:46:08Z</dcterms:modified>
</cp:coreProperties>
</file>