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inkb\MR\04_ПРОЕКТНЫЙ ДЕПАРТАМЕНТ\6. Ярославль\1. Документооборот\Исходящие\!2024\10. Октябрь\ЕДСО\Трунову о согл затрат на выполнение ОПР этапы 7, 8\"/>
    </mc:Choice>
  </mc:AlternateContent>
  <xr:revisionPtr revIDLastSave="0" documentId="13_ncr:1_{7979ED44-AE4C-47FD-AA80-B86D3CF0E95E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ПД" sheetId="1" r:id="rId1"/>
    <sheet name="РД" sheetId="2" r:id="rId2"/>
  </sheets>
  <definedNames>
    <definedName name="_xlnm.Print_Area" localSheetId="0">ПД!$A$1:$K$40</definedName>
    <definedName name="_xlnm.Print_Area" localSheetId="1">РД!$A$1:$K$41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2" l="1"/>
  <c r="D35" i="1" l="1"/>
  <c r="G35" i="1"/>
  <c r="H35" i="1" l="1"/>
  <c r="G28" i="1" l="1"/>
  <c r="D35" i="2"/>
  <c r="G35" i="2" s="1"/>
  <c r="E29" i="2"/>
  <c r="I35" i="2" s="1"/>
  <c r="D29" i="2"/>
  <c r="E29" i="1"/>
  <c r="G28" i="2" l="1"/>
  <c r="G26" i="2"/>
  <c r="G21" i="2"/>
  <c r="G22" i="2"/>
  <c r="H35" i="2"/>
  <c r="G27" i="2"/>
  <c r="G25" i="2"/>
  <c r="G24" i="2"/>
  <c r="G27" i="1"/>
  <c r="G21" i="1"/>
  <c r="G26" i="1"/>
  <c r="G25" i="1"/>
  <c r="G24" i="1"/>
  <c r="G23" i="1"/>
  <c r="G22" i="1"/>
  <c r="I35" i="1"/>
  <c r="G29" i="2" l="1"/>
  <c r="J35" i="2" s="1"/>
  <c r="K35" i="2" s="1"/>
  <c r="G29" i="1"/>
  <c r="J35" i="1" s="1"/>
  <c r="K35" i="1" s="1"/>
  <c r="K37" i="1" s="1"/>
</calcChain>
</file>

<file path=xl/sharedStrings.xml><?xml version="1.0" encoding="utf-8"?>
<sst xmlns="http://schemas.openxmlformats.org/spreadsheetml/2006/main" count="78" uniqueCount="46">
  <si>
    <t xml:space="preserve">Форма 3п </t>
  </si>
  <si>
    <t>Заказчик</t>
  </si>
  <si>
    <t>Проектная организация</t>
  </si>
  <si>
    <t xml:space="preserve">Составлена в уровне цен на </t>
  </si>
  <si>
    <t>Смета составлена на основании :</t>
  </si>
  <si>
    <t>Методика определения стоимости работ по подготовке проектной документации (Утвержден приказом Министерства строительства и жилищно-коммунального хозяйства Российской Федерации от 1 октября 2021 года N 707/пр)</t>
  </si>
  <si>
    <t>СРЕДНЕМЕСЯЧНАЯ НОМИНАЛЬНАЯ НАЧИСЛЕННАЯ ЗАРАБОТНАЯ ПЛАТА РАБОТНИКОВ ПО ПОЛНОМУ КРУГУ ОРГАНИЗАЦИЙ ПО ВИДАМ ЭКОНОМИЧЕСКОЙ ДЕЯТЕЛЬНОСТИ (в соответствии с ОКВЭД2) В РОССИЙСКОЙ ФЕДЕРАЦИИ с 2017 года  рублей (Федеральная служба государственной статистики)</t>
  </si>
  <si>
    <t>Расчет коэффициента, учитывающего степень участия исполнителей-проектировщиков различной квалификации в выполнении проектных работ</t>
  </si>
  <si>
    <t>№ п.п.</t>
  </si>
  <si>
    <t>Наименование должностей исполнителей</t>
  </si>
  <si>
    <t>Фактическое время участия исполнителя в работе, Тф, (дни)</t>
  </si>
  <si>
    <t>Плановая продолжительность выполнения работы, Тп, (дни)</t>
  </si>
  <si>
    <t>Численность исполнителей одной квалификации, Чi, (чел.)</t>
  </si>
  <si>
    <t>Индекс уровня зарплаты специалистов - исполнителей работы</t>
  </si>
  <si>
    <t>Коэффициент квалификации (участия) специалистов Ккв(уч), сумма((гр3/ итог гр4)хгр5хгр6)/сумма гр5</t>
  </si>
  <si>
    <t>Начальник отдела</t>
  </si>
  <si>
    <t>Главный инженер
проекта (ГИП)</t>
  </si>
  <si>
    <t>Главный  специалист</t>
  </si>
  <si>
    <t xml:space="preserve">Ведущий специалист </t>
  </si>
  <si>
    <t>Итого:</t>
  </si>
  <si>
    <t>Расчет стоимости проектных работ в соответствии с калькуляцией затрат на проектирование</t>
  </si>
  <si>
    <t>Среднемесячная зарплата исполнителей (руб.)</t>
  </si>
  <si>
    <t>Количество рабочих дней в месяце (дни)</t>
  </si>
  <si>
    <t>Среднедневная зарплата исполнителей (гр2/гр3) (руб.)</t>
  </si>
  <si>
    <t>Удельный вес заработной платы в себестоимости работ, Кз (%)</t>
  </si>
  <si>
    <t>Рентабельность, Р, (%)</t>
  </si>
  <si>
    <t>Среднедневная единичная выработка (гр4*(1+гр6))/гр5) (руб.)</t>
  </si>
  <si>
    <t>Продолжительность разработки, Тпл (дни)</t>
  </si>
  <si>
    <t>Численность исполнителей, Чпл (чел.)</t>
  </si>
  <si>
    <t>Коэффициент квалификации (участия), Куч(кв)</t>
  </si>
  <si>
    <t>Стоимость работ,С= (гр7хгр8хгр9хгр10) (руб.)</t>
  </si>
  <si>
    <t>Составил</t>
  </si>
  <si>
    <t>Инженер 1 категории</t>
  </si>
  <si>
    <t>Руководитель группы</t>
  </si>
  <si>
    <t>ГИП (ТП)</t>
  </si>
  <si>
    <t>Главный  специалист (ТП)</t>
  </si>
  <si>
    <t>Главный  специалист (Генплан)</t>
  </si>
  <si>
    <t>Главный  специалист (Смета)</t>
  </si>
  <si>
    <t>Главный  специалист (Техприс)</t>
  </si>
  <si>
    <t>Затраты на разработку основных технических решений 0484ГП.09-ОПР1 "Сравнение вариантов электроснабжения контактной сети трамвая"</t>
  </si>
  <si>
    <t xml:space="preserve">  </t>
  </si>
  <si>
    <t>форма № 3П, 707/пр</t>
  </si>
  <si>
    <t>Расчет коэффициента, учитывающего степень участия исполнителей-проектировщиков различной квалификации в выполнении проектных работ  (Ккв-уч)</t>
  </si>
  <si>
    <t>Составлена в уровне цен на 3 кв. 2024 г.</t>
  </si>
  <si>
    <t xml:space="preserve">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области». </t>
  </si>
  <si>
    <t>Комплексный ГИП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</si>
</sst>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0.000"/>
    <numFmt numFmtId="166" formatCode="_-* #,##0.00_р_._-;\-* #,##0.00_р_._-;_-* &quot;-&quot;??_р_._-;_-@_-"/>
    <numFmt numFmtId="167" formatCode="_-* #,##0_р_._-;\-* #,##0_р_._-;_-* \-_р_._-;_-@_-"/>
    <numFmt numFmtId="168" formatCode="#,##0.0"/>
  </numFmts>
  <fonts count="12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9" fillId="0" borderId="0"/>
  </cellStyleXfs>
  <cellXfs count="63">
    <xf numFmtId="0" fontId="0" fillId="0" borderId="0" xfId="0"/>
    <xf numFmtId="0" fontId="2" fillId="0" borderId="0" xfId="1" applyAlignment="1">
      <alignment vertical="center"/>
    </xf>
    <xf numFmtId="0" fontId="2" fillId="0" borderId="0" xfId="1" applyAlignment="1">
      <alignment horizontal="right" vertical="center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2" fontId="5" fillId="0" borderId="6" xfId="1" applyNumberFormat="1" applyFont="1" applyBorder="1" applyAlignment="1">
      <alignment horizontal="center" vertical="center" wrapText="1"/>
    </xf>
    <xf numFmtId="165" fontId="5" fillId="0" borderId="6" xfId="1" applyNumberFormat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8" xfId="1" applyFont="1" applyBorder="1" applyAlignment="1">
      <alignment vertical="center" wrapText="1"/>
    </xf>
    <xf numFmtId="4" fontId="5" fillId="0" borderId="8" xfId="1" applyNumberFormat="1" applyFont="1" applyBorder="1" applyAlignment="1">
      <alignment horizontal="center" vertical="center" wrapText="1"/>
    </xf>
    <xf numFmtId="166" fontId="5" fillId="0" borderId="0" xfId="1" applyNumberFormat="1" applyFont="1" applyAlignment="1">
      <alignment vertical="center" wrapText="1"/>
    </xf>
    <xf numFmtId="165" fontId="5" fillId="0" borderId="8" xfId="1" applyNumberFormat="1" applyFont="1" applyBorder="1" applyAlignment="1">
      <alignment horizontal="center" vertical="center" wrapText="1"/>
    </xf>
    <xf numFmtId="0" fontId="5" fillId="0" borderId="8" xfId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1" fontId="5" fillId="0" borderId="8" xfId="1" applyNumberFormat="1" applyFont="1" applyBorder="1" applyAlignment="1">
      <alignment horizontal="center" vertical="center" wrapText="1"/>
    </xf>
    <xf numFmtId="165" fontId="5" fillId="0" borderId="10" xfId="1" applyNumberFormat="1" applyFont="1" applyBorder="1" applyAlignment="1">
      <alignment horizontal="center" vertical="center" wrapText="1"/>
    </xf>
    <xf numFmtId="166" fontId="5" fillId="0" borderId="8" xfId="1" applyNumberFormat="1" applyFont="1" applyBorder="1" applyAlignment="1">
      <alignment vertical="center" wrapText="1"/>
    </xf>
    <xf numFmtId="3" fontId="5" fillId="0" borderId="0" xfId="1" applyNumberFormat="1" applyFont="1" applyAlignment="1">
      <alignment horizontal="center" vertical="center" wrapText="1"/>
    </xf>
    <xf numFmtId="1" fontId="5" fillId="0" borderId="0" xfId="1" applyNumberFormat="1" applyFont="1" applyAlignment="1">
      <alignment horizontal="center" vertical="center" wrapText="1"/>
    </xf>
    <xf numFmtId="167" fontId="5" fillId="0" borderId="0" xfId="1" applyNumberFormat="1" applyFont="1" applyAlignment="1">
      <alignment horizontal="center" vertical="center" wrapText="1"/>
    </xf>
    <xf numFmtId="10" fontId="5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horizontal="center" vertical="center"/>
    </xf>
    <xf numFmtId="4" fontId="7" fillId="0" borderId="0" xfId="1" applyNumberFormat="1" applyFont="1" applyAlignment="1">
      <alignment horizontal="center" vertical="center" wrapText="1"/>
    </xf>
    <xf numFmtId="3" fontId="7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/>
    </xf>
    <xf numFmtId="3" fontId="5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5" fillId="0" borderId="0" xfId="2" applyFont="1" applyAlignment="1">
      <alignment vertical="center"/>
    </xf>
    <xf numFmtId="0" fontId="1" fillId="0" borderId="0" xfId="1" applyFont="1" applyAlignment="1">
      <alignment horizontal="right" vertical="center"/>
    </xf>
    <xf numFmtId="0" fontId="5" fillId="2" borderId="10" xfId="1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1" fontId="5" fillId="2" borderId="8" xfId="1" applyNumberFormat="1" applyFont="1" applyFill="1" applyBorder="1" applyAlignment="1">
      <alignment horizontal="center" vertical="center" wrapText="1"/>
    </xf>
    <xf numFmtId="165" fontId="11" fillId="0" borderId="8" xfId="1" applyNumberFormat="1" applyFont="1" applyBorder="1" applyAlignment="1">
      <alignment horizontal="center" vertical="center" wrapText="1"/>
    </xf>
    <xf numFmtId="2" fontId="5" fillId="2" borderId="6" xfId="1" applyNumberFormat="1" applyFont="1" applyFill="1" applyBorder="1" applyAlignment="1">
      <alignment horizontal="center" vertical="center" wrapText="1"/>
    </xf>
    <xf numFmtId="4" fontId="5" fillId="2" borderId="8" xfId="1" applyNumberFormat="1" applyFont="1" applyFill="1" applyBorder="1" applyAlignment="1">
      <alignment horizontal="center" vertical="center" wrapText="1"/>
    </xf>
    <xf numFmtId="166" fontId="11" fillId="2" borderId="8" xfId="1" applyNumberFormat="1" applyFont="1" applyFill="1" applyBorder="1" applyAlignment="1">
      <alignment vertical="center" wrapText="1"/>
    </xf>
    <xf numFmtId="1" fontId="11" fillId="0" borderId="8" xfId="1" applyNumberFormat="1" applyFont="1" applyBorder="1" applyAlignment="1">
      <alignment horizontal="center" vertical="center" wrapText="1"/>
    </xf>
    <xf numFmtId="168" fontId="11" fillId="2" borderId="8" xfId="1" applyNumberFormat="1" applyFont="1" applyFill="1" applyBorder="1" applyAlignment="1">
      <alignment horizontal="center" vertical="center" wrapText="1"/>
    </xf>
    <xf numFmtId="168" fontId="5" fillId="0" borderId="8" xfId="1" applyNumberFormat="1" applyFont="1" applyBorder="1" applyAlignment="1">
      <alignment horizontal="center" vertical="center" wrapText="1"/>
    </xf>
    <xf numFmtId="1" fontId="5" fillId="0" borderId="8" xfId="1" applyNumberFormat="1" applyFont="1" applyFill="1" applyBorder="1" applyAlignment="1">
      <alignment horizontal="center" vertical="center" wrapText="1"/>
    </xf>
    <xf numFmtId="164" fontId="6" fillId="2" borderId="0" xfId="1" applyNumberFormat="1" applyFont="1" applyFill="1" applyAlignment="1">
      <alignment vertical="center"/>
    </xf>
    <xf numFmtId="0" fontId="5" fillId="3" borderId="8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vertical="top" wrapText="1"/>
    </xf>
    <xf numFmtId="0" fontId="5" fillId="0" borderId="0" xfId="1" applyFont="1" applyAlignment="1">
      <alignment horizontal="center" vertical="center" wrapText="1"/>
    </xf>
  </cellXfs>
  <cellStyles count="4">
    <cellStyle name="Excel Built-in Normal 2 2" xfId="2" xr:uid="{00000000-0005-0000-0000-000000000000}"/>
    <cellStyle name="Обычный" xfId="0" builtinId="0"/>
    <cellStyle name="Обычный 2" xfId="3" xr:uid="{00000000-0005-0000-0000-000002000000}"/>
    <cellStyle name="Обычный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zoomScaleNormal="100" zoomScaleSheetLayoutView="100" workbookViewId="0">
      <selection activeCell="L19" sqref="L19"/>
    </sheetView>
  </sheetViews>
  <sheetFormatPr defaultColWidth="8.88671875" defaultRowHeight="14.4" x14ac:dyDescent="0.25"/>
  <cols>
    <col min="1" max="1" width="8.88671875" style="1" customWidth="1"/>
    <col min="2" max="2" width="21.109375" style="1" customWidth="1"/>
    <col min="3" max="3" width="11.6640625" style="1" customWidth="1"/>
    <col min="4" max="4" width="13.6640625" style="1" customWidth="1"/>
    <col min="5" max="5" width="16.88671875" style="1" customWidth="1"/>
    <col min="6" max="6" width="17.5546875" style="1" customWidth="1"/>
    <col min="7" max="7" width="18.6640625" style="1" customWidth="1"/>
    <col min="8" max="8" width="16.33203125" style="1" customWidth="1"/>
    <col min="9" max="9" width="15" style="1" customWidth="1"/>
    <col min="10" max="10" width="14" style="1" customWidth="1"/>
    <col min="11" max="11" width="18" style="1" customWidth="1"/>
    <col min="12" max="12" width="16.88671875" style="1" customWidth="1"/>
    <col min="13" max="16384" width="8.88671875" style="1"/>
  </cols>
  <sheetData>
    <row r="1" spans="1:11" x14ac:dyDescent="0.25">
      <c r="K1" s="42" t="s">
        <v>41</v>
      </c>
    </row>
    <row r="3" spans="1:11" ht="15.6" customHeight="1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ht="15.6" customHeight="1" x14ac:dyDescent="0.25">
      <c r="A4" s="3"/>
      <c r="B4" s="61" t="s">
        <v>43</v>
      </c>
      <c r="C4" s="61"/>
      <c r="D4" s="61"/>
      <c r="E4" s="61"/>
      <c r="F4" s="61"/>
      <c r="G4" s="61"/>
      <c r="H4" s="61"/>
      <c r="I4" s="61"/>
      <c r="J4" s="61"/>
      <c r="K4" s="61"/>
    </row>
    <row r="5" spans="1:11" ht="63.75" customHeight="1" x14ac:dyDescent="0.25">
      <c r="A5" s="59" t="s">
        <v>44</v>
      </c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11" ht="15" customHeight="1" x14ac:dyDescent="0.25">
      <c r="A6" s="60" t="s">
        <v>39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x14ac:dyDescent="0.25">
      <c r="A7" s="4" t="s">
        <v>40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29.25" hidden="1" customHeight="1" x14ac:dyDescent="0.25">
      <c r="A8" s="5" t="s">
        <v>1</v>
      </c>
      <c r="B8" s="4"/>
      <c r="C8" s="60"/>
      <c r="D8" s="60"/>
      <c r="E8" s="60"/>
      <c r="F8" s="60"/>
      <c r="G8" s="60"/>
      <c r="H8" s="60"/>
      <c r="I8" s="60"/>
      <c r="J8" s="60"/>
      <c r="K8" s="60"/>
    </row>
    <row r="9" spans="1:11" hidden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24" hidden="1" customHeight="1" x14ac:dyDescent="0.25">
      <c r="A10" s="5" t="s">
        <v>2</v>
      </c>
      <c r="B10" s="4"/>
      <c r="C10" s="60"/>
      <c r="D10" s="60"/>
      <c r="E10" s="60"/>
      <c r="F10" s="60"/>
      <c r="G10" s="60"/>
      <c r="H10" s="60"/>
      <c r="I10" s="60"/>
      <c r="J10" s="60"/>
      <c r="K10" s="60"/>
    </row>
    <row r="11" spans="1:11" hidden="1" x14ac:dyDescent="0.25">
      <c r="A11" s="5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24" hidden="1" customHeight="1" x14ac:dyDescent="0.25">
      <c r="A12" s="5" t="s">
        <v>3</v>
      </c>
      <c r="B12" s="4"/>
      <c r="C12" s="6"/>
      <c r="D12" s="7"/>
      <c r="E12" s="7"/>
      <c r="F12" s="7"/>
      <c r="G12" s="7"/>
      <c r="H12" s="7"/>
      <c r="I12" s="7"/>
      <c r="J12" s="7"/>
      <c r="K12" s="7"/>
    </row>
    <row r="13" spans="1:11" hidden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8"/>
    </row>
    <row r="14" spans="1:11" ht="18.75" hidden="1" customHeight="1" x14ac:dyDescent="0.25">
      <c r="A14" s="57" t="s">
        <v>4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</row>
    <row r="15" spans="1:11" ht="34.5" hidden="1" customHeight="1" x14ac:dyDescent="0.25">
      <c r="A15" s="57" t="s">
        <v>5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</row>
    <row r="16" spans="1:11" ht="34.5" hidden="1" customHeight="1" x14ac:dyDescent="0.25">
      <c r="A16" s="57" t="s">
        <v>6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</row>
    <row r="17" spans="1:11" x14ac:dyDescent="0.25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</row>
    <row r="18" spans="1:11" x14ac:dyDescent="0.25">
      <c r="A18" s="62" t="s">
        <v>42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</row>
    <row r="19" spans="1:11" ht="114" customHeight="1" x14ac:dyDescent="0.25">
      <c r="A19" s="9" t="s">
        <v>8</v>
      </c>
      <c r="B19" s="10" t="s">
        <v>9</v>
      </c>
      <c r="C19" s="11" t="s">
        <v>10</v>
      </c>
      <c r="D19" s="10" t="s">
        <v>11</v>
      </c>
      <c r="E19" s="11" t="s">
        <v>12</v>
      </c>
      <c r="F19" s="10" t="s">
        <v>13</v>
      </c>
      <c r="G19" s="10" t="s">
        <v>14</v>
      </c>
      <c r="H19" s="7"/>
      <c r="I19" s="7"/>
      <c r="J19" s="12"/>
      <c r="K19" s="8"/>
    </row>
    <row r="20" spans="1:11" x14ac:dyDescent="0.25">
      <c r="A20" s="9">
        <v>1</v>
      </c>
      <c r="B20" s="10">
        <v>2</v>
      </c>
      <c r="C20" s="11">
        <v>3</v>
      </c>
      <c r="D20" s="10">
        <v>4</v>
      </c>
      <c r="E20" s="11">
        <v>5</v>
      </c>
      <c r="F20" s="10">
        <v>6</v>
      </c>
      <c r="G20" s="10">
        <v>7</v>
      </c>
      <c r="H20" s="7"/>
      <c r="I20" s="7"/>
      <c r="J20" s="12"/>
      <c r="K20" s="8"/>
    </row>
    <row r="21" spans="1:11" x14ac:dyDescent="0.25">
      <c r="A21" s="13">
        <v>1</v>
      </c>
      <c r="B21" s="14" t="s">
        <v>15</v>
      </c>
      <c r="C21" s="15">
        <v>2</v>
      </c>
      <c r="D21" s="16"/>
      <c r="E21" s="15">
        <v>1</v>
      </c>
      <c r="F21" s="48">
        <v>2.25</v>
      </c>
      <c r="G21" s="18">
        <f>ROUND((C21/D29*E21*F21)/E29,3)</f>
        <v>3.2000000000000001E-2</v>
      </c>
      <c r="H21" s="7"/>
      <c r="I21" s="7"/>
      <c r="J21" s="12"/>
      <c r="K21" s="8"/>
    </row>
    <row r="22" spans="1:11" x14ac:dyDescent="0.25">
      <c r="A22" s="13">
        <v>2</v>
      </c>
      <c r="B22" s="14" t="s">
        <v>45</v>
      </c>
      <c r="C22" s="15">
        <v>2</v>
      </c>
      <c r="D22" s="16"/>
      <c r="E22" s="15">
        <v>1</v>
      </c>
      <c r="F22" s="48">
        <v>2</v>
      </c>
      <c r="G22" s="18">
        <f>ROUND((C22/D29*E22*F22)/E29,3)</f>
        <v>2.9000000000000001E-2</v>
      </c>
      <c r="H22" s="7"/>
      <c r="I22" s="7"/>
      <c r="J22" s="12"/>
      <c r="K22" s="8"/>
    </row>
    <row r="23" spans="1:11" x14ac:dyDescent="0.25">
      <c r="A23" s="13">
        <v>2</v>
      </c>
      <c r="B23" s="14" t="s">
        <v>34</v>
      </c>
      <c r="C23" s="15">
        <v>5</v>
      </c>
      <c r="D23" s="16"/>
      <c r="E23" s="15">
        <v>1</v>
      </c>
      <c r="F23" s="48">
        <v>1.6</v>
      </c>
      <c r="G23" s="18">
        <f>ROUND((C23/D29*E23*F23)/E29,3)</f>
        <v>5.7000000000000002E-2</v>
      </c>
      <c r="H23" s="7"/>
      <c r="I23" s="7"/>
      <c r="J23" s="12"/>
      <c r="K23" s="8"/>
    </row>
    <row r="24" spans="1:11" ht="33" customHeight="1" x14ac:dyDescent="0.25">
      <c r="A24" s="19">
        <v>3</v>
      </c>
      <c r="B24" s="20" t="s">
        <v>35</v>
      </c>
      <c r="C24" s="19">
        <v>20</v>
      </c>
      <c r="D24" s="19"/>
      <c r="E24" s="19">
        <v>1</v>
      </c>
      <c r="F24" s="49">
        <v>1.32</v>
      </c>
      <c r="G24" s="23">
        <f>ROUND((C24/D29*E24*F24)/E29,3)</f>
        <v>0.189</v>
      </c>
      <c r="H24" s="7"/>
      <c r="I24" s="7"/>
      <c r="J24" s="12"/>
      <c r="K24" s="8"/>
    </row>
    <row r="25" spans="1:11" ht="42.75" customHeight="1" x14ac:dyDescent="0.25">
      <c r="A25" s="19">
        <v>4</v>
      </c>
      <c r="B25" s="20" t="s">
        <v>36</v>
      </c>
      <c r="C25" s="19">
        <v>5</v>
      </c>
      <c r="D25" s="19"/>
      <c r="E25" s="19">
        <v>1</v>
      </c>
      <c r="F25" s="49">
        <v>1.32</v>
      </c>
      <c r="G25" s="23">
        <f>ROUND((C25/D29*E25*F25)/E29,3)</f>
        <v>4.7E-2</v>
      </c>
      <c r="H25" s="7"/>
      <c r="I25" s="7"/>
      <c r="J25" s="12"/>
      <c r="K25" s="8"/>
    </row>
    <row r="26" spans="1:11" ht="33" customHeight="1" x14ac:dyDescent="0.25">
      <c r="A26" s="19">
        <v>4</v>
      </c>
      <c r="B26" s="20" t="s">
        <v>37</v>
      </c>
      <c r="C26" s="19">
        <v>1</v>
      </c>
      <c r="D26" s="19"/>
      <c r="E26" s="19">
        <v>1</v>
      </c>
      <c r="F26" s="49">
        <v>1.32</v>
      </c>
      <c r="G26" s="23">
        <f>ROUND((C26/D29*E26*F26)/E29,3)</f>
        <v>8.9999999999999993E-3</v>
      </c>
      <c r="H26" s="7"/>
      <c r="I26" s="7"/>
      <c r="J26" s="12"/>
      <c r="K26" s="8"/>
    </row>
    <row r="27" spans="1:11" ht="44.25" customHeight="1" x14ac:dyDescent="0.25">
      <c r="A27" s="19">
        <v>4</v>
      </c>
      <c r="B27" s="20" t="s">
        <v>38</v>
      </c>
      <c r="C27" s="19">
        <v>1</v>
      </c>
      <c r="D27" s="19"/>
      <c r="E27" s="19">
        <v>1</v>
      </c>
      <c r="F27" s="49">
        <v>1.32</v>
      </c>
      <c r="G27" s="23">
        <f>ROUND((C27/D29*E27*F27)/E29,3)</f>
        <v>8.9999999999999993E-3</v>
      </c>
      <c r="H27" s="7"/>
      <c r="I27" s="7"/>
      <c r="J27" s="12"/>
      <c r="K27" s="8"/>
    </row>
    <row r="28" spans="1:11" ht="25.5" hidden="1" customHeight="1" x14ac:dyDescent="0.25">
      <c r="A28" s="19">
        <v>5</v>
      </c>
      <c r="B28" s="20" t="s">
        <v>32</v>
      </c>
      <c r="C28" s="19">
        <v>8</v>
      </c>
      <c r="D28" s="19"/>
      <c r="E28" s="19">
        <v>0</v>
      </c>
      <c r="F28" s="21">
        <v>0.9</v>
      </c>
      <c r="G28" s="23">
        <f>((C28/D29)*E28*F28)</f>
        <v>0</v>
      </c>
      <c r="H28" s="7"/>
      <c r="I28" s="7"/>
      <c r="J28" s="12"/>
      <c r="K28" s="8"/>
    </row>
    <row r="29" spans="1:11" x14ac:dyDescent="0.25">
      <c r="A29" s="19"/>
      <c r="B29" s="24" t="s">
        <v>19</v>
      </c>
      <c r="C29" s="19"/>
      <c r="D29" s="19">
        <v>20</v>
      </c>
      <c r="E29" s="19">
        <f>SUM(E21:E28)</f>
        <v>7</v>
      </c>
      <c r="F29" s="21"/>
      <c r="G29" s="47">
        <f>SUM(G21:G27)</f>
        <v>0.372</v>
      </c>
      <c r="H29" s="7"/>
      <c r="I29" s="7"/>
      <c r="J29" s="12"/>
      <c r="K29" s="8"/>
    </row>
    <row r="30" spans="1:11" x14ac:dyDescent="0.25">
      <c r="A30" s="7"/>
      <c r="B30" s="7"/>
      <c r="C30" s="4"/>
      <c r="D30" s="4"/>
      <c r="E30" s="4"/>
      <c r="F30" s="4"/>
      <c r="G30" s="25"/>
      <c r="H30" s="7"/>
      <c r="I30" s="7"/>
      <c r="J30" s="12"/>
      <c r="K30" s="8"/>
    </row>
    <row r="31" spans="1:11" x14ac:dyDescent="0.25">
      <c r="A31" s="7"/>
      <c r="B31" s="7"/>
      <c r="C31" s="4"/>
      <c r="D31" s="4"/>
      <c r="E31" s="4"/>
      <c r="F31" s="4"/>
      <c r="G31" s="25"/>
      <c r="H31" s="7"/>
      <c r="I31" s="7"/>
      <c r="J31" s="12"/>
      <c r="K31" s="8"/>
    </row>
    <row r="32" spans="1:11" x14ac:dyDescent="0.25">
      <c r="A32" s="60" t="s">
        <v>20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</row>
    <row r="33" spans="1:11" ht="74.099999999999994" customHeight="1" x14ac:dyDescent="0.25">
      <c r="A33" s="26" t="s">
        <v>8</v>
      </c>
      <c r="B33" s="19" t="s">
        <v>21</v>
      </c>
      <c r="C33" s="27" t="s">
        <v>22</v>
      </c>
      <c r="D33" s="19" t="s">
        <v>23</v>
      </c>
      <c r="E33" s="19" t="s">
        <v>24</v>
      </c>
      <c r="F33" s="19" t="s">
        <v>25</v>
      </c>
      <c r="G33" s="45" t="s">
        <v>26</v>
      </c>
      <c r="H33" s="27" t="s">
        <v>27</v>
      </c>
      <c r="I33" s="19" t="s">
        <v>28</v>
      </c>
      <c r="J33" s="27" t="s">
        <v>29</v>
      </c>
      <c r="K33" s="19" t="s">
        <v>30</v>
      </c>
    </row>
    <row r="34" spans="1:11" x14ac:dyDescent="0.25">
      <c r="A34" s="26">
        <v>1</v>
      </c>
      <c r="B34" s="19">
        <v>2</v>
      </c>
      <c r="C34" s="27">
        <v>3</v>
      </c>
      <c r="D34" s="19">
        <v>4</v>
      </c>
      <c r="E34" s="19">
        <v>5</v>
      </c>
      <c r="F34" s="19">
        <v>6</v>
      </c>
      <c r="G34" s="45">
        <v>7</v>
      </c>
      <c r="H34" s="27">
        <v>8</v>
      </c>
      <c r="I34" s="19">
        <v>9</v>
      </c>
      <c r="J34" s="27">
        <v>10</v>
      </c>
      <c r="K34" s="19">
        <v>11</v>
      </c>
    </row>
    <row r="35" spans="1:11" x14ac:dyDescent="0.25">
      <c r="A35" s="26">
        <v>1</v>
      </c>
      <c r="B35" s="52">
        <v>101356.5</v>
      </c>
      <c r="C35" s="43">
        <v>20.67</v>
      </c>
      <c r="D35" s="51">
        <f>B35/C35</f>
        <v>4903.5558780841793</v>
      </c>
      <c r="E35" s="56">
        <v>40.06</v>
      </c>
      <c r="F35" s="19">
        <v>10</v>
      </c>
      <c r="G35" s="46">
        <f>ROUND((D35*1.1)/E35%, 0)</f>
        <v>13465</v>
      </c>
      <c r="H35" s="27">
        <f>D29</f>
        <v>20</v>
      </c>
      <c r="I35" s="19">
        <f>E29</f>
        <v>7</v>
      </c>
      <c r="J35" s="29">
        <f>G29</f>
        <v>0.372</v>
      </c>
      <c r="K35" s="50">
        <f>ROUND(G35*H35*I35*J35,0)</f>
        <v>701257</v>
      </c>
    </row>
    <row r="36" spans="1:11" x14ac:dyDescent="0.25">
      <c r="A36" s="4"/>
      <c r="B36" s="31"/>
      <c r="C36" s="44"/>
      <c r="D36" s="32"/>
      <c r="E36" s="4"/>
      <c r="F36" s="32"/>
      <c r="G36" s="4"/>
      <c r="H36" s="4"/>
      <c r="I36" s="25"/>
      <c r="J36" s="33"/>
      <c r="K36" s="8"/>
    </row>
    <row r="37" spans="1:11" x14ac:dyDescent="0.25">
      <c r="A37" s="4"/>
      <c r="B37" s="31"/>
      <c r="C37" s="31"/>
      <c r="D37" s="34"/>
      <c r="E37" s="35"/>
      <c r="F37" s="35"/>
      <c r="G37" s="7"/>
      <c r="H37" s="7"/>
      <c r="I37" s="7"/>
      <c r="J37" s="7"/>
      <c r="K37" s="55">
        <f>K35*1.2</f>
        <v>841508.4</v>
      </c>
    </row>
    <row r="38" spans="1:11" x14ac:dyDescent="0.25">
      <c r="A38" s="37"/>
      <c r="B38" s="37"/>
      <c r="C38" s="37"/>
      <c r="D38" s="37"/>
      <c r="E38" s="37"/>
      <c r="F38" s="37"/>
      <c r="G38" s="38"/>
      <c r="H38" s="36"/>
      <c r="I38" s="7"/>
      <c r="J38" s="7"/>
      <c r="K38" s="8"/>
    </row>
    <row r="39" spans="1:11" ht="16.5" hidden="1" customHeight="1" x14ac:dyDescent="0.25">
      <c r="A39" s="37"/>
      <c r="B39" s="39"/>
      <c r="C39" s="37"/>
      <c r="D39" s="37"/>
      <c r="E39" s="37"/>
      <c r="F39" s="37"/>
      <c r="G39" s="38"/>
      <c r="H39" s="36"/>
      <c r="I39" s="39"/>
      <c r="J39" s="7"/>
      <c r="K39" s="8"/>
    </row>
    <row r="40" spans="1:11" hidden="1" x14ac:dyDescent="0.25">
      <c r="A40" s="4"/>
      <c r="B40" s="31"/>
      <c r="C40" s="31"/>
      <c r="D40" s="34"/>
      <c r="E40" s="35"/>
      <c r="F40" s="35"/>
      <c r="G40" s="7"/>
      <c r="H40" s="7"/>
      <c r="I40" s="7"/>
      <c r="J40" s="7"/>
      <c r="K40" s="8"/>
    </row>
    <row r="41" spans="1:11" hidden="1" x14ac:dyDescent="0.25">
      <c r="B41" s="39"/>
      <c r="E41" s="40"/>
      <c r="F41" s="8"/>
      <c r="G41" s="41"/>
      <c r="H41" s="12"/>
      <c r="I41" s="39"/>
    </row>
    <row r="43" spans="1:11" x14ac:dyDescent="0.25">
      <c r="B43" s="39" t="s">
        <v>31</v>
      </c>
      <c r="E43" s="40"/>
      <c r="F43" s="8"/>
      <c r="G43" s="41"/>
      <c r="H43" s="12"/>
      <c r="I43" s="39"/>
    </row>
  </sheetData>
  <mergeCells count="12">
    <mergeCell ref="A15:K15"/>
    <mergeCell ref="A16:K16"/>
    <mergeCell ref="A17:K17"/>
    <mergeCell ref="A18:K18"/>
    <mergeCell ref="A32:K32"/>
    <mergeCell ref="A14:K14"/>
    <mergeCell ref="A3:K3"/>
    <mergeCell ref="A5:K5"/>
    <mergeCell ref="A6:K6"/>
    <mergeCell ref="C8:K8"/>
    <mergeCell ref="C10:K10"/>
    <mergeCell ref="B4:K4"/>
  </mergeCells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3"/>
  <sheetViews>
    <sheetView view="pageBreakPreview" zoomScaleNormal="100" zoomScaleSheetLayoutView="100" workbookViewId="0">
      <selection activeCell="K35" sqref="K35"/>
    </sheetView>
  </sheetViews>
  <sheetFormatPr defaultColWidth="8.88671875" defaultRowHeight="14.4" x14ac:dyDescent="0.25"/>
  <cols>
    <col min="1" max="1" width="8.88671875" style="1" customWidth="1"/>
    <col min="2" max="2" width="21.109375" style="1" customWidth="1"/>
    <col min="3" max="3" width="11.6640625" style="1" customWidth="1"/>
    <col min="4" max="4" width="13.6640625" style="1" customWidth="1"/>
    <col min="5" max="5" width="16.88671875" style="1" customWidth="1"/>
    <col min="6" max="6" width="15" style="1" customWidth="1"/>
    <col min="7" max="7" width="18.6640625" style="1" customWidth="1"/>
    <col min="8" max="8" width="16.33203125" style="1" customWidth="1"/>
    <col min="9" max="9" width="15" style="1" customWidth="1"/>
    <col min="10" max="10" width="14" style="1" customWidth="1"/>
    <col min="11" max="11" width="18" style="1" customWidth="1"/>
    <col min="12" max="12" width="16.88671875" style="1" customWidth="1"/>
    <col min="13" max="16384" width="8.88671875" style="1"/>
  </cols>
  <sheetData>
    <row r="1" spans="1:11" x14ac:dyDescent="0.25">
      <c r="K1" s="2" t="s">
        <v>0</v>
      </c>
    </row>
    <row r="3" spans="1:11" ht="15.6" customHeight="1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ht="15.6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25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11" ht="15" customHeight="1" x14ac:dyDescent="0.25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29.25" hidden="1" customHeight="1" x14ac:dyDescent="0.25">
      <c r="A8" s="5" t="s">
        <v>1</v>
      </c>
      <c r="B8" s="4"/>
      <c r="C8" s="60"/>
      <c r="D8" s="60"/>
      <c r="E8" s="60"/>
      <c r="F8" s="60"/>
      <c r="G8" s="60"/>
      <c r="H8" s="60"/>
      <c r="I8" s="60"/>
      <c r="J8" s="60"/>
      <c r="K8" s="60"/>
    </row>
    <row r="9" spans="1:11" hidden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24" hidden="1" customHeight="1" x14ac:dyDescent="0.25">
      <c r="A10" s="5" t="s">
        <v>2</v>
      </c>
      <c r="B10" s="4"/>
      <c r="C10" s="60"/>
      <c r="D10" s="60"/>
      <c r="E10" s="60"/>
      <c r="F10" s="60"/>
      <c r="G10" s="60"/>
      <c r="H10" s="60"/>
      <c r="I10" s="60"/>
      <c r="J10" s="60"/>
      <c r="K10" s="60"/>
    </row>
    <row r="11" spans="1:11" hidden="1" x14ac:dyDescent="0.25">
      <c r="A11" s="5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24" hidden="1" customHeight="1" x14ac:dyDescent="0.25">
      <c r="A12" s="5" t="s">
        <v>3</v>
      </c>
      <c r="B12" s="4"/>
      <c r="C12" s="6"/>
      <c r="D12" s="7"/>
      <c r="E12" s="7"/>
      <c r="F12" s="7"/>
      <c r="G12" s="7"/>
      <c r="H12" s="7"/>
      <c r="I12" s="7"/>
      <c r="J12" s="7"/>
      <c r="K12" s="7"/>
    </row>
    <row r="13" spans="1:11" hidden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8"/>
    </row>
    <row r="14" spans="1:11" ht="18.75" hidden="1" customHeight="1" x14ac:dyDescent="0.25">
      <c r="A14" s="57" t="s">
        <v>4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</row>
    <row r="15" spans="1:11" ht="34.5" hidden="1" customHeight="1" x14ac:dyDescent="0.25">
      <c r="A15" s="57" t="s">
        <v>5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</row>
    <row r="16" spans="1:11" ht="34.5" hidden="1" customHeight="1" x14ac:dyDescent="0.25">
      <c r="A16" s="57" t="s">
        <v>6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</row>
    <row r="17" spans="1:11" x14ac:dyDescent="0.25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</row>
    <row r="18" spans="1:11" x14ac:dyDescent="0.25">
      <c r="A18" s="62" t="s">
        <v>7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</row>
    <row r="19" spans="1:11" ht="114" customHeight="1" x14ac:dyDescent="0.25">
      <c r="A19" s="9" t="s">
        <v>8</v>
      </c>
      <c r="B19" s="10" t="s">
        <v>9</v>
      </c>
      <c r="C19" s="11" t="s">
        <v>10</v>
      </c>
      <c r="D19" s="10" t="s">
        <v>11</v>
      </c>
      <c r="E19" s="11" t="s">
        <v>12</v>
      </c>
      <c r="F19" s="10" t="s">
        <v>13</v>
      </c>
      <c r="G19" s="10" t="s">
        <v>14</v>
      </c>
      <c r="H19" s="7"/>
      <c r="I19" s="7"/>
      <c r="J19" s="12"/>
      <c r="K19" s="8"/>
    </row>
    <row r="20" spans="1:11" x14ac:dyDescent="0.25">
      <c r="A20" s="9">
        <v>1</v>
      </c>
      <c r="B20" s="10">
        <v>2</v>
      </c>
      <c r="C20" s="11">
        <v>3</v>
      </c>
      <c r="D20" s="10">
        <v>4</v>
      </c>
      <c r="E20" s="11">
        <v>5</v>
      </c>
      <c r="F20" s="10">
        <v>6</v>
      </c>
      <c r="G20" s="10">
        <v>7</v>
      </c>
      <c r="H20" s="7"/>
      <c r="I20" s="7"/>
      <c r="J20" s="12"/>
      <c r="K20" s="8"/>
    </row>
    <row r="21" spans="1:11" x14ac:dyDescent="0.25">
      <c r="A21" s="13">
        <v>1</v>
      </c>
      <c r="B21" s="14" t="s">
        <v>15</v>
      </c>
      <c r="C21" s="15">
        <v>8</v>
      </c>
      <c r="D21" s="16"/>
      <c r="E21" s="15">
        <v>1</v>
      </c>
      <c r="F21" s="17">
        <v>2.25</v>
      </c>
      <c r="G21" s="18">
        <f>ROUND((C21/D29*E21*F21)/E29,3)</f>
        <v>3.5000000000000003E-2</v>
      </c>
      <c r="H21" s="7"/>
      <c r="I21" s="7"/>
      <c r="J21" s="12"/>
      <c r="K21" s="8"/>
    </row>
    <row r="22" spans="1:11" x14ac:dyDescent="0.25">
      <c r="A22" s="13">
        <v>2</v>
      </c>
      <c r="B22" s="14" t="s">
        <v>15</v>
      </c>
      <c r="C22" s="15">
        <v>8</v>
      </c>
      <c r="D22" s="16"/>
      <c r="E22" s="15">
        <v>1</v>
      </c>
      <c r="F22" s="17">
        <v>2.25</v>
      </c>
      <c r="G22" s="18">
        <f>ROUND((C22/D29*E22*F22)/E29,3)</f>
        <v>3.5000000000000003E-2</v>
      </c>
      <c r="H22" s="7"/>
      <c r="I22" s="7"/>
      <c r="J22" s="12"/>
      <c r="K22" s="8"/>
    </row>
    <row r="23" spans="1:11" ht="43.5" hidden="1" customHeight="1" x14ac:dyDescent="0.25">
      <c r="A23" s="19">
        <v>2</v>
      </c>
      <c r="B23" s="20" t="s">
        <v>16</v>
      </c>
      <c r="C23" s="19">
        <v>0</v>
      </c>
      <c r="D23" s="19"/>
      <c r="E23" s="19">
        <v>0</v>
      </c>
      <c r="F23" s="21">
        <v>1.6</v>
      </c>
      <c r="G23" s="18" t="e">
        <f t="shared" ref="G23" si="0">ROUND((C23/D31*E23*F23)/290,3)</f>
        <v>#DIV/0!</v>
      </c>
      <c r="H23" s="22"/>
      <c r="I23" s="7"/>
      <c r="J23" s="12"/>
      <c r="K23" s="8"/>
    </row>
    <row r="24" spans="1:11" ht="33" customHeight="1" x14ac:dyDescent="0.25">
      <c r="A24" s="19">
        <v>3</v>
      </c>
      <c r="B24" s="20" t="s">
        <v>17</v>
      </c>
      <c r="C24" s="19">
        <v>16</v>
      </c>
      <c r="D24" s="19"/>
      <c r="E24" s="19">
        <v>3</v>
      </c>
      <c r="F24" s="21">
        <v>1.32</v>
      </c>
      <c r="G24" s="18">
        <f>ROUND((C24/D29*E24*F24)/E29,3)</f>
        <v>0.122</v>
      </c>
      <c r="H24" s="7"/>
      <c r="I24" s="7"/>
      <c r="J24" s="12"/>
      <c r="K24" s="8"/>
    </row>
    <row r="25" spans="1:11" ht="33" customHeight="1" x14ac:dyDescent="0.25">
      <c r="A25" s="19">
        <v>4</v>
      </c>
      <c r="B25" s="20" t="s">
        <v>17</v>
      </c>
      <c r="C25" s="19">
        <v>20</v>
      </c>
      <c r="D25" s="19"/>
      <c r="E25" s="19">
        <v>2</v>
      </c>
      <c r="F25" s="21">
        <v>1.32</v>
      </c>
      <c r="G25" s="18">
        <f>ROUND((C25/D29*E25*F25)/E29,3)</f>
        <v>0.10199999999999999</v>
      </c>
      <c r="H25" s="7"/>
      <c r="I25" s="7"/>
      <c r="J25" s="12"/>
      <c r="K25" s="8"/>
    </row>
    <row r="26" spans="1:11" ht="33" customHeight="1" x14ac:dyDescent="0.25">
      <c r="A26" s="19">
        <v>4</v>
      </c>
      <c r="B26" s="20" t="s">
        <v>33</v>
      </c>
      <c r="C26" s="19">
        <v>20</v>
      </c>
      <c r="D26" s="19"/>
      <c r="E26" s="19">
        <v>3</v>
      </c>
      <c r="F26" s="21">
        <v>1.3</v>
      </c>
      <c r="G26" s="18">
        <f>ROUND((C26/D29*E26*F26)/E29,3)</f>
        <v>0.15</v>
      </c>
      <c r="H26" s="7"/>
      <c r="I26" s="7"/>
      <c r="J26" s="12"/>
      <c r="K26" s="8"/>
    </row>
    <row r="27" spans="1:11" ht="25.5" customHeight="1" x14ac:dyDescent="0.25">
      <c r="A27" s="19">
        <v>4</v>
      </c>
      <c r="B27" s="20" t="s">
        <v>18</v>
      </c>
      <c r="C27" s="19">
        <v>40</v>
      </c>
      <c r="D27" s="19"/>
      <c r="E27" s="19">
        <v>3</v>
      </c>
      <c r="F27" s="21">
        <v>1</v>
      </c>
      <c r="G27" s="18">
        <f>ROUND((C27/D29*E27*F27)/E29,3)</f>
        <v>0.23100000000000001</v>
      </c>
      <c r="H27" s="7"/>
      <c r="I27" s="7"/>
      <c r="J27" s="12"/>
      <c r="K27" s="8"/>
    </row>
    <row r="28" spans="1:11" ht="25.5" hidden="1" customHeight="1" x14ac:dyDescent="0.25">
      <c r="A28" s="19">
        <v>5</v>
      </c>
      <c r="B28" s="20" t="s">
        <v>32</v>
      </c>
      <c r="C28" s="19">
        <v>0</v>
      </c>
      <c r="D28" s="19"/>
      <c r="E28" s="19">
        <v>0</v>
      </c>
      <c r="F28" s="21">
        <v>0.9</v>
      </c>
      <c r="G28" s="23">
        <f>((C28/D29)*E28*F28)</f>
        <v>0</v>
      </c>
      <c r="H28" s="7"/>
      <c r="I28" s="7"/>
      <c r="J28" s="12"/>
      <c r="K28" s="8"/>
    </row>
    <row r="29" spans="1:11" x14ac:dyDescent="0.25">
      <c r="A29" s="19"/>
      <c r="B29" s="24" t="s">
        <v>19</v>
      </c>
      <c r="C29" s="19"/>
      <c r="D29" s="19">
        <f>C27</f>
        <v>40</v>
      </c>
      <c r="E29" s="19">
        <f>SUM(E21:E28)</f>
        <v>13</v>
      </c>
      <c r="F29" s="21"/>
      <c r="G29" s="23">
        <f>G21+G22+G24+G25+G26+G27</f>
        <v>0.67499999999999993</v>
      </c>
      <c r="H29" s="7"/>
      <c r="I29" s="7"/>
      <c r="J29" s="12"/>
      <c r="K29" s="8"/>
    </row>
    <row r="30" spans="1:11" x14ac:dyDescent="0.25">
      <c r="A30" s="7"/>
      <c r="B30" s="7"/>
      <c r="C30" s="4"/>
      <c r="D30" s="4"/>
      <c r="E30" s="4"/>
      <c r="F30" s="4"/>
      <c r="G30" s="25"/>
      <c r="H30" s="7"/>
      <c r="I30" s="7"/>
      <c r="J30" s="12"/>
      <c r="K30" s="8"/>
    </row>
    <row r="31" spans="1:11" x14ac:dyDescent="0.25">
      <c r="A31" s="7"/>
      <c r="B31" s="7"/>
      <c r="C31" s="4"/>
      <c r="D31" s="4"/>
      <c r="E31" s="4"/>
      <c r="F31" s="4"/>
      <c r="G31" s="25"/>
      <c r="H31" s="7"/>
      <c r="I31" s="7"/>
      <c r="J31" s="12"/>
      <c r="K31" s="8"/>
    </row>
    <row r="32" spans="1:11" x14ac:dyDescent="0.25">
      <c r="A32" s="60" t="s">
        <v>20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</row>
    <row r="33" spans="1:11" ht="74.099999999999994" customHeight="1" x14ac:dyDescent="0.25">
      <c r="A33" s="26" t="s">
        <v>8</v>
      </c>
      <c r="B33" s="19" t="s">
        <v>21</v>
      </c>
      <c r="C33" s="27" t="s">
        <v>22</v>
      </c>
      <c r="D33" s="19" t="s">
        <v>23</v>
      </c>
      <c r="E33" s="19" t="s">
        <v>24</v>
      </c>
      <c r="F33" s="19" t="s">
        <v>25</v>
      </c>
      <c r="G33" s="19" t="s">
        <v>26</v>
      </c>
      <c r="H33" s="27" t="s">
        <v>27</v>
      </c>
      <c r="I33" s="19" t="s">
        <v>28</v>
      </c>
      <c r="J33" s="27" t="s">
        <v>29</v>
      </c>
      <c r="K33" s="19" t="s">
        <v>30</v>
      </c>
    </row>
    <row r="34" spans="1:11" x14ac:dyDescent="0.25">
      <c r="A34" s="26">
        <v>1</v>
      </c>
      <c r="B34" s="19">
        <v>2</v>
      </c>
      <c r="C34" s="27">
        <v>3</v>
      </c>
      <c r="D34" s="19">
        <v>4</v>
      </c>
      <c r="E34" s="19">
        <v>5</v>
      </c>
      <c r="F34" s="19">
        <v>6</v>
      </c>
      <c r="G34" s="19">
        <v>7</v>
      </c>
      <c r="H34" s="27">
        <v>8</v>
      </c>
      <c r="I34" s="19">
        <v>9</v>
      </c>
      <c r="J34" s="27">
        <v>10</v>
      </c>
      <c r="K34" s="19">
        <v>11</v>
      </c>
    </row>
    <row r="35" spans="1:11" x14ac:dyDescent="0.25">
      <c r="A35" s="26">
        <v>1</v>
      </c>
      <c r="B35" s="53">
        <v>101356.5</v>
      </c>
      <c r="C35" s="27">
        <v>20.67</v>
      </c>
      <c r="D35" s="28">
        <f>B35/C35</f>
        <v>4903.5558780841793</v>
      </c>
      <c r="E35" s="19">
        <v>40.06</v>
      </c>
      <c r="F35" s="19">
        <v>10</v>
      </c>
      <c r="G35" s="54">
        <f>ROUND((D35*1.1)/E35%, 0)</f>
        <v>13465</v>
      </c>
      <c r="H35" s="27">
        <f>D29</f>
        <v>40</v>
      </c>
      <c r="I35" s="19">
        <f>E29</f>
        <v>13</v>
      </c>
      <c r="J35" s="29">
        <f>G29</f>
        <v>0.67499999999999993</v>
      </c>
      <c r="K35" s="30">
        <f>ROUND(G35*H35*I35*J35,0)</f>
        <v>4726215</v>
      </c>
    </row>
    <row r="36" spans="1:11" x14ac:dyDescent="0.25">
      <c r="A36" s="4"/>
      <c r="B36" s="31"/>
      <c r="C36" s="4"/>
      <c r="D36" s="32"/>
      <c r="E36" s="4"/>
      <c r="F36" s="32"/>
      <c r="G36" s="4"/>
      <c r="H36" s="4"/>
      <c r="I36" s="25"/>
      <c r="J36" s="33"/>
      <c r="K36" s="8"/>
    </row>
    <row r="37" spans="1:11" x14ac:dyDescent="0.25">
      <c r="A37" s="4"/>
      <c r="B37" s="31"/>
      <c r="C37" s="31"/>
      <c r="D37" s="34"/>
      <c r="E37" s="35"/>
      <c r="F37" s="35"/>
      <c r="G37" s="7"/>
      <c r="H37" s="7"/>
      <c r="I37" s="7"/>
      <c r="J37" s="7"/>
      <c r="K37" s="8"/>
    </row>
    <row r="38" spans="1:11" x14ac:dyDescent="0.25">
      <c r="A38" s="37"/>
      <c r="B38" s="37"/>
      <c r="C38" s="37"/>
      <c r="D38" s="37"/>
      <c r="E38" s="37"/>
      <c r="F38" s="37"/>
      <c r="G38" s="38"/>
      <c r="H38" s="36"/>
      <c r="I38" s="7"/>
      <c r="J38" s="7"/>
      <c r="K38" s="8"/>
    </row>
    <row r="39" spans="1:11" ht="16.5" hidden="1" customHeight="1" x14ac:dyDescent="0.25">
      <c r="A39" s="37"/>
      <c r="B39" s="39"/>
      <c r="C39" s="37"/>
      <c r="D39" s="37"/>
      <c r="E39" s="37"/>
      <c r="F39" s="37"/>
      <c r="G39" s="38"/>
      <c r="H39" s="36"/>
      <c r="I39" s="39"/>
      <c r="J39" s="7"/>
      <c r="K39" s="8"/>
    </row>
    <row r="40" spans="1:11" hidden="1" x14ac:dyDescent="0.25">
      <c r="A40" s="4"/>
      <c r="B40" s="31"/>
      <c r="C40" s="31"/>
      <c r="D40" s="34"/>
      <c r="E40" s="35"/>
      <c r="F40" s="35"/>
      <c r="G40" s="7"/>
      <c r="H40" s="7"/>
      <c r="I40" s="7"/>
      <c r="J40" s="7"/>
      <c r="K40" s="8"/>
    </row>
    <row r="41" spans="1:11" hidden="1" x14ac:dyDescent="0.25">
      <c r="B41" s="39"/>
      <c r="E41" s="40"/>
      <c r="F41" s="8"/>
      <c r="G41" s="41"/>
      <c r="H41" s="12"/>
      <c r="I41" s="39"/>
    </row>
    <row r="43" spans="1:11" x14ac:dyDescent="0.25">
      <c r="B43" s="39" t="s">
        <v>31</v>
      </c>
      <c r="E43" s="40"/>
      <c r="F43" s="8"/>
      <c r="G43" s="41"/>
      <c r="H43" s="12"/>
      <c r="I43" s="39"/>
    </row>
  </sheetData>
  <mergeCells count="11">
    <mergeCell ref="A14:K14"/>
    <mergeCell ref="A3:K3"/>
    <mergeCell ref="A5:K5"/>
    <mergeCell ref="A6:K6"/>
    <mergeCell ref="C8:K8"/>
    <mergeCell ref="C10:K10"/>
    <mergeCell ref="A15:K15"/>
    <mergeCell ref="A16:K16"/>
    <mergeCell ref="A17:K17"/>
    <mergeCell ref="A18:K18"/>
    <mergeCell ref="A32:K32"/>
  </mergeCells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ПД</vt:lpstr>
      <vt:lpstr>РД</vt:lpstr>
      <vt:lpstr>ПД!Область_печати</vt:lpstr>
      <vt:lpstr>РД!Область_печати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</dc:creator>
  <cp:lastModifiedBy>Петелин Роман Владимирович</cp:lastModifiedBy>
  <cp:lastPrinted>2024-09-19T08:42:02Z</cp:lastPrinted>
  <dcterms:created xsi:type="dcterms:W3CDTF">2023-10-09T13:52:16Z</dcterms:created>
  <dcterms:modified xsi:type="dcterms:W3CDTF">2024-10-15T12:11:21Z</dcterms:modified>
</cp:coreProperties>
</file>