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"/>
    </mc:Choice>
  </mc:AlternateContent>
  <xr:revisionPtr revIDLastSave="0" documentId="13_ncr:1_{51464BE8-57DB-4611-9957-A2EC29DDFCBB}" xr6:coauthVersionLast="47" xr6:coauthVersionMax="47" xr10:uidLastSave="{00000000-0000-0000-0000-000000000000}"/>
  <bookViews>
    <workbookView xWindow="-120" yWindow="-120" windowWidth="51840" windowHeight="21240" tabRatio="500" xr2:uid="{00000000-000D-0000-FFFF-FFFF00000000}"/>
  </bookViews>
  <sheets>
    <sheet name="Анализ итог" sheetId="4" r:id="rId1"/>
    <sheet name="Анализчернь" sheetId="3" r:id="rId2"/>
    <sheet name="КП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9" i="4" l="1"/>
  <c r="G90" i="4"/>
  <c r="G55" i="4"/>
  <c r="G54" i="4"/>
  <c r="C97" i="4"/>
  <c r="F97" i="4" l="1"/>
  <c r="C98" i="4"/>
  <c r="F98" i="4" s="1"/>
  <c r="G91" i="4"/>
  <c r="F89" i="4"/>
  <c r="F99" i="4" l="1"/>
  <c r="F100" i="4" s="1"/>
  <c r="F84" i="4" l="1"/>
  <c r="G84" i="4" s="1"/>
  <c r="F83" i="4"/>
  <c r="G83" i="4" s="1"/>
  <c r="G120" i="3"/>
  <c r="G119" i="3"/>
  <c r="F120" i="3"/>
  <c r="F119" i="3"/>
  <c r="F115" i="3"/>
  <c r="F116" i="3"/>
  <c r="H116" i="3"/>
  <c r="H115" i="3"/>
  <c r="H91" i="4" l="1"/>
  <c r="H71" i="4"/>
  <c r="I71" i="4"/>
  <c r="J71" i="4"/>
  <c r="J70" i="4"/>
  <c r="I70" i="4"/>
  <c r="H69" i="4"/>
  <c r="I69" i="4"/>
  <c r="J69" i="4"/>
  <c r="G69" i="4"/>
  <c r="G71" i="4" s="1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6" i="4"/>
  <c r="K57" i="4"/>
  <c r="K58" i="4"/>
  <c r="K59" i="4"/>
  <c r="K60" i="4"/>
  <c r="K61" i="4"/>
  <c r="K62" i="4"/>
  <c r="K63" i="4"/>
  <c r="K64" i="4"/>
  <c r="K65" i="4"/>
  <c r="K2" i="4"/>
  <c r="D75" i="4"/>
  <c r="D78" i="4" s="1"/>
  <c r="C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R88" i="3"/>
  <c r="D83" i="3"/>
  <c r="R87" i="3"/>
  <c r="R86" i="3"/>
  <c r="R85" i="3"/>
  <c r="G84" i="3"/>
  <c r="P82" i="3"/>
  <c r="P85" i="3" s="1"/>
  <c r="M82" i="3"/>
  <c r="N82" i="3"/>
  <c r="O82" i="3"/>
  <c r="G82" i="3"/>
  <c r="H82" i="3"/>
  <c r="I82" i="3"/>
  <c r="J82" i="3"/>
  <c r="K82" i="3"/>
  <c r="L82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2" i="3"/>
  <c r="J79" i="3"/>
  <c r="J80" i="3" s="1"/>
  <c r="J78" i="3"/>
  <c r="M78" i="3"/>
  <c r="E76" i="3"/>
  <c r="E75" i="3"/>
  <c r="I3" i="3"/>
  <c r="J3" i="3" s="1"/>
  <c r="I4" i="3"/>
  <c r="J4" i="3" s="1"/>
  <c r="I5" i="3"/>
  <c r="J5" i="3" s="1"/>
  <c r="I6" i="3"/>
  <c r="J6" i="3"/>
  <c r="I7" i="3"/>
  <c r="J7" i="3"/>
  <c r="I8" i="3"/>
  <c r="J8" i="3" s="1"/>
  <c r="I9" i="3"/>
  <c r="J9" i="3" s="1"/>
  <c r="I10" i="3"/>
  <c r="J10" i="3"/>
  <c r="I11" i="3"/>
  <c r="J11" i="3" s="1"/>
  <c r="I12" i="3"/>
  <c r="J12" i="3" s="1"/>
  <c r="I13" i="3"/>
  <c r="J13" i="3" s="1"/>
  <c r="I14" i="3"/>
  <c r="J14" i="3" s="1"/>
  <c r="I15" i="3"/>
  <c r="J15" i="3"/>
  <c r="I16" i="3"/>
  <c r="J16" i="3"/>
  <c r="I17" i="3"/>
  <c r="J17" i="3"/>
  <c r="I18" i="3"/>
  <c r="J18" i="3"/>
  <c r="I19" i="3"/>
  <c r="J19" i="3" s="1"/>
  <c r="I20" i="3"/>
  <c r="J20" i="3" s="1"/>
  <c r="I21" i="3"/>
  <c r="J21" i="3" s="1"/>
  <c r="I22" i="3"/>
  <c r="J22" i="3" s="1"/>
  <c r="I23" i="3"/>
  <c r="J23" i="3"/>
  <c r="I24" i="3"/>
  <c r="J24" i="3" s="1"/>
  <c r="I25" i="3"/>
  <c r="J25" i="3"/>
  <c r="I26" i="3"/>
  <c r="J26" i="3"/>
  <c r="I27" i="3"/>
  <c r="J27" i="3" s="1"/>
  <c r="I28" i="3"/>
  <c r="J28" i="3" s="1"/>
  <c r="I29" i="3"/>
  <c r="J29" i="3" s="1"/>
  <c r="I30" i="3"/>
  <c r="J30" i="3" s="1"/>
  <c r="I31" i="3"/>
  <c r="J31" i="3" s="1"/>
  <c r="I32" i="3"/>
  <c r="J32" i="3"/>
  <c r="I33" i="3"/>
  <c r="J33" i="3"/>
  <c r="I34" i="3"/>
  <c r="J34" i="3" s="1"/>
  <c r="I35" i="3"/>
  <c r="J35" i="3"/>
  <c r="I36" i="3"/>
  <c r="J36" i="3" s="1"/>
  <c r="I37" i="3"/>
  <c r="J37" i="3" s="1"/>
  <c r="I38" i="3"/>
  <c r="J38" i="3" s="1"/>
  <c r="I39" i="3"/>
  <c r="J39" i="3" s="1"/>
  <c r="I40" i="3"/>
  <c r="J40" i="3" s="1"/>
  <c r="I41" i="3"/>
  <c r="J41" i="3" s="1"/>
  <c r="I42" i="3"/>
  <c r="J42" i="3"/>
  <c r="I43" i="3"/>
  <c r="J43" i="3"/>
  <c r="I44" i="3"/>
  <c r="J44" i="3" s="1"/>
  <c r="I45" i="3"/>
  <c r="J45" i="3" s="1"/>
  <c r="I46" i="3"/>
  <c r="J46" i="3"/>
  <c r="I47" i="3"/>
  <c r="J47" i="3"/>
  <c r="I48" i="3"/>
  <c r="J48" i="3"/>
  <c r="I49" i="3"/>
  <c r="J49" i="3"/>
  <c r="I50" i="3"/>
  <c r="J50" i="3" s="1"/>
  <c r="I51" i="3"/>
  <c r="J51" i="3"/>
  <c r="I52" i="3"/>
  <c r="J52" i="3" s="1"/>
  <c r="I53" i="3"/>
  <c r="J53" i="3" s="1"/>
  <c r="I54" i="3"/>
  <c r="J54" i="3" s="1"/>
  <c r="I55" i="3"/>
  <c r="J55" i="3"/>
  <c r="I56" i="3"/>
  <c r="J56" i="3"/>
  <c r="I57" i="3"/>
  <c r="J57" i="3"/>
  <c r="I58" i="3"/>
  <c r="J58" i="3" s="1"/>
  <c r="I59" i="3"/>
  <c r="J59" i="3" s="1"/>
  <c r="I60" i="3"/>
  <c r="J60" i="3" s="1"/>
  <c r="I61" i="3"/>
  <c r="J61" i="3" s="1"/>
  <c r="I62" i="3"/>
  <c r="J62" i="3" s="1"/>
  <c r="I63" i="3"/>
  <c r="J63" i="3"/>
  <c r="I64" i="3"/>
  <c r="J64" i="3"/>
  <c r="I65" i="3"/>
  <c r="J65" i="3"/>
  <c r="I66" i="3"/>
  <c r="J66" i="3"/>
  <c r="I67" i="3"/>
  <c r="J67" i="3" s="1"/>
  <c r="I68" i="3"/>
  <c r="J68" i="3" s="1"/>
  <c r="I2" i="3"/>
  <c r="J2" i="3" s="1"/>
  <c r="C69" i="3"/>
  <c r="D80" i="3"/>
  <c r="F69" i="4" l="1"/>
  <c r="J69" i="3"/>
  <c r="D87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2" i="3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74" i="1" s="1"/>
  <c r="F69" i="3" l="1"/>
  <c r="I72" i="3" s="1"/>
</calcChain>
</file>

<file path=xl/sharedStrings.xml><?xml version="1.0" encoding="utf-8"?>
<sst xmlns="http://schemas.openxmlformats.org/spreadsheetml/2006/main" count="456" uniqueCount="90">
  <si>
    <t>№</t>
  </si>
  <si>
    <t>Товары (работы, услуги)</t>
  </si>
  <si>
    <t>Кол-во</t>
  </si>
  <si>
    <t>Ед.</t>
  </si>
  <si>
    <t>Цена</t>
  </si>
  <si>
    <t>Сумма</t>
  </si>
  <si>
    <t>Балка 60Ш1 ст.09Г2С дл. 12 м</t>
  </si>
  <si>
    <t>тн</t>
  </si>
  <si>
    <t>Балка 60Б2 ст.09Г2С дл. 12 м</t>
  </si>
  <si>
    <t>Балка 40К1 ст.09Г2С дл. 12 м</t>
  </si>
  <si>
    <t>Балка 40Б1 ст.09Г2С дл. 12 м</t>
  </si>
  <si>
    <t>Балка 40Ш1 ст.09Г2С дл. 12 м</t>
  </si>
  <si>
    <t>Балка 30Ш1 ст.09Г2С дл. 12 м</t>
  </si>
  <si>
    <t>Балка 45М ст.1-3 дл. 12 м</t>
  </si>
  <si>
    <t>Балка 30М ст.1-3 дл. 12 м</t>
  </si>
  <si>
    <t>Балка 25Ш1 ст.1-3 дл. 12 м</t>
  </si>
  <si>
    <t>Швеллер 24П ст.1-3 дл. 12 м</t>
  </si>
  <si>
    <t>Швеллер 20П ст.1-3 дл. 12 м</t>
  </si>
  <si>
    <t>Швеллер 18П ст.1-3 дл. 12 м</t>
  </si>
  <si>
    <t>Швеллер 14П ст.1-3 дл. 12 м</t>
  </si>
  <si>
    <t>Швеллер 12П ст.1-3 дл. 12 м</t>
  </si>
  <si>
    <t>Швеллер 8П ст.1-3 дл. 12 м</t>
  </si>
  <si>
    <t>Швеллер гнутый 120х60х5 ст.1-3 дл. 12 м</t>
  </si>
  <si>
    <t>Уголок г/к 160х100х10 ст.1-3 дл. 12 м</t>
  </si>
  <si>
    <t>Уголок г/к 160х100х9 ст.1-3 дл. 12 м</t>
  </si>
  <si>
    <t>Уголок г/к 125х100х8 ст.1-3 дл. 12 м</t>
  </si>
  <si>
    <t>Уголок г/к 100х100х8 ст.1-3 дл. 12 м</t>
  </si>
  <si>
    <t>Уголок г/к 90х90х6 ст.1-3 дл. 12 м</t>
  </si>
  <si>
    <t>Уголок г/к 63х63х5 ст.1-3 дл. 12 м</t>
  </si>
  <si>
    <t>Уголок г/к 40х40х4 ст.1-3 дл. 12 м</t>
  </si>
  <si>
    <t>Лист г/к 60х1500х6000 ст.09Г2С</t>
  </si>
  <si>
    <t>Лист г/к 40х1500х6000 ст.09Г2С</t>
  </si>
  <si>
    <t>Лист г/к 30х1500х6000 ст.09Г2С</t>
  </si>
  <si>
    <t>Лист г/к 28х1500х6000 ст.09Г2С</t>
  </si>
  <si>
    <t>Лист г/к 25х1500х6000 ст.09Г2С</t>
  </si>
  <si>
    <t>Лист г/к 20х1500х6000 ст.09Г2С</t>
  </si>
  <si>
    <t>Лист г/к 16х1500х6000 ст.09Г2С</t>
  </si>
  <si>
    <t>Лист г/к 12х1500х6000 ст.09Г2С</t>
  </si>
  <si>
    <t>Лист г/к 10х1500х6000 ст.09Г2С</t>
  </si>
  <si>
    <t>Лист г/к 30х1500х6000 ст.3</t>
  </si>
  <si>
    <t>Лист г/к 25х1500х6000 ст.3</t>
  </si>
  <si>
    <t>Лист г/к 20х1500х6000 ст.3</t>
  </si>
  <si>
    <t>Лист г/к 12х1500х6000 ст.3</t>
  </si>
  <si>
    <t>Лист г/к 10х1500х6000 ст.3</t>
  </si>
  <si>
    <t>Лист г/к 8х1500х6000 ст.3</t>
  </si>
  <si>
    <t>Лист г/к 6х1500х6000 ст.3</t>
  </si>
  <si>
    <t>Лист г/к 4х1500х6000 ст.3</t>
  </si>
  <si>
    <t>Труба ВГП 32х2,8 ст.1-3 дл. 6 м</t>
  </si>
  <si>
    <t>Труба ВГП 15х2,5 ст.1-3 дл. 6 м</t>
  </si>
  <si>
    <t>Лист г/к рифл. 4х1500х6000 ст.3</t>
  </si>
  <si>
    <t>Арматура А1 16 А240 дл. 11,7 м</t>
  </si>
  <si>
    <t>ПВЛ-506х1000х3000 ст.3</t>
  </si>
  <si>
    <t>Труба квадр. 200х200х10 ст.09Г2С дл. 12 м</t>
  </si>
  <si>
    <t>Труба квадр. 160х160х6 ст.09Г2С дл. 12 м</t>
  </si>
  <si>
    <t>Труба квадр. 200х200х6 ст.1-3 дл. 12 м</t>
  </si>
  <si>
    <t>Труба квадр. 160х160х5 ст.1-3 дл. 12 м</t>
  </si>
  <si>
    <t>Труба квадр. 140х140х5 ст.1-3 дл. 12 м</t>
  </si>
  <si>
    <t>Труба квадр. 120х120х5 ст.1-3 дл. 12 м</t>
  </si>
  <si>
    <t>Труба квадр. 100х100х5 ст.1-3 дл. 12 м</t>
  </si>
  <si>
    <t>Профнастил Н57-750-0,8 RAL</t>
  </si>
  <si>
    <t>м2</t>
  </si>
  <si>
    <t>Профнастил НС35-1000-0,7 RAL</t>
  </si>
  <si>
    <t>Балка 25Ш1 ст.09Г2С дл. 12 м</t>
  </si>
  <si>
    <t>Балка 30Б1 ст.1-3 дл. 12 м</t>
  </si>
  <si>
    <t>Балка 25Б2 ст.1-3 дл. 12 м</t>
  </si>
  <si>
    <t>Швеллер 16П ст.1-3 дл. 12 м</t>
  </si>
  <si>
    <t>Швеллер гнутый 160х80х4 ст.1-3 дл. 12 м</t>
  </si>
  <si>
    <t>Уголок г/к 75х75х5 ст.1-3 дл. 12 м</t>
  </si>
  <si>
    <t>Уголок г/к 32х32х4 ст.1-3 дл. 12 м</t>
  </si>
  <si>
    <t>Лист г/к рифл. 6х1500х6000 ст.3</t>
  </si>
  <si>
    <t>Металлоконструкции (изготовление, разработка КМД, материалы, АКЗ ГФ-021, доставка)</t>
  </si>
  <si>
    <t>Монтаж металлокаркаса</t>
  </si>
  <si>
    <t>Монтаж фасада и кровли (профлист)</t>
  </si>
  <si>
    <t>Итого:</t>
  </si>
  <si>
    <t>1632-2021-1.1,1.2-КМ1</t>
  </si>
  <si>
    <t>Основные конструкции</t>
  </si>
  <si>
    <t>1632-2021-1.1,1.2-КМ2</t>
  </si>
  <si>
    <t>Второстепенные конструкции</t>
  </si>
  <si>
    <t>1632-2021-1.1,1.2-КМ3</t>
  </si>
  <si>
    <t>Этажерка аспирационной установки</t>
  </si>
  <si>
    <t>ТБ</t>
  </si>
  <si>
    <t>СРВ</t>
  </si>
  <si>
    <t>КМ3</t>
  </si>
  <si>
    <t>КМ2</t>
  </si>
  <si>
    <t>Дельта</t>
  </si>
  <si>
    <t>проверки</t>
  </si>
  <si>
    <t>кг/м2</t>
  </si>
  <si>
    <t>закуплены заказчиком</t>
  </si>
  <si>
    <t>КМ1, КМ2, КМ3 без транбордера!!!</t>
  </si>
  <si>
    <t>только СРВ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</si>
</sst>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Times New Roman"/>
    </font>
    <font>
      <sz val="10"/>
      <color rgb="FF000000"/>
      <name val="Times New Roman"/>
      <charset val="204"/>
    </font>
    <font>
      <b/>
      <sz val="9"/>
      <name val="Arial"/>
      <charset val="1"/>
    </font>
    <font>
      <sz val="8"/>
      <color rgb="FF000000"/>
      <name val="Microsoft Sans Serif"/>
      <charset val="1"/>
    </font>
    <font>
      <sz val="8"/>
      <name val="Microsoft Sans Serif"/>
      <charset val="1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1" fontId="3" fillId="0" borderId="1" xfId="0" applyNumberFormat="1" applyFont="1" applyBorder="1" applyAlignment="1">
      <alignment horizontal="left" vertical="top" indent="1" shrinkToFit="1"/>
    </xf>
    <xf numFmtId="0" fontId="4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right" vertical="top" shrinkToFit="1"/>
    </xf>
    <xf numFmtId="1" fontId="3" fillId="0" borderId="2" xfId="0" applyNumberFormat="1" applyFont="1" applyBorder="1" applyAlignment="1">
      <alignment horizontal="left" vertical="top" indent="1" shrinkToFit="1"/>
    </xf>
    <xf numFmtId="0" fontId="4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1" fillId="0" borderId="0" xfId="0" applyFont="1" applyBorder="1" applyAlignment="1">
      <alignment horizontal="left" vertical="top" wrapText="1" indent="1"/>
    </xf>
    <xf numFmtId="4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4" fontId="3" fillId="0" borderId="2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0" fontId="1" fillId="0" borderId="0" xfId="0" applyFont="1" applyBorder="1" applyAlignment="1">
      <alignment horizontal="right"/>
    </xf>
    <xf numFmtId="0" fontId="4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8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4" fontId="0" fillId="0" borderId="3" xfId="0" applyNumberFormat="1" applyBorder="1" applyAlignment="1">
      <alignment horizontal="center" vertical="center"/>
    </xf>
    <xf numFmtId="4" fontId="0" fillId="0" borderId="3" xfId="0" applyNumberFormat="1" applyBorder="1">
      <alignment vertical="center"/>
    </xf>
    <xf numFmtId="4" fontId="5" fillId="0" borderId="3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4" fontId="0" fillId="4" borderId="3" xfId="0" applyNumberForma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0" fillId="0" borderId="4" xfId="0" applyNumberFormat="1" applyBorder="1">
      <alignment vertical="center"/>
    </xf>
    <xf numFmtId="4" fontId="5" fillId="0" borderId="4" xfId="0" applyNumberFormat="1" applyFont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4" fontId="0" fillId="2" borderId="3" xfId="0" applyNumberFormat="1" applyFill="1" applyBorder="1">
      <alignment vertical="center"/>
    </xf>
    <xf numFmtId="4" fontId="0" fillId="2" borderId="4" xfId="0" applyNumberFormat="1" applyFill="1" applyBorder="1">
      <alignment vertical="center"/>
    </xf>
    <xf numFmtId="0" fontId="0" fillId="2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>
      <alignment vertical="center"/>
    </xf>
    <xf numFmtId="4" fontId="6" fillId="2" borderId="4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4" fontId="0" fillId="2" borderId="0" xfId="0" applyNumberFormat="1" applyFill="1">
      <alignment vertical="center"/>
    </xf>
    <xf numFmtId="4" fontId="6" fillId="0" borderId="3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>
      <alignment vertical="center"/>
    </xf>
    <xf numFmtId="0" fontId="6" fillId="0" borderId="0" xfId="0" applyFont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4" fontId="0" fillId="5" borderId="3" xfId="0" applyNumberFormat="1" applyFill="1" applyBorder="1" applyAlignment="1">
      <alignment horizontal="center" vertical="center"/>
    </xf>
    <xf numFmtId="4" fontId="0" fillId="5" borderId="3" xfId="0" applyNumberFormat="1" applyFill="1" applyBorder="1">
      <alignment vertical="center"/>
    </xf>
    <xf numFmtId="4" fontId="0" fillId="5" borderId="4" xfId="0" applyNumberFormat="1" applyFill="1" applyBorder="1">
      <alignment vertical="center"/>
    </xf>
    <xf numFmtId="0" fontId="0" fillId="5" borderId="0" xfId="0" applyFill="1">
      <alignment vertical="center"/>
    </xf>
    <xf numFmtId="4" fontId="0" fillId="5" borderId="0" xfId="0" applyNumberFormat="1" applyFill="1">
      <alignment vertical="center"/>
    </xf>
    <xf numFmtId="0" fontId="6" fillId="5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6" fillId="5" borderId="3" xfId="0" applyFont="1" applyFill="1" applyBorder="1">
      <alignment vertical="center"/>
    </xf>
    <xf numFmtId="4" fontId="6" fillId="5" borderId="3" xfId="0" applyNumberFormat="1" applyFont="1" applyFill="1" applyBorder="1" applyAlignment="1">
      <alignment horizontal="center" vertical="center"/>
    </xf>
    <xf numFmtId="4" fontId="6" fillId="5" borderId="3" xfId="0" applyNumberFormat="1" applyFont="1" applyFill="1" applyBorder="1">
      <alignment vertical="center"/>
    </xf>
    <xf numFmtId="4" fontId="6" fillId="5" borderId="4" xfId="0" applyNumberFormat="1" applyFont="1" applyFill="1" applyBorder="1">
      <alignment vertical="center"/>
    </xf>
    <xf numFmtId="0" fontId="6" fillId="5" borderId="0" xfId="0" applyFont="1" applyFill="1">
      <alignment vertical="center"/>
    </xf>
    <xf numFmtId="4" fontId="0" fillId="7" borderId="0" xfId="0" applyNumberFormat="1" applyFill="1">
      <alignment vertical="center"/>
    </xf>
    <xf numFmtId="0" fontId="7" fillId="7" borderId="0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3" xfId="0" applyFill="1" applyBorder="1">
      <alignment vertical="center"/>
    </xf>
    <xf numFmtId="4" fontId="0" fillId="0" borderId="3" xfId="0" applyNumberFormat="1" applyFill="1" applyBorder="1" applyAlignment="1">
      <alignment horizontal="center" vertical="center"/>
    </xf>
    <xf numFmtId="4" fontId="0" fillId="0" borderId="3" xfId="0" applyNumberFormat="1" applyFill="1" applyBorder="1">
      <alignment vertical="center"/>
    </xf>
    <xf numFmtId="4" fontId="0" fillId="0" borderId="4" xfId="0" applyNumberFormat="1" applyFill="1" applyBorder="1">
      <alignment vertical="center"/>
    </xf>
    <xf numFmtId="0" fontId="0" fillId="0" borderId="0" xfId="0" applyFill="1">
      <alignment vertical="center"/>
    </xf>
    <xf numFmtId="4" fontId="0" fillId="0" borderId="0" xfId="0" applyNumberFormat="1" applyFill="1">
      <alignment vertical="center"/>
    </xf>
    <xf numFmtId="0" fontId="6" fillId="0" borderId="3" xfId="0" applyFont="1" applyFill="1" applyBorder="1">
      <alignment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>
      <alignment vertical="center"/>
    </xf>
    <xf numFmtId="4" fontId="6" fillId="0" borderId="4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4" fontId="5" fillId="0" borderId="3" xfId="0" applyNumberFormat="1" applyFont="1" applyFill="1" applyBorder="1">
      <alignment vertical="center"/>
    </xf>
    <xf numFmtId="4" fontId="5" fillId="0" borderId="4" xfId="0" applyNumberFormat="1" applyFont="1" applyFill="1" applyBorder="1">
      <alignment vertical="center"/>
    </xf>
    <xf numFmtId="4" fontId="0" fillId="0" borderId="0" xfId="0" applyNumberFormat="1" applyFill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center" vertical="center"/>
    </xf>
    <xf numFmtId="4" fontId="7" fillId="0" borderId="0" xfId="0" applyNumberFormat="1" applyFont="1" applyFill="1">
      <alignment vertical="center"/>
    </xf>
    <xf numFmtId="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7" fillId="0" borderId="3" xfId="0" applyNumberFormat="1" applyFont="1" applyFill="1" applyBorder="1">
      <alignment vertical="center"/>
    </xf>
    <xf numFmtId="4" fontId="0" fillId="2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5" borderId="0" xfId="0" applyFill="1" applyAlignment="1">
      <alignment horizontal="center" vertical="center"/>
    </xf>
    <xf numFmtId="4" fontId="0" fillId="5" borderId="0" xfId="0" applyNumberFormat="1" applyFill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3180521</xdr:colOff>
      <xdr:row>95</xdr:row>
      <xdr:rowOff>0</xdr:rowOff>
    </xdr:from>
    <xdr:to>
      <xdr:col>8</xdr:col>
      <xdr:colOff>1536230</xdr:colOff>
      <xdr:row>99</xdr:row>
      <xdr:rowOff>70919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7DFDC40-6940-4174-88C0-E8CEB318B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3543" y="15736957"/>
          <a:ext cx="7516274" cy="733527"/>
        </a:xfrm>
        <a:prstGeom prst="rect">
          <a:avLst/>
        </a:prstGeom>
      </xdr:spPr>
    </xdr:pic>
    <xdr:clientData/>
  </xdr:twoCellAnchor>
  <xdr:twoCellAnchor editAs="oneCell">
    <xdr:from>
      <xdr:col>1</xdr:col>
      <xdr:colOff>3180521</xdr:colOff>
      <xdr:row>104</xdr:row>
      <xdr:rowOff>0</xdr:rowOff>
    </xdr:from>
    <xdr:to>
      <xdr:col>8</xdr:col>
      <xdr:colOff>1545756</xdr:colOff>
      <xdr:row>108</xdr:row>
      <xdr:rowOff>89971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1299672-09A8-453C-BFB5-D8C23C59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3543" y="17227826"/>
          <a:ext cx="7525800" cy="752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121106</xdr:colOff>
      <xdr:row>2</xdr:row>
      <xdr:rowOff>0</xdr:rowOff>
    </xdr:from>
    <xdr:to>
      <xdr:col>9</xdr:col>
      <xdr:colOff>641009</xdr:colOff>
      <xdr:row>2</xdr:row>
      <xdr:rowOff>0</xdr:rowOff>
    </xdr:to>
    <xdr:sp macro="" textlink="">
      <xdr:nvSpPr>
        <xdr:cNvPr id="2" name="CustGem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0800" y="742680"/>
          <a:ext cx="6116760" cy="360"/>
        </a:xfrm>
        <a:custGeom>
          <a:avLst/>
          <a:gdLst>
            <a:gd name="T0" fmla="*/ 0 w 6117590"/>
            <a:gd name="T1" fmla="*/ 0 h 0"/>
            <a:gd name="T2" fmla="*/ 6117335 w 6117590"/>
            <a:gd name="T3" fmla="*/ 0 h 0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6117590">
              <a:moveTo>
                <a:pt x="0" y="0"/>
              </a:moveTo>
              <a:lnTo>
                <a:pt x="6117335" y="0"/>
              </a:lnTo>
            </a:path>
          </a:pathLst>
        </a:custGeom>
        <a:noFill/>
        <a:ln w="19050" cap="flat" cmpd="sng">
          <a:solidFill>
            <a:srgbClr val="333333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0</xdr:col>
      <xdr:colOff>69240</xdr:colOff>
      <xdr:row>71</xdr:row>
      <xdr:rowOff>0</xdr:rowOff>
    </xdr:from>
    <xdr:to>
      <xdr:col>9</xdr:col>
      <xdr:colOff>250774</xdr:colOff>
      <xdr:row>71</xdr:row>
      <xdr:rowOff>0</xdr:rowOff>
    </xdr:to>
    <xdr:sp macro="" textlink="">
      <xdr:nvSpPr>
        <xdr:cNvPr id="3" name="CustGem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9480" y="10611720"/>
          <a:ext cx="6116760" cy="360"/>
        </a:xfrm>
        <a:custGeom>
          <a:avLst/>
          <a:gdLst>
            <a:gd name="T0" fmla="*/ 0 w 6117590"/>
            <a:gd name="T1" fmla="*/ 0 h 0"/>
            <a:gd name="T2" fmla="*/ 199644 w 6117590"/>
            <a:gd name="T3" fmla="*/ 0 h 0"/>
            <a:gd name="T4" fmla="*/ 199644 w 6117590"/>
            <a:gd name="T5" fmla="*/ 0 h 0"/>
            <a:gd name="T6" fmla="*/ 399288 w 6117590"/>
            <a:gd name="T7" fmla="*/ 0 h 0"/>
            <a:gd name="T8" fmla="*/ 399288 w 6117590"/>
            <a:gd name="T9" fmla="*/ 0 h 0"/>
            <a:gd name="T10" fmla="*/ 600456 w 6117590"/>
            <a:gd name="T11" fmla="*/ 0 h 0"/>
            <a:gd name="T12" fmla="*/ 600456 w 6117590"/>
            <a:gd name="T13" fmla="*/ 0 h 0"/>
            <a:gd name="T14" fmla="*/ 923544 w 6117590"/>
            <a:gd name="T15" fmla="*/ 0 h 0"/>
            <a:gd name="T16" fmla="*/ 923544 w 6117590"/>
            <a:gd name="T17" fmla="*/ 0 h 0"/>
            <a:gd name="T18" fmla="*/ 1066800 w 6117590"/>
            <a:gd name="T19" fmla="*/ 0 h 0"/>
            <a:gd name="T20" fmla="*/ 1066800 w 6117590"/>
            <a:gd name="T21" fmla="*/ 0 h 0"/>
            <a:gd name="T22" fmla="*/ 1225296 w 6117590"/>
            <a:gd name="T23" fmla="*/ 0 h 0"/>
            <a:gd name="T24" fmla="*/ 1225296 w 6117590"/>
            <a:gd name="T25" fmla="*/ 0 h 0"/>
            <a:gd name="T26" fmla="*/ 1383792 w 6117590"/>
            <a:gd name="T27" fmla="*/ 0 h 0"/>
            <a:gd name="T28" fmla="*/ 1383792 w 6117590"/>
            <a:gd name="T29" fmla="*/ 0 h 0"/>
            <a:gd name="T30" fmla="*/ 1559052 w 6117590"/>
            <a:gd name="T31" fmla="*/ 0 h 0"/>
            <a:gd name="T32" fmla="*/ 1559052 w 6117590"/>
            <a:gd name="T33" fmla="*/ 0 h 0"/>
            <a:gd name="T34" fmla="*/ 1758696 w 6117590"/>
            <a:gd name="T35" fmla="*/ 0 h 0"/>
            <a:gd name="T36" fmla="*/ 1758696 w 6117590"/>
            <a:gd name="T37" fmla="*/ 0 h 0"/>
            <a:gd name="T38" fmla="*/ 1958340 w 6117590"/>
            <a:gd name="T39" fmla="*/ 0 h 0"/>
            <a:gd name="T40" fmla="*/ 1958340 w 6117590"/>
            <a:gd name="T41" fmla="*/ 0 h 0"/>
            <a:gd name="T42" fmla="*/ 2157984 w 6117590"/>
            <a:gd name="T43" fmla="*/ 0 h 0"/>
            <a:gd name="T44" fmla="*/ 2157984 w 6117590"/>
            <a:gd name="T45" fmla="*/ 0 h 0"/>
            <a:gd name="T46" fmla="*/ 2359152 w 6117590"/>
            <a:gd name="T47" fmla="*/ 0 h 0"/>
            <a:gd name="T48" fmla="*/ 2359152 w 6117590"/>
            <a:gd name="T49" fmla="*/ 0 h 0"/>
            <a:gd name="T50" fmla="*/ 2558796 w 6117590"/>
            <a:gd name="T51" fmla="*/ 0 h 0"/>
            <a:gd name="T52" fmla="*/ 2558796 w 6117590"/>
            <a:gd name="T53" fmla="*/ 0 h 0"/>
            <a:gd name="T54" fmla="*/ 2717292 w 6117590"/>
            <a:gd name="T55" fmla="*/ 0 h 0"/>
            <a:gd name="T56" fmla="*/ 2717292 w 6117590"/>
            <a:gd name="T57" fmla="*/ 0 h 0"/>
            <a:gd name="T58" fmla="*/ 2866644 w 6117590"/>
            <a:gd name="T59" fmla="*/ 0 h 0"/>
            <a:gd name="T60" fmla="*/ 2866644 w 6117590"/>
            <a:gd name="T61" fmla="*/ 0 h 0"/>
            <a:gd name="T62" fmla="*/ 3025140 w 6117590"/>
            <a:gd name="T63" fmla="*/ 0 h 0"/>
            <a:gd name="T64" fmla="*/ 3025140 w 6117590"/>
            <a:gd name="T65" fmla="*/ 0 h 0"/>
            <a:gd name="T66" fmla="*/ 3183636 w 6117590"/>
            <a:gd name="T67" fmla="*/ 0 h 0"/>
            <a:gd name="T68" fmla="*/ 3183636 w 6117590"/>
            <a:gd name="T69" fmla="*/ 0 h 0"/>
            <a:gd name="T70" fmla="*/ 3384804 w 6117590"/>
            <a:gd name="T71" fmla="*/ 0 h 0"/>
            <a:gd name="T72" fmla="*/ 3384804 w 6117590"/>
            <a:gd name="T73" fmla="*/ 0 h 0"/>
            <a:gd name="T74" fmla="*/ 3584448 w 6117590"/>
            <a:gd name="T75" fmla="*/ 0 h 0"/>
            <a:gd name="T76" fmla="*/ 3584448 w 6117590"/>
            <a:gd name="T77" fmla="*/ 0 h 0"/>
            <a:gd name="T78" fmla="*/ 3784091 w 6117590"/>
            <a:gd name="T79" fmla="*/ 0 h 0"/>
            <a:gd name="T80" fmla="*/ 3784091 w 6117590"/>
            <a:gd name="T81" fmla="*/ 0 h 0"/>
            <a:gd name="T82" fmla="*/ 3983736 w 6117590"/>
            <a:gd name="T83" fmla="*/ 0 h 0"/>
            <a:gd name="T84" fmla="*/ 3983736 w 6117590"/>
            <a:gd name="T85" fmla="*/ 0 h 0"/>
            <a:gd name="T86" fmla="*/ 4209288 w 6117590"/>
            <a:gd name="T87" fmla="*/ 0 h 0"/>
            <a:gd name="T88" fmla="*/ 4209288 w 6117590"/>
            <a:gd name="T89" fmla="*/ 0 h 0"/>
            <a:gd name="T90" fmla="*/ 4410456 w 6117590"/>
            <a:gd name="T91" fmla="*/ 0 h 0"/>
            <a:gd name="T92" fmla="*/ 4410456 w 6117590"/>
            <a:gd name="T93" fmla="*/ 0 h 0"/>
            <a:gd name="T94" fmla="*/ 4610100 w 6117590"/>
            <a:gd name="T95" fmla="*/ 0 h 0"/>
            <a:gd name="T96" fmla="*/ 4610100 w 6117590"/>
            <a:gd name="T97" fmla="*/ 0 h 0"/>
            <a:gd name="T98" fmla="*/ 4809744 w 6117590"/>
            <a:gd name="T99" fmla="*/ 0 h 0"/>
            <a:gd name="T100" fmla="*/ 4809744 w 6117590"/>
            <a:gd name="T101" fmla="*/ 0 h 0"/>
            <a:gd name="T102" fmla="*/ 5009388 w 6117590"/>
            <a:gd name="T103" fmla="*/ 0 h 0"/>
            <a:gd name="T104" fmla="*/ 5009388 w 6117590"/>
            <a:gd name="T105" fmla="*/ 0 h 0"/>
            <a:gd name="T106" fmla="*/ 5210556 w 6117590"/>
            <a:gd name="T107" fmla="*/ 0 h 0"/>
            <a:gd name="T108" fmla="*/ 5210556 w 6117590"/>
            <a:gd name="T109" fmla="*/ 0 h 0"/>
            <a:gd name="T110" fmla="*/ 5410200 w 6117590"/>
            <a:gd name="T111" fmla="*/ 0 h 0"/>
            <a:gd name="T112" fmla="*/ 5410200 w 6117590"/>
            <a:gd name="T113" fmla="*/ 0 h 0"/>
            <a:gd name="T114" fmla="*/ 5609844 w 6117590"/>
            <a:gd name="T115" fmla="*/ 0 h 0"/>
            <a:gd name="T116" fmla="*/ 5609844 w 6117590"/>
            <a:gd name="T117" fmla="*/ 0 h 0"/>
            <a:gd name="T118" fmla="*/ 5809488 w 6117590"/>
            <a:gd name="T119" fmla="*/ 0 h 0"/>
            <a:gd name="T120" fmla="*/ 5809488 w 6117590"/>
            <a:gd name="T121" fmla="*/ 0 h 0"/>
            <a:gd name="T122" fmla="*/ 6010656 w 6117590"/>
            <a:gd name="T123" fmla="*/ 0 h 0"/>
            <a:gd name="T124" fmla="*/ 6010656 w 6117590"/>
            <a:gd name="T125" fmla="*/ 0 h 0"/>
            <a:gd name="T126" fmla="*/ 6117335 w 6117590"/>
            <a:gd name="T127" fmla="*/ 0 h 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  <a:cxn ang="0">
              <a:pos x="T116" y="T117"/>
            </a:cxn>
            <a:cxn ang="0">
              <a:pos x="T118" y="T119"/>
            </a:cxn>
            <a:cxn ang="0">
              <a:pos x="T120" y="T121"/>
            </a:cxn>
            <a:cxn ang="0">
              <a:pos x="T122" y="T123"/>
            </a:cxn>
            <a:cxn ang="0">
              <a:pos x="T124" y="T125"/>
            </a:cxn>
            <a:cxn ang="0">
              <a:pos x="T126" y="T127"/>
            </a:cxn>
          </a:cxnLst>
          <a:rect l="0" t="0" r="r" b="b"/>
          <a:pathLst>
            <a:path w="6117590">
              <a:moveTo>
                <a:pt x="0" y="0"/>
              </a:moveTo>
              <a:lnTo>
                <a:pt x="199644" y="0"/>
              </a:lnTo>
            </a:path>
            <a:path w="6117590">
              <a:moveTo>
                <a:pt x="199644" y="0"/>
              </a:moveTo>
              <a:lnTo>
                <a:pt x="399288" y="0"/>
              </a:lnTo>
            </a:path>
            <a:path w="6117590">
              <a:moveTo>
                <a:pt x="399288" y="0"/>
              </a:moveTo>
              <a:lnTo>
                <a:pt x="600456" y="0"/>
              </a:lnTo>
            </a:path>
            <a:path w="6117590">
              <a:moveTo>
                <a:pt x="600456" y="0"/>
              </a:moveTo>
              <a:lnTo>
                <a:pt x="923544" y="0"/>
              </a:lnTo>
            </a:path>
            <a:path w="6117590">
              <a:moveTo>
                <a:pt x="923544" y="0"/>
              </a:moveTo>
              <a:lnTo>
                <a:pt x="1066800" y="0"/>
              </a:lnTo>
            </a:path>
            <a:path w="6117590">
              <a:moveTo>
                <a:pt x="1066800" y="0"/>
              </a:moveTo>
              <a:lnTo>
                <a:pt x="1225296" y="0"/>
              </a:lnTo>
            </a:path>
            <a:path w="6117590">
              <a:moveTo>
                <a:pt x="1225296" y="0"/>
              </a:moveTo>
              <a:lnTo>
                <a:pt x="1383792" y="0"/>
              </a:lnTo>
            </a:path>
            <a:path w="6117590">
              <a:moveTo>
                <a:pt x="1383792" y="0"/>
              </a:moveTo>
              <a:lnTo>
                <a:pt x="1559052" y="0"/>
              </a:lnTo>
            </a:path>
            <a:path w="6117590">
              <a:moveTo>
                <a:pt x="1559052" y="0"/>
              </a:moveTo>
              <a:lnTo>
                <a:pt x="1758696" y="0"/>
              </a:lnTo>
            </a:path>
            <a:path w="6117590">
              <a:moveTo>
                <a:pt x="1758696" y="0"/>
              </a:moveTo>
              <a:lnTo>
                <a:pt x="1958340" y="0"/>
              </a:lnTo>
            </a:path>
            <a:path w="6117590">
              <a:moveTo>
                <a:pt x="1958340" y="0"/>
              </a:moveTo>
              <a:lnTo>
                <a:pt x="2157984" y="0"/>
              </a:lnTo>
            </a:path>
            <a:path w="6117590">
              <a:moveTo>
                <a:pt x="2157984" y="0"/>
              </a:moveTo>
              <a:lnTo>
                <a:pt x="2359152" y="0"/>
              </a:lnTo>
            </a:path>
            <a:path w="6117590">
              <a:moveTo>
                <a:pt x="2359152" y="0"/>
              </a:moveTo>
              <a:lnTo>
                <a:pt x="2558796" y="0"/>
              </a:lnTo>
            </a:path>
            <a:path w="6117590">
              <a:moveTo>
                <a:pt x="2558796" y="0"/>
              </a:moveTo>
              <a:lnTo>
                <a:pt x="2717292" y="0"/>
              </a:lnTo>
            </a:path>
            <a:path w="6117590">
              <a:moveTo>
                <a:pt x="2717292" y="0"/>
              </a:moveTo>
              <a:lnTo>
                <a:pt x="2866644" y="0"/>
              </a:lnTo>
            </a:path>
            <a:path w="6117590">
              <a:moveTo>
                <a:pt x="2866644" y="0"/>
              </a:moveTo>
              <a:lnTo>
                <a:pt x="3025140" y="0"/>
              </a:lnTo>
            </a:path>
            <a:path w="6117590">
              <a:moveTo>
                <a:pt x="3025140" y="0"/>
              </a:moveTo>
              <a:lnTo>
                <a:pt x="3183636" y="0"/>
              </a:lnTo>
            </a:path>
            <a:path w="6117590">
              <a:moveTo>
                <a:pt x="3183636" y="0"/>
              </a:moveTo>
              <a:lnTo>
                <a:pt x="3384804" y="0"/>
              </a:lnTo>
            </a:path>
            <a:path w="6117590">
              <a:moveTo>
                <a:pt x="3384804" y="0"/>
              </a:moveTo>
              <a:lnTo>
                <a:pt x="3584448" y="0"/>
              </a:lnTo>
            </a:path>
            <a:path w="6117590">
              <a:moveTo>
                <a:pt x="3584448" y="0"/>
              </a:moveTo>
              <a:lnTo>
                <a:pt x="3784091" y="0"/>
              </a:lnTo>
            </a:path>
            <a:path w="6117590">
              <a:moveTo>
                <a:pt x="3784091" y="0"/>
              </a:moveTo>
              <a:lnTo>
                <a:pt x="3983736" y="0"/>
              </a:lnTo>
            </a:path>
            <a:path w="6117590">
              <a:moveTo>
                <a:pt x="3983736" y="0"/>
              </a:moveTo>
              <a:lnTo>
                <a:pt x="4209288" y="0"/>
              </a:lnTo>
            </a:path>
            <a:path w="6117590">
              <a:moveTo>
                <a:pt x="4209288" y="0"/>
              </a:moveTo>
              <a:lnTo>
                <a:pt x="4410456" y="0"/>
              </a:lnTo>
            </a:path>
            <a:path w="6117590">
              <a:moveTo>
                <a:pt x="4410456" y="0"/>
              </a:moveTo>
              <a:lnTo>
                <a:pt x="4610100" y="0"/>
              </a:lnTo>
            </a:path>
            <a:path w="6117590">
              <a:moveTo>
                <a:pt x="4610100" y="0"/>
              </a:moveTo>
              <a:lnTo>
                <a:pt x="4809744" y="0"/>
              </a:lnTo>
            </a:path>
            <a:path w="6117590">
              <a:moveTo>
                <a:pt x="4809744" y="0"/>
              </a:moveTo>
              <a:lnTo>
                <a:pt x="5009388" y="0"/>
              </a:lnTo>
            </a:path>
            <a:path w="6117590">
              <a:moveTo>
                <a:pt x="5009388" y="0"/>
              </a:moveTo>
              <a:lnTo>
                <a:pt x="5210556" y="0"/>
              </a:lnTo>
            </a:path>
            <a:path w="6117590">
              <a:moveTo>
                <a:pt x="5210556" y="0"/>
              </a:moveTo>
              <a:lnTo>
                <a:pt x="5410200" y="0"/>
              </a:lnTo>
            </a:path>
            <a:path w="6117590">
              <a:moveTo>
                <a:pt x="5410200" y="0"/>
              </a:moveTo>
              <a:lnTo>
                <a:pt x="5609844" y="0"/>
              </a:lnTo>
            </a:path>
            <a:path w="6117590">
              <a:moveTo>
                <a:pt x="5609844" y="0"/>
              </a:moveTo>
              <a:lnTo>
                <a:pt x="5809488" y="0"/>
              </a:lnTo>
            </a:path>
            <a:path w="6117590">
              <a:moveTo>
                <a:pt x="5809488" y="0"/>
              </a:moveTo>
              <a:lnTo>
                <a:pt x="6010656" y="0"/>
              </a:lnTo>
            </a:path>
            <a:path w="6117590">
              <a:moveTo>
                <a:pt x="6010656" y="0"/>
              </a:moveTo>
              <a:lnTo>
                <a:pt x="6117335" y="0"/>
              </a:lnTo>
            </a:path>
          </a:pathLst>
        </a:custGeom>
        <a:noFill/>
        <a:ln w="19050" cap="flat" cmpd="sng">
          <a:solidFill>
            <a:srgbClr val="333333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7</xdr:col>
      <xdr:colOff>497072</xdr:colOff>
      <xdr:row>71</xdr:row>
      <xdr:rowOff>0</xdr:rowOff>
    </xdr:from>
    <xdr:to>
      <xdr:col>10</xdr:col>
      <xdr:colOff>161397</xdr:colOff>
      <xdr:row>71</xdr:row>
      <xdr:rowOff>0</xdr:rowOff>
    </xdr:to>
    <xdr:sp macro="" textlink="">
      <xdr:nvSpPr>
        <xdr:cNvPr id="4" name="CustGem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91440" y="10610280"/>
          <a:ext cx="1706040" cy="360"/>
        </a:xfrm>
        <a:custGeom>
          <a:avLst/>
          <a:gdLst>
            <a:gd name="T0" fmla="*/ 0 w 1706880"/>
            <a:gd name="T1" fmla="*/ 0 h 0"/>
            <a:gd name="T2" fmla="*/ 199644 w 1706880"/>
            <a:gd name="T3" fmla="*/ 0 h 0"/>
            <a:gd name="T4" fmla="*/ 199644 w 1706880"/>
            <a:gd name="T5" fmla="*/ 0 h 0"/>
            <a:gd name="T6" fmla="*/ 399288 w 1706880"/>
            <a:gd name="T7" fmla="*/ 0 h 0"/>
            <a:gd name="T8" fmla="*/ 399288 w 1706880"/>
            <a:gd name="T9" fmla="*/ 0 h 0"/>
            <a:gd name="T10" fmla="*/ 598932 w 1706880"/>
            <a:gd name="T11" fmla="*/ 0 h 0"/>
            <a:gd name="T12" fmla="*/ 598932 w 1706880"/>
            <a:gd name="T13" fmla="*/ 0 h 0"/>
            <a:gd name="T14" fmla="*/ 1706879 w 1706880"/>
            <a:gd name="T15" fmla="*/ 0 h 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0" t="0" r="r" b="b"/>
          <a:pathLst>
            <a:path w="1706880">
              <a:moveTo>
                <a:pt x="0" y="0"/>
              </a:moveTo>
              <a:lnTo>
                <a:pt x="199644" y="0"/>
              </a:lnTo>
            </a:path>
            <a:path w="1706880">
              <a:moveTo>
                <a:pt x="199644" y="0"/>
              </a:moveTo>
              <a:lnTo>
                <a:pt x="399288" y="0"/>
              </a:lnTo>
            </a:path>
            <a:path w="1706880">
              <a:moveTo>
                <a:pt x="399288" y="0"/>
              </a:moveTo>
              <a:lnTo>
                <a:pt x="598932" y="0"/>
              </a:lnTo>
            </a:path>
            <a:path w="1706880">
              <a:moveTo>
                <a:pt x="598932" y="0"/>
              </a:moveTo>
              <a:lnTo>
                <a:pt x="1706879" y="0"/>
              </a:lnTo>
            </a:path>
          </a:pathLst>
        </a:custGeom>
        <a:noFill/>
        <a:ln w="9525" cap="flat" cmpd="sng">
          <a:solidFill>
            <a:srgbClr val="333333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-935269987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6667-A3E5-4B3E-9BEC-35AFBC8E60E8}">
  <sheetPr>
    <tabColor rgb="FF00B050"/>
  </sheetPr>
  <dimension ref="A1:K101"/>
  <sheetViews>
    <sheetView tabSelected="1" zoomScale="115" zoomScaleNormal="115" workbookViewId="0">
      <pane ySplit="1" topLeftCell="A95" activePane="bottomLeft" state="frozen"/>
      <selection pane="bottomLeft" activeCell="M82" sqref="M82"/>
    </sheetView>
  </sheetViews>
  <sheetFormatPr defaultRowHeight="12.75" x14ac:dyDescent="0.2"/>
  <cols>
    <col min="1" max="1" width="5.6640625" style="107" customWidth="1"/>
    <col min="2" max="2" width="55.6640625" style="100" customWidth="1"/>
    <col min="3" max="3" width="18.1640625" style="110" customWidth="1"/>
    <col min="4" max="4" width="9.33203125" style="107"/>
    <col min="5" max="5" width="23.1640625" style="101" customWidth="1"/>
    <col min="6" max="6" width="18.33203125" style="101" customWidth="1"/>
    <col min="7" max="8" width="17.83203125" style="78" customWidth="1"/>
    <col min="9" max="11" width="17.83203125" style="80" customWidth="1"/>
    <col min="12" max="16384" width="9.33203125" style="100"/>
  </cols>
  <sheetData>
    <row r="1" spans="1:11" s="95" customFormat="1" x14ac:dyDescent="0.2">
      <c r="A1" s="75" t="s">
        <v>0</v>
      </c>
      <c r="B1" s="75" t="s">
        <v>1</v>
      </c>
      <c r="C1" s="93" t="s">
        <v>2</v>
      </c>
      <c r="D1" s="75" t="s">
        <v>3</v>
      </c>
      <c r="E1" s="93" t="s">
        <v>4</v>
      </c>
      <c r="F1" s="94" t="s">
        <v>5</v>
      </c>
      <c r="G1" s="75" t="s">
        <v>80</v>
      </c>
      <c r="H1" s="75" t="s">
        <v>81</v>
      </c>
      <c r="I1" s="75" t="s">
        <v>83</v>
      </c>
      <c r="J1" s="75" t="s">
        <v>82</v>
      </c>
      <c r="K1" s="75" t="s">
        <v>84</v>
      </c>
    </row>
    <row r="2" spans="1:11" x14ac:dyDescent="0.2">
      <c r="A2" s="76">
        <v>1</v>
      </c>
      <c r="B2" s="96" t="s">
        <v>6</v>
      </c>
      <c r="C2" s="97">
        <v>74.12</v>
      </c>
      <c r="D2" s="76" t="s">
        <v>7</v>
      </c>
      <c r="E2" s="98">
        <v>133200</v>
      </c>
      <c r="F2" s="99">
        <f>C2*E2</f>
        <v>9872784</v>
      </c>
      <c r="G2" s="76"/>
      <c r="H2" s="76">
        <v>74.099999999999994</v>
      </c>
      <c r="I2" s="79"/>
      <c r="J2" s="79"/>
      <c r="K2" s="112">
        <f>C2-G2-H2-I2-J2</f>
        <v>2.0000000000010232E-2</v>
      </c>
    </row>
    <row r="3" spans="1:11" x14ac:dyDescent="0.2">
      <c r="A3" s="76">
        <v>2</v>
      </c>
      <c r="B3" s="96" t="s">
        <v>8</v>
      </c>
      <c r="C3" s="97">
        <v>52.7</v>
      </c>
      <c r="D3" s="76" t="s">
        <v>7</v>
      </c>
      <c r="E3" s="98">
        <v>123600</v>
      </c>
      <c r="F3" s="99">
        <f t="shared" ref="F3:F66" si="0">C3*E3</f>
        <v>6513720</v>
      </c>
      <c r="G3" s="76"/>
      <c r="H3" s="76">
        <v>52.7</v>
      </c>
      <c r="I3" s="79"/>
      <c r="J3" s="79"/>
      <c r="K3" s="112">
        <f t="shared" ref="K3:K66" si="1">C3-G3-H3-I3-J3</f>
        <v>0</v>
      </c>
    </row>
    <row r="4" spans="1:11" x14ac:dyDescent="0.2">
      <c r="A4" s="76">
        <v>3</v>
      </c>
      <c r="B4" s="96" t="s">
        <v>9</v>
      </c>
      <c r="C4" s="97">
        <v>30</v>
      </c>
      <c r="D4" s="76" t="s">
        <v>7</v>
      </c>
      <c r="E4" s="98">
        <v>140400</v>
      </c>
      <c r="F4" s="99">
        <f t="shared" si="0"/>
        <v>4212000</v>
      </c>
      <c r="G4" s="76">
        <v>30</v>
      </c>
      <c r="H4" s="76"/>
      <c r="I4" s="79"/>
      <c r="J4" s="79"/>
      <c r="K4" s="112">
        <f t="shared" si="1"/>
        <v>0</v>
      </c>
    </row>
    <row r="5" spans="1:11" x14ac:dyDescent="0.2">
      <c r="A5" s="76">
        <v>4</v>
      </c>
      <c r="B5" s="96" t="s">
        <v>10</v>
      </c>
      <c r="C5" s="97">
        <v>13.9</v>
      </c>
      <c r="D5" s="76" t="s">
        <v>7</v>
      </c>
      <c r="E5" s="98">
        <v>118800</v>
      </c>
      <c r="F5" s="99">
        <f t="shared" si="0"/>
        <v>1651320</v>
      </c>
      <c r="G5" s="76">
        <v>9.4</v>
      </c>
      <c r="H5" s="76">
        <v>4.5</v>
      </c>
      <c r="I5" s="79"/>
      <c r="J5" s="79"/>
      <c r="K5" s="112">
        <f t="shared" si="1"/>
        <v>0</v>
      </c>
    </row>
    <row r="6" spans="1:11" x14ac:dyDescent="0.2">
      <c r="A6" s="76">
        <v>5</v>
      </c>
      <c r="B6" s="96" t="s">
        <v>11</v>
      </c>
      <c r="C6" s="97">
        <v>1.3</v>
      </c>
      <c r="D6" s="76" t="s">
        <v>7</v>
      </c>
      <c r="E6" s="98">
        <v>116400</v>
      </c>
      <c r="F6" s="99">
        <f t="shared" si="0"/>
        <v>151320</v>
      </c>
      <c r="G6" s="76"/>
      <c r="H6" s="76">
        <v>1.3</v>
      </c>
      <c r="I6" s="79"/>
      <c r="J6" s="79"/>
      <c r="K6" s="112">
        <f t="shared" si="1"/>
        <v>0</v>
      </c>
    </row>
    <row r="7" spans="1:11" x14ac:dyDescent="0.2">
      <c r="A7" s="76">
        <v>6</v>
      </c>
      <c r="B7" s="96" t="s">
        <v>12</v>
      </c>
      <c r="C7" s="97">
        <v>8.5</v>
      </c>
      <c r="D7" s="76" t="s">
        <v>7</v>
      </c>
      <c r="E7" s="98">
        <v>117600</v>
      </c>
      <c r="F7" s="99">
        <f t="shared" si="0"/>
        <v>999600</v>
      </c>
      <c r="G7" s="76">
        <v>8.5</v>
      </c>
      <c r="H7" s="76"/>
      <c r="I7" s="79"/>
      <c r="J7" s="79"/>
      <c r="K7" s="112">
        <f t="shared" si="1"/>
        <v>0</v>
      </c>
    </row>
    <row r="8" spans="1:11" x14ac:dyDescent="0.2">
      <c r="A8" s="76">
        <v>7</v>
      </c>
      <c r="B8" s="96" t="s">
        <v>13</v>
      </c>
      <c r="C8" s="97">
        <v>41.3</v>
      </c>
      <c r="D8" s="76" t="s">
        <v>7</v>
      </c>
      <c r="E8" s="98">
        <v>180000</v>
      </c>
      <c r="F8" s="99">
        <f t="shared" si="0"/>
        <v>7433999.9999999991</v>
      </c>
      <c r="G8" s="76">
        <v>13.2</v>
      </c>
      <c r="H8" s="76">
        <v>28.1</v>
      </c>
      <c r="I8" s="79"/>
      <c r="J8" s="79"/>
      <c r="K8" s="112">
        <f t="shared" si="1"/>
        <v>-3.5527136788005009E-15</v>
      </c>
    </row>
    <row r="9" spans="1:11" x14ac:dyDescent="0.2">
      <c r="A9" s="76">
        <v>8</v>
      </c>
      <c r="B9" s="96" t="s">
        <v>14</v>
      </c>
      <c r="C9" s="97">
        <v>8.3000000000000007</v>
      </c>
      <c r="D9" s="76" t="s">
        <v>7</v>
      </c>
      <c r="E9" s="98">
        <v>171600</v>
      </c>
      <c r="F9" s="99">
        <f t="shared" si="0"/>
        <v>1424280.0000000002</v>
      </c>
      <c r="G9" s="76"/>
      <c r="H9" s="76">
        <v>8.3000000000000007</v>
      </c>
      <c r="I9" s="79"/>
      <c r="J9" s="79"/>
      <c r="K9" s="112">
        <f t="shared" si="1"/>
        <v>0</v>
      </c>
    </row>
    <row r="10" spans="1:11" x14ac:dyDescent="0.2">
      <c r="A10" s="76">
        <v>9</v>
      </c>
      <c r="B10" s="96" t="s">
        <v>15</v>
      </c>
      <c r="C10" s="97">
        <v>0.5</v>
      </c>
      <c r="D10" s="76" t="s">
        <v>7</v>
      </c>
      <c r="E10" s="98">
        <v>118800</v>
      </c>
      <c r="F10" s="99">
        <f t="shared" si="0"/>
        <v>59400</v>
      </c>
      <c r="G10" s="76"/>
      <c r="H10" s="77">
        <v>0.5</v>
      </c>
      <c r="I10" s="79"/>
      <c r="J10" s="79"/>
      <c r="K10" s="112">
        <f t="shared" si="1"/>
        <v>0</v>
      </c>
    </row>
    <row r="11" spans="1:11" x14ac:dyDescent="0.2">
      <c r="A11" s="76">
        <v>10</v>
      </c>
      <c r="B11" s="96" t="s">
        <v>16</v>
      </c>
      <c r="C11" s="97">
        <v>26.7</v>
      </c>
      <c r="D11" s="76" t="s">
        <v>7</v>
      </c>
      <c r="E11" s="98">
        <v>141600</v>
      </c>
      <c r="F11" s="99">
        <f t="shared" si="0"/>
        <v>3780720</v>
      </c>
      <c r="G11" s="76">
        <v>22.8</v>
      </c>
      <c r="H11" s="76">
        <v>3.9</v>
      </c>
      <c r="I11" s="79"/>
      <c r="J11" s="79"/>
      <c r="K11" s="112">
        <f t="shared" si="1"/>
        <v>-1.3322676295501878E-15</v>
      </c>
    </row>
    <row r="12" spans="1:11" x14ac:dyDescent="0.2">
      <c r="A12" s="76">
        <v>11</v>
      </c>
      <c r="B12" s="96" t="s">
        <v>17</v>
      </c>
      <c r="C12" s="97">
        <v>35.799999999999997</v>
      </c>
      <c r="D12" s="76" t="s">
        <v>7</v>
      </c>
      <c r="E12" s="98">
        <v>141600</v>
      </c>
      <c r="F12" s="99">
        <f t="shared" si="0"/>
        <v>5069280</v>
      </c>
      <c r="G12" s="76"/>
      <c r="H12" s="77">
        <v>15.6</v>
      </c>
      <c r="I12" s="79"/>
      <c r="J12" s="79">
        <v>10.1</v>
      </c>
      <c r="K12" s="112">
        <f t="shared" si="1"/>
        <v>10.099999999999996</v>
      </c>
    </row>
    <row r="13" spans="1:11" x14ac:dyDescent="0.2">
      <c r="A13" s="76">
        <v>12</v>
      </c>
      <c r="B13" s="96" t="s">
        <v>18</v>
      </c>
      <c r="C13" s="97">
        <v>10.9</v>
      </c>
      <c r="D13" s="76" t="s">
        <v>7</v>
      </c>
      <c r="E13" s="98">
        <v>94800</v>
      </c>
      <c r="F13" s="99">
        <f t="shared" si="0"/>
        <v>1033320</v>
      </c>
      <c r="G13" s="76"/>
      <c r="H13" s="76">
        <v>10.9</v>
      </c>
      <c r="I13" s="79"/>
      <c r="J13" s="79"/>
      <c r="K13" s="112">
        <f t="shared" si="1"/>
        <v>0</v>
      </c>
    </row>
    <row r="14" spans="1:11" x14ac:dyDescent="0.2">
      <c r="A14" s="76">
        <v>13</v>
      </c>
      <c r="B14" s="96" t="s">
        <v>19</v>
      </c>
      <c r="C14" s="97">
        <v>0.3</v>
      </c>
      <c r="D14" s="76" t="s">
        <v>7</v>
      </c>
      <c r="E14" s="98">
        <v>88800</v>
      </c>
      <c r="F14" s="99">
        <f t="shared" si="0"/>
        <v>26640</v>
      </c>
      <c r="G14" s="76">
        <v>0.3</v>
      </c>
      <c r="H14" s="76"/>
      <c r="I14" s="79"/>
      <c r="J14" s="79"/>
      <c r="K14" s="112">
        <f t="shared" si="1"/>
        <v>0</v>
      </c>
    </row>
    <row r="15" spans="1:11" x14ac:dyDescent="0.2">
      <c r="A15" s="76">
        <v>14</v>
      </c>
      <c r="B15" s="96" t="s">
        <v>20</v>
      </c>
      <c r="C15" s="97">
        <v>5.0999999999999996</v>
      </c>
      <c r="D15" s="76" t="s">
        <v>7</v>
      </c>
      <c r="E15" s="98">
        <v>88800</v>
      </c>
      <c r="F15" s="99">
        <f t="shared" si="0"/>
        <v>452879.99999999994</v>
      </c>
      <c r="G15" s="76"/>
      <c r="H15" s="76">
        <v>5.0999999999999996</v>
      </c>
      <c r="I15" s="79"/>
      <c r="J15" s="79"/>
      <c r="K15" s="112">
        <f t="shared" si="1"/>
        <v>0</v>
      </c>
    </row>
    <row r="16" spans="1:11" x14ac:dyDescent="0.2">
      <c r="A16" s="76">
        <v>15</v>
      </c>
      <c r="B16" s="96" t="s">
        <v>21</v>
      </c>
      <c r="C16" s="97">
        <v>1.4</v>
      </c>
      <c r="D16" s="76" t="s">
        <v>7</v>
      </c>
      <c r="E16" s="98">
        <v>84000</v>
      </c>
      <c r="F16" s="99">
        <f t="shared" si="0"/>
        <v>117599.99999999999</v>
      </c>
      <c r="G16" s="76"/>
      <c r="H16" s="76">
        <v>1.4</v>
      </c>
      <c r="I16" s="79"/>
      <c r="J16" s="79"/>
      <c r="K16" s="112">
        <f t="shared" si="1"/>
        <v>0</v>
      </c>
    </row>
    <row r="17" spans="1:11" x14ac:dyDescent="0.2">
      <c r="A17" s="76">
        <v>16</v>
      </c>
      <c r="B17" s="96" t="s">
        <v>22</v>
      </c>
      <c r="C17" s="97">
        <v>14</v>
      </c>
      <c r="D17" s="76" t="s">
        <v>7</v>
      </c>
      <c r="E17" s="98">
        <v>82800</v>
      </c>
      <c r="F17" s="99">
        <f t="shared" si="0"/>
        <v>1159200</v>
      </c>
      <c r="G17" s="76">
        <v>6.4</v>
      </c>
      <c r="H17" s="76">
        <v>7.5</v>
      </c>
      <c r="I17" s="79">
        <v>0.1</v>
      </c>
      <c r="J17" s="79"/>
      <c r="K17" s="112">
        <f t="shared" si="1"/>
        <v>-3.6082248300317588E-16</v>
      </c>
    </row>
    <row r="18" spans="1:11" x14ac:dyDescent="0.2">
      <c r="A18" s="76">
        <v>17</v>
      </c>
      <c r="B18" s="96" t="s">
        <v>23</v>
      </c>
      <c r="C18" s="97">
        <v>0.6</v>
      </c>
      <c r="D18" s="76" t="s">
        <v>7</v>
      </c>
      <c r="E18" s="98">
        <v>154800</v>
      </c>
      <c r="F18" s="99">
        <f t="shared" si="0"/>
        <v>92880</v>
      </c>
      <c r="G18" s="76">
        <v>0.6</v>
      </c>
      <c r="H18" s="76"/>
      <c r="I18" s="79"/>
      <c r="J18" s="79"/>
      <c r="K18" s="112">
        <f t="shared" si="1"/>
        <v>0</v>
      </c>
    </row>
    <row r="19" spans="1:11" x14ac:dyDescent="0.2">
      <c r="A19" s="76">
        <v>18</v>
      </c>
      <c r="B19" s="96" t="s">
        <v>24</v>
      </c>
      <c r="C19" s="97">
        <v>0.9</v>
      </c>
      <c r="D19" s="76" t="s">
        <v>7</v>
      </c>
      <c r="E19" s="98">
        <v>154800</v>
      </c>
      <c r="F19" s="99">
        <f t="shared" si="0"/>
        <v>139320</v>
      </c>
      <c r="G19" s="76"/>
      <c r="H19" s="76">
        <v>0.9</v>
      </c>
      <c r="I19" s="79"/>
      <c r="J19" s="79"/>
      <c r="K19" s="112">
        <f t="shared" si="1"/>
        <v>0</v>
      </c>
    </row>
    <row r="20" spans="1:11" x14ac:dyDescent="0.2">
      <c r="A20" s="76">
        <v>19</v>
      </c>
      <c r="B20" s="96" t="s">
        <v>25</v>
      </c>
      <c r="C20" s="97">
        <v>1.3</v>
      </c>
      <c r="D20" s="76" t="s">
        <v>7</v>
      </c>
      <c r="E20" s="98">
        <v>168000</v>
      </c>
      <c r="F20" s="99">
        <f t="shared" si="0"/>
        <v>218400</v>
      </c>
      <c r="G20" s="76"/>
      <c r="H20" s="77">
        <v>1.3</v>
      </c>
      <c r="I20" s="79"/>
      <c r="J20" s="79"/>
      <c r="K20" s="112">
        <f t="shared" si="1"/>
        <v>0</v>
      </c>
    </row>
    <row r="21" spans="1:11" x14ac:dyDescent="0.2">
      <c r="A21" s="76">
        <v>20</v>
      </c>
      <c r="B21" s="96" t="s">
        <v>26</v>
      </c>
      <c r="C21" s="97">
        <v>1.7</v>
      </c>
      <c r="D21" s="76" t="s">
        <v>7</v>
      </c>
      <c r="E21" s="98">
        <v>79200</v>
      </c>
      <c r="F21" s="99">
        <f t="shared" si="0"/>
        <v>134640</v>
      </c>
      <c r="G21" s="76">
        <v>0.1</v>
      </c>
      <c r="H21" s="76">
        <v>0.6</v>
      </c>
      <c r="I21" s="79"/>
      <c r="J21" s="79">
        <v>0.5</v>
      </c>
      <c r="K21" s="112">
        <f t="shared" si="1"/>
        <v>0.49999999999999989</v>
      </c>
    </row>
    <row r="22" spans="1:11" x14ac:dyDescent="0.2">
      <c r="A22" s="76">
        <v>21</v>
      </c>
      <c r="B22" s="96" t="s">
        <v>27</v>
      </c>
      <c r="C22" s="97">
        <v>1.2</v>
      </c>
      <c r="D22" s="76" t="s">
        <v>7</v>
      </c>
      <c r="E22" s="98">
        <v>82800</v>
      </c>
      <c r="F22" s="99">
        <f t="shared" si="0"/>
        <v>99360</v>
      </c>
      <c r="G22" s="76"/>
      <c r="H22" s="76">
        <v>1.2</v>
      </c>
      <c r="I22" s="79"/>
      <c r="J22" s="79"/>
      <c r="K22" s="112">
        <f t="shared" si="1"/>
        <v>0</v>
      </c>
    </row>
    <row r="23" spans="1:11" x14ac:dyDescent="0.2">
      <c r="A23" s="76">
        <v>22</v>
      </c>
      <c r="B23" s="96" t="s">
        <v>28</v>
      </c>
      <c r="C23" s="97">
        <v>1.2</v>
      </c>
      <c r="D23" s="76" t="s">
        <v>7</v>
      </c>
      <c r="E23" s="98">
        <v>72000</v>
      </c>
      <c r="F23" s="99">
        <f t="shared" si="0"/>
        <v>86400</v>
      </c>
      <c r="G23" s="76"/>
      <c r="H23" s="76">
        <v>0.6</v>
      </c>
      <c r="I23" s="79"/>
      <c r="J23" s="79">
        <v>0.3</v>
      </c>
      <c r="K23" s="112">
        <f t="shared" si="1"/>
        <v>0.3</v>
      </c>
    </row>
    <row r="24" spans="1:11" x14ac:dyDescent="0.2">
      <c r="A24" s="76">
        <v>23</v>
      </c>
      <c r="B24" s="96" t="s">
        <v>29</v>
      </c>
      <c r="C24" s="97">
        <v>0.2</v>
      </c>
      <c r="D24" s="76" t="s">
        <v>7</v>
      </c>
      <c r="E24" s="98">
        <v>73200</v>
      </c>
      <c r="F24" s="99">
        <f t="shared" si="0"/>
        <v>14640</v>
      </c>
      <c r="G24" s="76"/>
      <c r="H24" s="76">
        <v>0.2</v>
      </c>
      <c r="I24" s="79"/>
      <c r="J24" s="79"/>
      <c r="K24" s="112">
        <f t="shared" si="1"/>
        <v>0</v>
      </c>
    </row>
    <row r="25" spans="1:11" x14ac:dyDescent="0.2">
      <c r="A25" s="76">
        <v>24</v>
      </c>
      <c r="B25" s="96" t="s">
        <v>30</v>
      </c>
      <c r="C25" s="97">
        <v>9</v>
      </c>
      <c r="D25" s="76" t="s">
        <v>7</v>
      </c>
      <c r="E25" s="98">
        <v>97200</v>
      </c>
      <c r="F25" s="99">
        <f t="shared" si="0"/>
        <v>874800</v>
      </c>
      <c r="G25" s="76"/>
      <c r="H25" s="76"/>
      <c r="I25" s="79"/>
      <c r="J25" s="79">
        <v>4.5</v>
      </c>
      <c r="K25" s="112">
        <f t="shared" si="1"/>
        <v>4.5</v>
      </c>
    </row>
    <row r="26" spans="1:11" x14ac:dyDescent="0.2">
      <c r="A26" s="76">
        <v>25</v>
      </c>
      <c r="B26" s="96" t="s">
        <v>31</v>
      </c>
      <c r="C26" s="97">
        <v>12.6</v>
      </c>
      <c r="D26" s="76" t="s">
        <v>7</v>
      </c>
      <c r="E26" s="98">
        <v>87600</v>
      </c>
      <c r="F26" s="99">
        <f t="shared" si="0"/>
        <v>1103760</v>
      </c>
      <c r="G26" s="76">
        <v>2.9</v>
      </c>
      <c r="H26" s="76">
        <v>7.1</v>
      </c>
      <c r="I26" s="79">
        <v>1.6</v>
      </c>
      <c r="J26" s="79">
        <v>0.5</v>
      </c>
      <c r="K26" s="112">
        <f t="shared" si="1"/>
        <v>0.49999999999999956</v>
      </c>
    </row>
    <row r="27" spans="1:11" s="106" customFormat="1" x14ac:dyDescent="0.2">
      <c r="A27" s="77">
        <v>26</v>
      </c>
      <c r="B27" s="102" t="s">
        <v>32</v>
      </c>
      <c r="C27" s="103">
        <v>3.8</v>
      </c>
      <c r="D27" s="77" t="s">
        <v>7</v>
      </c>
      <c r="E27" s="104">
        <v>87600</v>
      </c>
      <c r="F27" s="105">
        <f t="shared" si="0"/>
        <v>332880</v>
      </c>
      <c r="G27" s="77"/>
      <c r="H27" s="77">
        <v>2.9</v>
      </c>
      <c r="I27" s="79"/>
      <c r="J27" s="79">
        <v>1.9</v>
      </c>
      <c r="K27" s="112">
        <f t="shared" si="1"/>
        <v>-1</v>
      </c>
    </row>
    <row r="28" spans="1:11" s="106" customFormat="1" x14ac:dyDescent="0.2">
      <c r="A28" s="77">
        <v>27</v>
      </c>
      <c r="B28" s="102" t="s">
        <v>33</v>
      </c>
      <c r="C28" s="103">
        <v>2.5</v>
      </c>
      <c r="D28" s="77" t="s">
        <v>7</v>
      </c>
      <c r="E28" s="104">
        <v>96000</v>
      </c>
      <c r="F28" s="105">
        <f t="shared" si="0"/>
        <v>240000</v>
      </c>
      <c r="G28" s="77">
        <v>2.5</v>
      </c>
      <c r="H28" s="77"/>
      <c r="I28" s="79"/>
      <c r="J28" s="79"/>
      <c r="K28" s="112">
        <f t="shared" si="1"/>
        <v>0</v>
      </c>
    </row>
    <row r="29" spans="1:11" x14ac:dyDescent="0.2">
      <c r="A29" s="76">
        <v>28</v>
      </c>
      <c r="B29" s="96" t="s">
        <v>34</v>
      </c>
      <c r="C29" s="97">
        <v>55.3</v>
      </c>
      <c r="D29" s="76" t="s">
        <v>7</v>
      </c>
      <c r="E29" s="98">
        <v>86400</v>
      </c>
      <c r="F29" s="99">
        <f t="shared" si="0"/>
        <v>4777920</v>
      </c>
      <c r="G29" s="76">
        <v>2.6</v>
      </c>
      <c r="H29" s="76">
        <v>1.2</v>
      </c>
      <c r="I29" s="79">
        <v>0.3</v>
      </c>
      <c r="J29" s="79">
        <v>25.6</v>
      </c>
      <c r="K29" s="112">
        <f t="shared" si="1"/>
        <v>25.599999999999994</v>
      </c>
    </row>
    <row r="30" spans="1:11" x14ac:dyDescent="0.2">
      <c r="A30" s="76">
        <v>29</v>
      </c>
      <c r="B30" s="96" t="s">
        <v>35</v>
      </c>
      <c r="C30" s="97">
        <v>54.6</v>
      </c>
      <c r="D30" s="76" t="s">
        <v>7</v>
      </c>
      <c r="E30" s="98">
        <v>87600</v>
      </c>
      <c r="F30" s="99">
        <f t="shared" si="0"/>
        <v>4782960</v>
      </c>
      <c r="G30" s="76">
        <v>2.2000000000000002</v>
      </c>
      <c r="H30" s="76"/>
      <c r="I30" s="79"/>
      <c r="J30" s="79">
        <v>26.2</v>
      </c>
      <c r="K30" s="112">
        <f t="shared" si="1"/>
        <v>26.2</v>
      </c>
    </row>
    <row r="31" spans="1:11" x14ac:dyDescent="0.2">
      <c r="A31" s="76">
        <v>30</v>
      </c>
      <c r="B31" s="96" t="s">
        <v>36</v>
      </c>
      <c r="C31" s="97">
        <v>4.7</v>
      </c>
      <c r="D31" s="76" t="s">
        <v>7</v>
      </c>
      <c r="E31" s="98">
        <v>82800</v>
      </c>
      <c r="F31" s="99">
        <f t="shared" si="0"/>
        <v>389160</v>
      </c>
      <c r="G31" s="76">
        <v>1.2</v>
      </c>
      <c r="H31" s="76">
        <v>1.8</v>
      </c>
      <c r="I31" s="79">
        <v>1.1000000000000001</v>
      </c>
      <c r="J31" s="79">
        <v>0.3</v>
      </c>
      <c r="K31" s="112">
        <f t="shared" si="1"/>
        <v>0.29999999999999988</v>
      </c>
    </row>
    <row r="32" spans="1:11" x14ac:dyDescent="0.2">
      <c r="A32" s="76">
        <v>31</v>
      </c>
      <c r="B32" s="96" t="s">
        <v>37</v>
      </c>
      <c r="C32" s="97">
        <v>4.2</v>
      </c>
      <c r="D32" s="76" t="s">
        <v>7</v>
      </c>
      <c r="E32" s="98">
        <v>80400</v>
      </c>
      <c r="F32" s="99">
        <f t="shared" si="0"/>
        <v>337680</v>
      </c>
      <c r="G32" s="76">
        <v>1.8</v>
      </c>
      <c r="H32" s="76">
        <v>0.8</v>
      </c>
      <c r="I32" s="79"/>
      <c r="J32" s="79">
        <v>0.8</v>
      </c>
      <c r="K32" s="112">
        <f t="shared" si="1"/>
        <v>0.80000000000000027</v>
      </c>
    </row>
    <row r="33" spans="1:11" x14ac:dyDescent="0.2">
      <c r="A33" s="76">
        <v>32</v>
      </c>
      <c r="B33" s="96" t="s">
        <v>38</v>
      </c>
      <c r="C33" s="97">
        <v>1.2</v>
      </c>
      <c r="D33" s="76" t="s">
        <v>7</v>
      </c>
      <c r="E33" s="98">
        <v>80400</v>
      </c>
      <c r="F33" s="99">
        <f t="shared" si="0"/>
        <v>96480</v>
      </c>
      <c r="G33" s="76">
        <v>1.2</v>
      </c>
      <c r="H33" s="76"/>
      <c r="I33" s="79"/>
      <c r="J33" s="79"/>
      <c r="K33" s="112">
        <f t="shared" si="1"/>
        <v>0</v>
      </c>
    </row>
    <row r="34" spans="1:11" x14ac:dyDescent="0.2">
      <c r="A34" s="76">
        <v>33</v>
      </c>
      <c r="B34" s="96" t="s">
        <v>39</v>
      </c>
      <c r="C34" s="97">
        <v>3</v>
      </c>
      <c r="D34" s="76" t="s">
        <v>7</v>
      </c>
      <c r="E34" s="98">
        <v>80400</v>
      </c>
      <c r="F34" s="99">
        <f t="shared" si="0"/>
        <v>241200</v>
      </c>
      <c r="G34" s="76">
        <v>0.1</v>
      </c>
      <c r="H34" s="76"/>
      <c r="I34" s="79"/>
      <c r="J34" s="79"/>
      <c r="K34" s="112">
        <f t="shared" si="1"/>
        <v>2.9</v>
      </c>
    </row>
    <row r="35" spans="1:11" x14ac:dyDescent="0.2">
      <c r="A35" s="76">
        <v>34</v>
      </c>
      <c r="B35" s="96" t="s">
        <v>40</v>
      </c>
      <c r="C35" s="97">
        <v>3</v>
      </c>
      <c r="D35" s="76" t="s">
        <v>7</v>
      </c>
      <c r="E35" s="98">
        <v>79200</v>
      </c>
      <c r="F35" s="99">
        <f t="shared" si="0"/>
        <v>237600</v>
      </c>
      <c r="G35" s="76">
        <v>3</v>
      </c>
      <c r="H35" s="76"/>
      <c r="I35" s="79"/>
      <c r="J35" s="79"/>
      <c r="K35" s="112">
        <f t="shared" si="1"/>
        <v>0</v>
      </c>
    </row>
    <row r="36" spans="1:11" x14ac:dyDescent="0.2">
      <c r="A36" s="76">
        <v>35</v>
      </c>
      <c r="B36" s="96" t="s">
        <v>41</v>
      </c>
      <c r="C36" s="97">
        <v>3.7</v>
      </c>
      <c r="D36" s="76" t="s">
        <v>7</v>
      </c>
      <c r="E36" s="98">
        <v>79200</v>
      </c>
      <c r="F36" s="99">
        <f t="shared" si="0"/>
        <v>293040</v>
      </c>
      <c r="G36" s="76"/>
      <c r="H36" s="76">
        <v>3.7</v>
      </c>
      <c r="I36" s="79"/>
      <c r="J36" s="79"/>
      <c r="K36" s="112">
        <f t="shared" si="1"/>
        <v>0</v>
      </c>
    </row>
    <row r="37" spans="1:11" x14ac:dyDescent="0.2">
      <c r="A37" s="76">
        <v>36</v>
      </c>
      <c r="B37" s="96" t="s">
        <v>42</v>
      </c>
      <c r="C37" s="97">
        <v>0.2</v>
      </c>
      <c r="D37" s="76" t="s">
        <v>7</v>
      </c>
      <c r="E37" s="98">
        <v>73200</v>
      </c>
      <c r="F37" s="99">
        <f t="shared" si="0"/>
        <v>14640</v>
      </c>
      <c r="G37" s="76"/>
      <c r="H37" s="76">
        <v>0.2</v>
      </c>
      <c r="I37" s="79"/>
      <c r="J37" s="79"/>
      <c r="K37" s="112">
        <f t="shared" si="1"/>
        <v>0</v>
      </c>
    </row>
    <row r="38" spans="1:11" x14ac:dyDescent="0.2">
      <c r="A38" s="76">
        <v>37</v>
      </c>
      <c r="B38" s="96" t="s">
        <v>43</v>
      </c>
      <c r="C38" s="97">
        <v>0.9</v>
      </c>
      <c r="D38" s="76" t="s">
        <v>7</v>
      </c>
      <c r="E38" s="98">
        <v>73200</v>
      </c>
      <c r="F38" s="99">
        <f t="shared" si="0"/>
        <v>65880</v>
      </c>
      <c r="G38" s="76">
        <v>0.9</v>
      </c>
      <c r="H38" s="76"/>
      <c r="I38" s="79"/>
      <c r="J38" s="79"/>
      <c r="K38" s="112">
        <f t="shared" si="1"/>
        <v>0</v>
      </c>
    </row>
    <row r="39" spans="1:11" x14ac:dyDescent="0.2">
      <c r="A39" s="76">
        <v>38</v>
      </c>
      <c r="B39" s="96" t="s">
        <v>44</v>
      </c>
      <c r="C39" s="97">
        <v>2.8</v>
      </c>
      <c r="D39" s="76" t="s">
        <v>7</v>
      </c>
      <c r="E39" s="98">
        <v>73200</v>
      </c>
      <c r="F39" s="99">
        <f t="shared" si="0"/>
        <v>204960</v>
      </c>
      <c r="G39" s="76">
        <v>0.9</v>
      </c>
      <c r="H39" s="76">
        <v>0.7</v>
      </c>
      <c r="I39" s="79">
        <v>0.5</v>
      </c>
      <c r="J39" s="79">
        <v>0.6</v>
      </c>
      <c r="K39" s="112">
        <f t="shared" si="1"/>
        <v>9.9999999999999978E-2</v>
      </c>
    </row>
    <row r="40" spans="1:11" x14ac:dyDescent="0.2">
      <c r="A40" s="76">
        <v>39</v>
      </c>
      <c r="B40" s="96" t="s">
        <v>45</v>
      </c>
      <c r="C40" s="97">
        <v>0.9</v>
      </c>
      <c r="D40" s="76" t="s">
        <v>7</v>
      </c>
      <c r="E40" s="98">
        <v>73200</v>
      </c>
      <c r="F40" s="99">
        <f t="shared" si="0"/>
        <v>65880</v>
      </c>
      <c r="G40" s="76"/>
      <c r="H40" s="76">
        <v>0.3</v>
      </c>
      <c r="I40" s="79">
        <v>0.2</v>
      </c>
      <c r="J40" s="79">
        <v>0.2</v>
      </c>
      <c r="K40" s="112">
        <f t="shared" si="1"/>
        <v>0.20000000000000007</v>
      </c>
    </row>
    <row r="41" spans="1:11" x14ac:dyDescent="0.2">
      <c r="A41" s="76">
        <v>40</v>
      </c>
      <c r="B41" s="96" t="s">
        <v>46</v>
      </c>
      <c r="C41" s="97">
        <v>2</v>
      </c>
      <c r="D41" s="76" t="s">
        <v>7</v>
      </c>
      <c r="E41" s="98">
        <v>73200</v>
      </c>
      <c r="F41" s="99">
        <f t="shared" si="0"/>
        <v>146400</v>
      </c>
      <c r="G41" s="76">
        <v>0.2</v>
      </c>
      <c r="H41" s="76">
        <v>0.5</v>
      </c>
      <c r="I41" s="79">
        <v>0.3</v>
      </c>
      <c r="J41" s="79">
        <v>0.5</v>
      </c>
      <c r="K41" s="112">
        <f t="shared" si="1"/>
        <v>0.5</v>
      </c>
    </row>
    <row r="42" spans="1:11" s="106" customFormat="1" x14ac:dyDescent="0.2">
      <c r="A42" s="77">
        <v>41</v>
      </c>
      <c r="B42" s="102" t="s">
        <v>47</v>
      </c>
      <c r="C42" s="103">
        <v>6.9</v>
      </c>
      <c r="D42" s="77" t="s">
        <v>7</v>
      </c>
      <c r="E42" s="104">
        <v>76800</v>
      </c>
      <c r="F42" s="105">
        <f t="shared" si="0"/>
        <v>529920</v>
      </c>
      <c r="G42" s="77"/>
      <c r="H42" s="77">
        <v>4.5</v>
      </c>
      <c r="I42" s="79">
        <v>0.6</v>
      </c>
      <c r="J42" s="79">
        <v>0.9</v>
      </c>
      <c r="K42" s="112">
        <f t="shared" si="1"/>
        <v>0.90000000000000024</v>
      </c>
    </row>
    <row r="43" spans="1:11" s="106" customFormat="1" x14ac:dyDescent="0.2">
      <c r="A43" s="77">
        <v>42</v>
      </c>
      <c r="B43" s="102" t="s">
        <v>48</v>
      </c>
      <c r="C43" s="103">
        <v>1.3</v>
      </c>
      <c r="D43" s="77" t="s">
        <v>7</v>
      </c>
      <c r="E43" s="104">
        <v>80400</v>
      </c>
      <c r="F43" s="105">
        <f t="shared" si="0"/>
        <v>104520</v>
      </c>
      <c r="G43" s="77"/>
      <c r="H43" s="77">
        <v>0.8</v>
      </c>
      <c r="I43" s="79">
        <v>0.1</v>
      </c>
      <c r="J43" s="79">
        <v>0.2</v>
      </c>
      <c r="K43" s="112">
        <f t="shared" si="1"/>
        <v>0.2</v>
      </c>
    </row>
    <row r="44" spans="1:11" x14ac:dyDescent="0.2">
      <c r="A44" s="76">
        <v>43</v>
      </c>
      <c r="B44" s="96" t="s">
        <v>49</v>
      </c>
      <c r="C44" s="97">
        <v>12</v>
      </c>
      <c r="D44" s="76" t="s">
        <v>7</v>
      </c>
      <c r="E44" s="98">
        <v>76800</v>
      </c>
      <c r="F44" s="99">
        <f t="shared" si="0"/>
        <v>921600</v>
      </c>
      <c r="G44" s="76"/>
      <c r="H44" s="76">
        <v>12</v>
      </c>
      <c r="I44" s="79"/>
      <c r="J44" s="79"/>
      <c r="K44" s="112">
        <f t="shared" si="1"/>
        <v>0</v>
      </c>
    </row>
    <row r="45" spans="1:11" x14ac:dyDescent="0.2">
      <c r="A45" s="76">
        <v>44</v>
      </c>
      <c r="B45" s="96" t="s">
        <v>50</v>
      </c>
      <c r="C45" s="97">
        <v>0.2</v>
      </c>
      <c r="D45" s="76" t="s">
        <v>7</v>
      </c>
      <c r="E45" s="98">
        <v>72000</v>
      </c>
      <c r="F45" s="99">
        <f t="shared" si="0"/>
        <v>14400</v>
      </c>
      <c r="G45" s="76"/>
      <c r="H45" s="76">
        <v>0.1</v>
      </c>
      <c r="I45" s="79">
        <v>0.1</v>
      </c>
      <c r="J45" s="79"/>
      <c r="K45" s="112">
        <f t="shared" si="1"/>
        <v>0</v>
      </c>
    </row>
    <row r="46" spans="1:11" x14ac:dyDescent="0.2">
      <c r="A46" s="76">
        <v>45</v>
      </c>
      <c r="B46" s="96" t="s">
        <v>51</v>
      </c>
      <c r="C46" s="97">
        <v>1.4</v>
      </c>
      <c r="D46" s="76" t="s">
        <v>7</v>
      </c>
      <c r="E46" s="98">
        <v>88800</v>
      </c>
      <c r="F46" s="99">
        <f t="shared" si="0"/>
        <v>124319.99999999999</v>
      </c>
      <c r="G46" s="76"/>
      <c r="H46" s="76">
        <v>0.4</v>
      </c>
      <c r="I46" s="79">
        <v>0.4</v>
      </c>
      <c r="J46" s="79">
        <v>0.3</v>
      </c>
      <c r="K46" s="112">
        <f t="shared" si="1"/>
        <v>0.29999999999999988</v>
      </c>
    </row>
    <row r="47" spans="1:11" x14ac:dyDescent="0.2">
      <c r="A47" s="76">
        <v>46</v>
      </c>
      <c r="B47" s="96" t="s">
        <v>52</v>
      </c>
      <c r="C47" s="97">
        <v>49.7</v>
      </c>
      <c r="D47" s="76" t="s">
        <v>7</v>
      </c>
      <c r="E47" s="98">
        <v>93600</v>
      </c>
      <c r="F47" s="99">
        <f t="shared" si="0"/>
        <v>4651920</v>
      </c>
      <c r="G47" s="76">
        <v>41.9</v>
      </c>
      <c r="H47" s="76"/>
      <c r="I47" s="79"/>
      <c r="J47" s="79">
        <v>3.9</v>
      </c>
      <c r="K47" s="112">
        <f t="shared" si="1"/>
        <v>3.9000000000000044</v>
      </c>
    </row>
    <row r="48" spans="1:11" x14ac:dyDescent="0.2">
      <c r="A48" s="76">
        <v>47</v>
      </c>
      <c r="B48" s="96" t="s">
        <v>53</v>
      </c>
      <c r="C48" s="97">
        <v>1.5</v>
      </c>
      <c r="D48" s="76" t="s">
        <v>7</v>
      </c>
      <c r="E48" s="98">
        <v>87600</v>
      </c>
      <c r="F48" s="99">
        <f t="shared" si="0"/>
        <v>131400</v>
      </c>
      <c r="G48" s="76">
        <v>1.5</v>
      </c>
      <c r="H48" s="76"/>
      <c r="I48" s="79"/>
      <c r="J48" s="79"/>
      <c r="K48" s="112">
        <f t="shared" si="1"/>
        <v>0</v>
      </c>
    </row>
    <row r="49" spans="1:11" x14ac:dyDescent="0.2">
      <c r="A49" s="76">
        <v>48</v>
      </c>
      <c r="B49" s="96" t="s">
        <v>54</v>
      </c>
      <c r="C49" s="97">
        <v>14.6</v>
      </c>
      <c r="D49" s="76" t="s">
        <v>7</v>
      </c>
      <c r="E49" s="98">
        <v>82680</v>
      </c>
      <c r="F49" s="99">
        <f t="shared" si="0"/>
        <v>1207128</v>
      </c>
      <c r="G49" s="76">
        <v>2.2000000000000002</v>
      </c>
      <c r="H49" s="76">
        <v>11.6</v>
      </c>
      <c r="I49" s="79">
        <v>0.8</v>
      </c>
      <c r="J49" s="79"/>
      <c r="K49" s="112">
        <f t="shared" si="1"/>
        <v>-1.1102230246251565E-15</v>
      </c>
    </row>
    <row r="50" spans="1:11" x14ac:dyDescent="0.2">
      <c r="A50" s="76">
        <v>49</v>
      </c>
      <c r="B50" s="96" t="s">
        <v>55</v>
      </c>
      <c r="C50" s="97">
        <v>10.8</v>
      </c>
      <c r="D50" s="76" t="s">
        <v>7</v>
      </c>
      <c r="E50" s="98">
        <v>74400</v>
      </c>
      <c r="F50" s="99">
        <f t="shared" si="0"/>
        <v>803520</v>
      </c>
      <c r="G50" s="76">
        <v>10.8</v>
      </c>
      <c r="H50" s="76"/>
      <c r="I50" s="79"/>
      <c r="J50" s="77">
        <v>1.9</v>
      </c>
      <c r="K50" s="112">
        <f t="shared" si="1"/>
        <v>-1.9</v>
      </c>
    </row>
    <row r="51" spans="1:11" x14ac:dyDescent="0.2">
      <c r="A51" s="76">
        <v>50</v>
      </c>
      <c r="B51" s="96" t="s">
        <v>56</v>
      </c>
      <c r="C51" s="97">
        <v>6</v>
      </c>
      <c r="D51" s="76" t="s">
        <v>7</v>
      </c>
      <c r="E51" s="98">
        <v>73200</v>
      </c>
      <c r="F51" s="99">
        <f t="shared" si="0"/>
        <v>439200</v>
      </c>
      <c r="G51" s="76">
        <v>2.9</v>
      </c>
      <c r="H51" s="76">
        <v>3.1</v>
      </c>
      <c r="I51" s="79"/>
      <c r="J51" s="79"/>
      <c r="K51" s="112">
        <f t="shared" si="1"/>
        <v>0</v>
      </c>
    </row>
    <row r="52" spans="1:11" x14ac:dyDescent="0.2">
      <c r="A52" s="76">
        <v>51</v>
      </c>
      <c r="B52" s="96" t="s">
        <v>57</v>
      </c>
      <c r="C52" s="97">
        <v>91.9</v>
      </c>
      <c r="D52" s="76" t="s">
        <v>7</v>
      </c>
      <c r="E52" s="98">
        <v>72000</v>
      </c>
      <c r="F52" s="99">
        <f t="shared" si="0"/>
        <v>6616800</v>
      </c>
      <c r="G52" s="76">
        <v>43.3</v>
      </c>
      <c r="H52" s="76">
        <v>44.2</v>
      </c>
      <c r="I52" s="79">
        <v>4.4000000000000004</v>
      </c>
      <c r="J52" s="79"/>
      <c r="K52" s="112">
        <f t="shared" si="1"/>
        <v>5.3290705182007514E-15</v>
      </c>
    </row>
    <row r="53" spans="1:11" x14ac:dyDescent="0.2">
      <c r="A53" s="76">
        <v>52</v>
      </c>
      <c r="B53" s="96" t="s">
        <v>58</v>
      </c>
      <c r="C53" s="97">
        <v>12.9</v>
      </c>
      <c r="D53" s="76" t="s">
        <v>7</v>
      </c>
      <c r="E53" s="98">
        <v>73200</v>
      </c>
      <c r="F53" s="99">
        <f t="shared" si="0"/>
        <v>944280</v>
      </c>
      <c r="G53" s="76">
        <v>2.2000000000000002</v>
      </c>
      <c r="H53" s="76">
        <v>10.7</v>
      </c>
      <c r="I53" s="79"/>
      <c r="J53" s="79"/>
      <c r="K53" s="112">
        <f t="shared" si="1"/>
        <v>0</v>
      </c>
    </row>
    <row r="54" spans="1:11" s="106" customFormat="1" x14ac:dyDescent="0.2">
      <c r="A54" s="77">
        <v>53</v>
      </c>
      <c r="B54" s="102" t="s">
        <v>59</v>
      </c>
      <c r="C54" s="103">
        <v>8031.25</v>
      </c>
      <c r="D54" s="77" t="s">
        <v>60</v>
      </c>
      <c r="E54" s="104">
        <v>1043</v>
      </c>
      <c r="F54" s="105">
        <f t="shared" si="0"/>
        <v>8376593.75</v>
      </c>
      <c r="G54" s="77">
        <f>25.2*0</f>
        <v>0</v>
      </c>
      <c r="H54" s="77">
        <v>26.2</v>
      </c>
      <c r="I54" s="79"/>
      <c r="J54" s="79"/>
      <c r="K54" s="112">
        <v>0</v>
      </c>
    </row>
    <row r="55" spans="1:11" s="106" customFormat="1" x14ac:dyDescent="0.2">
      <c r="A55" s="77">
        <v>54</v>
      </c>
      <c r="B55" s="102" t="s">
        <v>61</v>
      </c>
      <c r="C55" s="103">
        <v>6093.75</v>
      </c>
      <c r="D55" s="77" t="s">
        <v>60</v>
      </c>
      <c r="E55" s="104">
        <v>884</v>
      </c>
      <c r="F55" s="105">
        <f t="shared" si="0"/>
        <v>5386875</v>
      </c>
      <c r="G55" s="77">
        <f>16.1*0</f>
        <v>0</v>
      </c>
      <c r="H55" s="77">
        <v>22.9</v>
      </c>
      <c r="I55" s="79"/>
      <c r="J55" s="79"/>
      <c r="K55" s="112">
        <v>0</v>
      </c>
    </row>
    <row r="56" spans="1:11" x14ac:dyDescent="0.2">
      <c r="A56" s="76">
        <v>55</v>
      </c>
      <c r="B56" s="96" t="s">
        <v>12</v>
      </c>
      <c r="C56" s="97">
        <v>14.3</v>
      </c>
      <c r="D56" s="76" t="s">
        <v>7</v>
      </c>
      <c r="E56" s="98">
        <v>119280</v>
      </c>
      <c r="F56" s="99">
        <f t="shared" si="0"/>
        <v>1705704</v>
      </c>
      <c r="G56" s="76"/>
      <c r="H56" s="76"/>
      <c r="I56" s="79">
        <v>14.3</v>
      </c>
      <c r="J56" s="79"/>
      <c r="K56" s="112">
        <f t="shared" si="1"/>
        <v>0</v>
      </c>
    </row>
    <row r="57" spans="1:11" x14ac:dyDescent="0.2">
      <c r="A57" s="76">
        <v>56</v>
      </c>
      <c r="B57" s="96" t="s">
        <v>62</v>
      </c>
      <c r="C57" s="97">
        <v>5.5</v>
      </c>
      <c r="D57" s="76" t="s">
        <v>7</v>
      </c>
      <c r="E57" s="98">
        <v>121200</v>
      </c>
      <c r="F57" s="99">
        <f t="shared" si="0"/>
        <v>666600</v>
      </c>
      <c r="G57" s="76"/>
      <c r="H57" s="76"/>
      <c r="I57" s="79">
        <v>5.5</v>
      </c>
      <c r="J57" s="79"/>
      <c r="K57" s="112">
        <f t="shared" si="1"/>
        <v>0</v>
      </c>
    </row>
    <row r="58" spans="1:11" x14ac:dyDescent="0.2">
      <c r="A58" s="76">
        <v>57</v>
      </c>
      <c r="B58" s="96" t="s">
        <v>63</v>
      </c>
      <c r="C58" s="97">
        <v>6.6</v>
      </c>
      <c r="D58" s="76" t="s">
        <v>7</v>
      </c>
      <c r="E58" s="98">
        <v>112800</v>
      </c>
      <c r="F58" s="99">
        <f t="shared" si="0"/>
        <v>744480</v>
      </c>
      <c r="G58" s="76"/>
      <c r="H58" s="76"/>
      <c r="I58" s="79">
        <v>6.6</v>
      </c>
      <c r="J58" s="79"/>
      <c r="K58" s="112">
        <f t="shared" si="1"/>
        <v>0</v>
      </c>
    </row>
    <row r="59" spans="1:11" x14ac:dyDescent="0.2">
      <c r="A59" s="76">
        <v>58</v>
      </c>
      <c r="B59" s="96" t="s">
        <v>64</v>
      </c>
      <c r="C59" s="97">
        <v>3.3</v>
      </c>
      <c r="D59" s="76" t="s">
        <v>7</v>
      </c>
      <c r="E59" s="98">
        <v>118800</v>
      </c>
      <c r="F59" s="99">
        <f t="shared" si="0"/>
        <v>392040</v>
      </c>
      <c r="G59" s="76"/>
      <c r="H59" s="76"/>
      <c r="I59" s="79">
        <v>3.3</v>
      </c>
      <c r="J59" s="79"/>
      <c r="K59" s="112">
        <f t="shared" si="1"/>
        <v>0</v>
      </c>
    </row>
    <row r="60" spans="1:11" x14ac:dyDescent="0.2">
      <c r="A60" s="76">
        <v>59</v>
      </c>
      <c r="B60" s="96" t="s">
        <v>65</v>
      </c>
      <c r="C60" s="97">
        <v>1.8</v>
      </c>
      <c r="D60" s="76" t="s">
        <v>7</v>
      </c>
      <c r="E60" s="98">
        <v>88800</v>
      </c>
      <c r="F60" s="99">
        <f t="shared" si="0"/>
        <v>159840</v>
      </c>
      <c r="G60" s="76"/>
      <c r="H60" s="76"/>
      <c r="I60" s="79">
        <v>1.8</v>
      </c>
      <c r="J60" s="79"/>
      <c r="K60" s="112">
        <f t="shared" si="1"/>
        <v>0</v>
      </c>
    </row>
    <row r="61" spans="1:11" x14ac:dyDescent="0.2">
      <c r="A61" s="76">
        <v>60</v>
      </c>
      <c r="B61" s="96" t="s">
        <v>66</v>
      </c>
      <c r="C61" s="97">
        <v>0.5</v>
      </c>
      <c r="D61" s="76" t="s">
        <v>7</v>
      </c>
      <c r="E61" s="98">
        <v>82800</v>
      </c>
      <c r="F61" s="99">
        <f t="shared" si="0"/>
        <v>41400</v>
      </c>
      <c r="G61" s="76"/>
      <c r="H61" s="76"/>
      <c r="I61" s="79">
        <v>0.5</v>
      </c>
      <c r="J61" s="79"/>
      <c r="K61" s="112">
        <f t="shared" si="1"/>
        <v>0</v>
      </c>
    </row>
    <row r="62" spans="1:11" x14ac:dyDescent="0.2">
      <c r="A62" s="76">
        <v>61</v>
      </c>
      <c r="B62" s="96" t="s">
        <v>67</v>
      </c>
      <c r="C62" s="97">
        <v>0.3</v>
      </c>
      <c r="D62" s="76" t="s">
        <v>7</v>
      </c>
      <c r="E62" s="98">
        <v>78000</v>
      </c>
      <c r="F62" s="99">
        <f t="shared" si="0"/>
        <v>23400</v>
      </c>
      <c r="G62" s="76"/>
      <c r="H62" s="76"/>
      <c r="I62" s="79">
        <v>0.3</v>
      </c>
      <c r="J62" s="79"/>
      <c r="K62" s="112">
        <f t="shared" si="1"/>
        <v>0</v>
      </c>
    </row>
    <row r="63" spans="1:11" x14ac:dyDescent="0.2">
      <c r="A63" s="76">
        <v>62</v>
      </c>
      <c r="B63" s="96" t="s">
        <v>55</v>
      </c>
      <c r="C63" s="97">
        <v>3.8</v>
      </c>
      <c r="D63" s="76" t="s">
        <v>7</v>
      </c>
      <c r="E63" s="98">
        <v>82800</v>
      </c>
      <c r="F63" s="99">
        <f t="shared" si="0"/>
        <v>314640</v>
      </c>
      <c r="G63" s="76"/>
      <c r="H63" s="76"/>
      <c r="I63" s="79"/>
      <c r="J63" s="79"/>
      <c r="K63" s="112">
        <f t="shared" si="1"/>
        <v>3.8</v>
      </c>
    </row>
    <row r="64" spans="1:11" x14ac:dyDescent="0.2">
      <c r="A64" s="76">
        <v>63</v>
      </c>
      <c r="B64" s="96" t="s">
        <v>68</v>
      </c>
      <c r="C64" s="97">
        <v>2.6</v>
      </c>
      <c r="D64" s="76" t="s">
        <v>7</v>
      </c>
      <c r="E64" s="98">
        <v>73200</v>
      </c>
      <c r="F64" s="99">
        <f t="shared" si="0"/>
        <v>190320</v>
      </c>
      <c r="G64" s="76"/>
      <c r="H64" s="76"/>
      <c r="I64" s="79"/>
      <c r="J64" s="79">
        <v>1.3</v>
      </c>
      <c r="K64" s="112">
        <f t="shared" si="1"/>
        <v>1.3</v>
      </c>
    </row>
    <row r="65" spans="1:11" x14ac:dyDescent="0.2">
      <c r="A65" s="76">
        <v>64</v>
      </c>
      <c r="B65" s="96" t="s">
        <v>69</v>
      </c>
      <c r="C65" s="97">
        <v>27.8</v>
      </c>
      <c r="D65" s="76" t="s">
        <v>7</v>
      </c>
      <c r="E65" s="98">
        <v>76800</v>
      </c>
      <c r="F65" s="99">
        <f t="shared" si="0"/>
        <v>2135040</v>
      </c>
      <c r="G65" s="76"/>
      <c r="H65" s="76"/>
      <c r="I65" s="79"/>
      <c r="J65" s="79">
        <v>13.9</v>
      </c>
      <c r="K65" s="112">
        <f t="shared" si="1"/>
        <v>13.9</v>
      </c>
    </row>
    <row r="66" spans="1:11" x14ac:dyDescent="0.2">
      <c r="A66" s="76">
        <v>65</v>
      </c>
      <c r="B66" s="96" t="s">
        <v>70</v>
      </c>
      <c r="C66" s="97">
        <v>861.2</v>
      </c>
      <c r="D66" s="76" t="s">
        <v>7</v>
      </c>
      <c r="E66" s="98">
        <v>120000</v>
      </c>
      <c r="F66" s="99">
        <f t="shared" si="0"/>
        <v>103344000</v>
      </c>
      <c r="G66" s="76"/>
      <c r="H66" s="76"/>
      <c r="I66" s="79"/>
      <c r="J66" s="79"/>
      <c r="K66" s="112"/>
    </row>
    <row r="67" spans="1:11" x14ac:dyDescent="0.2">
      <c r="A67" s="76">
        <v>66</v>
      </c>
      <c r="B67" s="96" t="s">
        <v>71</v>
      </c>
      <c r="C67" s="97">
        <v>861.2</v>
      </c>
      <c r="D67" s="76" t="s">
        <v>7</v>
      </c>
      <c r="E67" s="98">
        <v>80000</v>
      </c>
      <c r="F67" s="99">
        <f t="shared" ref="F67:F68" si="2">C67*E67</f>
        <v>68896000</v>
      </c>
      <c r="G67" s="76"/>
      <c r="H67" s="76"/>
      <c r="I67" s="79"/>
      <c r="J67" s="79"/>
      <c r="K67" s="112"/>
    </row>
    <row r="68" spans="1:11" x14ac:dyDescent="0.2">
      <c r="A68" s="76">
        <v>67</v>
      </c>
      <c r="B68" s="96" t="s">
        <v>72</v>
      </c>
      <c r="C68" s="97">
        <v>14125</v>
      </c>
      <c r="D68" s="76" t="s">
        <v>60</v>
      </c>
      <c r="E68" s="98">
        <v>1500</v>
      </c>
      <c r="F68" s="99">
        <f t="shared" si="2"/>
        <v>21187500</v>
      </c>
      <c r="G68" s="76"/>
      <c r="H68" s="76"/>
      <c r="I68" s="79"/>
      <c r="J68" s="79"/>
      <c r="K68" s="112"/>
    </row>
    <row r="69" spans="1:11" x14ac:dyDescent="0.2">
      <c r="C69" s="108">
        <f>SUM(C2:C68)-C54-C55-C68-C66-C67</f>
        <v>772.01999999999816</v>
      </c>
      <c r="D69" s="108"/>
      <c r="E69" s="108"/>
      <c r="F69" s="109">
        <f>SUM(F2:F68)</f>
        <v>289002384.75</v>
      </c>
      <c r="G69" s="76">
        <f>SUM(G2:G65)</f>
        <v>215.59999999999997</v>
      </c>
      <c r="H69" s="76">
        <f t="shared" ref="H69:J69" si="3">SUM(H2:H65)</f>
        <v>374.4</v>
      </c>
      <c r="I69" s="76">
        <f t="shared" si="3"/>
        <v>42.79999999999999</v>
      </c>
      <c r="J69" s="76">
        <f t="shared" si="3"/>
        <v>94.40000000000002</v>
      </c>
      <c r="K69" s="112"/>
    </row>
    <row r="70" spans="1:11" x14ac:dyDescent="0.2">
      <c r="G70" s="78">
        <v>255.7</v>
      </c>
      <c r="H70" s="78">
        <v>373.9</v>
      </c>
      <c r="I70" s="114">
        <f>D76</f>
        <v>42.8</v>
      </c>
      <c r="J70" s="114">
        <f>D77</f>
        <v>94.4</v>
      </c>
    </row>
    <row r="71" spans="1:11" x14ac:dyDescent="0.2">
      <c r="F71" s="113" t="s">
        <v>85</v>
      </c>
      <c r="G71" s="78">
        <f>G70-G69</f>
        <v>40.100000000000023</v>
      </c>
      <c r="H71" s="78">
        <f t="shared" ref="H71:J71" si="4">H70-H69</f>
        <v>-0.5</v>
      </c>
      <c r="I71" s="78">
        <f t="shared" si="4"/>
        <v>0</v>
      </c>
      <c r="J71" s="78">
        <f t="shared" si="4"/>
        <v>0</v>
      </c>
    </row>
    <row r="75" spans="1:11" x14ac:dyDescent="0.2">
      <c r="B75" s="76" t="s">
        <v>74</v>
      </c>
      <c r="C75" s="111" t="s">
        <v>75</v>
      </c>
      <c r="D75" s="97">
        <f>373.9+255.7</f>
        <v>629.59999999999991</v>
      </c>
    </row>
    <row r="76" spans="1:11" x14ac:dyDescent="0.2">
      <c r="B76" s="76" t="s">
        <v>76</v>
      </c>
      <c r="C76" s="111" t="s">
        <v>77</v>
      </c>
      <c r="D76" s="97">
        <v>42.8</v>
      </c>
    </row>
    <row r="77" spans="1:11" x14ac:dyDescent="0.2">
      <c r="B77" s="76" t="s">
        <v>78</v>
      </c>
      <c r="C77" s="111" t="s">
        <v>79</v>
      </c>
      <c r="D77" s="97">
        <v>94.4</v>
      </c>
    </row>
    <row r="78" spans="1:11" x14ac:dyDescent="0.2">
      <c r="D78" s="110">
        <f>SUM(D75:D77)</f>
        <v>766.79999999999984</v>
      </c>
    </row>
    <row r="83" spans="1:9" x14ac:dyDescent="0.2">
      <c r="B83" s="96" t="s">
        <v>59</v>
      </c>
      <c r="C83" s="116" t="s">
        <v>86</v>
      </c>
      <c r="D83" s="76"/>
      <c r="E83" s="98">
        <v>9.8000000000000007</v>
      </c>
      <c r="F83" s="116">
        <f>(G54+H54)*1000</f>
        <v>26200</v>
      </c>
      <c r="G83" s="97">
        <f>F83/E83</f>
        <v>2673.4693877551017</v>
      </c>
      <c r="H83" s="97"/>
    </row>
    <row r="84" spans="1:9" x14ac:dyDescent="0.2">
      <c r="B84" s="96" t="s">
        <v>61</v>
      </c>
      <c r="C84" s="116" t="s">
        <v>86</v>
      </c>
      <c r="D84" s="76"/>
      <c r="E84" s="98">
        <v>7.4</v>
      </c>
      <c r="F84" s="116">
        <f>(G55+H55)*1000</f>
        <v>22900</v>
      </c>
      <c r="G84" s="97">
        <f>F84/E84</f>
        <v>3094.5945945945946</v>
      </c>
      <c r="H84" s="97"/>
    </row>
    <row r="89" spans="1:9" x14ac:dyDescent="0.2">
      <c r="F89" s="101">
        <f>C54+C55</f>
        <v>14125</v>
      </c>
    </row>
    <row r="90" spans="1:9" x14ac:dyDescent="0.2">
      <c r="F90" s="60">
        <v>11742</v>
      </c>
      <c r="G90" s="52">
        <f>F90/2</f>
        <v>5871</v>
      </c>
    </row>
    <row r="91" spans="1:9" x14ac:dyDescent="0.2">
      <c r="F91" s="60">
        <v>9295</v>
      </c>
      <c r="G91" s="117">
        <f>F90+F91</f>
        <v>21037</v>
      </c>
      <c r="H91" s="118">
        <f>(G84+G83)*2</f>
        <v>11536.127964699393</v>
      </c>
    </row>
    <row r="96" spans="1:9" x14ac:dyDescent="0.2">
      <c r="A96" s="121"/>
      <c r="B96" s="72"/>
      <c r="C96" s="122"/>
      <c r="D96" s="121"/>
      <c r="E96" s="73"/>
      <c r="F96" s="73"/>
      <c r="G96" s="123"/>
      <c r="H96" s="123"/>
      <c r="I96" s="124"/>
    </row>
    <row r="97" spans="1:9" x14ac:dyDescent="0.2">
      <c r="A97" s="76">
        <v>65</v>
      </c>
      <c r="B97" s="96" t="s">
        <v>70</v>
      </c>
      <c r="C97" s="97">
        <f>C98*0</f>
        <v>0</v>
      </c>
      <c r="D97" s="76" t="s">
        <v>7</v>
      </c>
      <c r="E97" s="98">
        <v>120000</v>
      </c>
      <c r="F97" s="98">
        <f t="shared" ref="F97:F99" si="5">C97*E97</f>
        <v>0</v>
      </c>
      <c r="G97" s="119" t="s">
        <v>87</v>
      </c>
      <c r="I97" s="124"/>
    </row>
    <row r="98" spans="1:9" x14ac:dyDescent="0.2">
      <c r="A98" s="76">
        <v>66</v>
      </c>
      <c r="B98" s="96" t="s">
        <v>71</v>
      </c>
      <c r="C98" s="39">
        <f>H70+I70+J70</f>
        <v>511.1</v>
      </c>
      <c r="D98" s="76" t="s">
        <v>7</v>
      </c>
      <c r="E98" s="98">
        <v>80000</v>
      </c>
      <c r="F98" s="98">
        <f t="shared" si="5"/>
        <v>40888000</v>
      </c>
      <c r="G98" s="119" t="s">
        <v>88</v>
      </c>
      <c r="I98" s="124"/>
    </row>
    <row r="99" spans="1:9" x14ac:dyDescent="0.2">
      <c r="A99" s="76">
        <v>67</v>
      </c>
      <c r="B99" s="96" t="s">
        <v>72</v>
      </c>
      <c r="C99" s="39">
        <f>G90</f>
        <v>5871</v>
      </c>
      <c r="D99" s="76" t="s">
        <v>60</v>
      </c>
      <c r="E99" s="98">
        <v>1500</v>
      </c>
      <c r="F99" s="98">
        <f t="shared" si="5"/>
        <v>8806500</v>
      </c>
      <c r="G99" s="119" t="s">
        <v>89</v>
      </c>
      <c r="I99" s="124"/>
    </row>
    <row r="100" spans="1:9" x14ac:dyDescent="0.2">
      <c r="C100" s="100"/>
      <c r="D100" s="100"/>
      <c r="E100" s="100"/>
      <c r="F100" s="108">
        <f>SUM(F97:F99)</f>
        <v>49694500</v>
      </c>
      <c r="G100" s="120"/>
      <c r="I100" s="124"/>
    </row>
    <row r="101" spans="1:9" x14ac:dyDescent="0.2">
      <c r="A101" s="121"/>
      <c r="B101" s="72"/>
      <c r="C101" s="122"/>
      <c r="D101" s="121"/>
      <c r="E101" s="73"/>
      <c r="F101" s="73"/>
      <c r="G101" s="123"/>
      <c r="H101" s="123"/>
      <c r="I101" s="12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E3C7-7C00-4C49-9017-0909130479AF}">
  <dimension ref="A1:R120"/>
  <sheetViews>
    <sheetView zoomScale="115" zoomScaleNormal="115" workbookViewId="0">
      <pane ySplit="1" topLeftCell="A74" activePane="bottomLeft" state="frozen"/>
      <selection pane="bottomLeft" activeCell="G121" sqref="G121"/>
    </sheetView>
  </sheetViews>
  <sheetFormatPr defaultRowHeight="12.75" x14ac:dyDescent="0.2"/>
  <cols>
    <col min="1" max="1" width="5.6640625" style="26" customWidth="1"/>
    <col min="2" max="2" width="55.6640625" customWidth="1"/>
    <col min="3" max="3" width="18.1640625" style="27" customWidth="1"/>
    <col min="4" max="4" width="9.33203125" style="26"/>
    <col min="5" max="5" width="23.1640625" style="28" customWidth="1"/>
    <col min="6" max="6" width="18.33203125" style="28" customWidth="1"/>
    <col min="7" max="8" width="17.83203125" style="51" customWidth="1"/>
    <col min="9" max="9" width="27.33203125" style="28" customWidth="1"/>
    <col min="10" max="10" width="15.1640625" style="28" customWidth="1"/>
    <col min="11" max="11" width="17.83203125" style="80" customWidth="1"/>
    <col min="12" max="12" width="17.83203125" style="84" customWidth="1"/>
    <col min="16" max="17" width="17.83203125" style="51" customWidth="1"/>
    <col min="18" max="18" width="62" customWidth="1"/>
  </cols>
  <sheetData>
    <row r="1" spans="1:18" s="36" customFormat="1" x14ac:dyDescent="0.2">
      <c r="A1" s="37" t="s">
        <v>0</v>
      </c>
      <c r="B1" s="37" t="s">
        <v>1</v>
      </c>
      <c r="C1" s="38" t="s">
        <v>2</v>
      </c>
      <c r="D1" s="37" t="s">
        <v>3</v>
      </c>
      <c r="E1" s="38" t="s">
        <v>4</v>
      </c>
      <c r="F1" s="43" t="s">
        <v>5</v>
      </c>
      <c r="G1" s="53" t="s">
        <v>80</v>
      </c>
      <c r="H1" s="34"/>
      <c r="I1" s="35"/>
      <c r="J1" s="35"/>
      <c r="K1" s="75" t="s">
        <v>82</v>
      </c>
      <c r="L1" s="82" t="s">
        <v>83</v>
      </c>
      <c r="P1" s="53" t="s">
        <v>81</v>
      </c>
      <c r="Q1" s="34"/>
    </row>
    <row r="2" spans="1:18" s="50" customFormat="1" x14ac:dyDescent="0.2">
      <c r="A2" s="46">
        <v>1</v>
      </c>
      <c r="B2" s="47" t="s">
        <v>6</v>
      </c>
      <c r="C2" s="39">
        <v>74.12</v>
      </c>
      <c r="D2" s="46" t="s">
        <v>7</v>
      </c>
      <c r="E2" s="48">
        <v>133200</v>
      </c>
      <c r="F2" s="49">
        <f>C2*E2</f>
        <v>9872784</v>
      </c>
      <c r="G2" s="46"/>
      <c r="H2" s="46"/>
      <c r="I2" s="48">
        <f>C2-G2</f>
        <v>74.12</v>
      </c>
      <c r="J2" s="48">
        <f>E2*I2</f>
        <v>9872784</v>
      </c>
      <c r="K2" s="79"/>
      <c r="L2" s="83"/>
      <c r="P2" s="46">
        <v>74.099999999999994</v>
      </c>
      <c r="Q2" s="46"/>
      <c r="R2" s="60">
        <f>C2-G2-K2-L2-P2</f>
        <v>2.0000000000010232E-2</v>
      </c>
    </row>
    <row r="3" spans="1:18" s="72" customFormat="1" x14ac:dyDescent="0.2">
      <c r="A3" s="67">
        <v>2</v>
      </c>
      <c r="B3" s="68" t="s">
        <v>8</v>
      </c>
      <c r="C3" s="69">
        <v>52.7</v>
      </c>
      <c r="D3" s="67" t="s">
        <v>7</v>
      </c>
      <c r="E3" s="70">
        <v>123600</v>
      </c>
      <c r="F3" s="71">
        <f t="shared" ref="F3:F66" si="0">C3*E3</f>
        <v>6513720</v>
      </c>
      <c r="G3" s="67"/>
      <c r="H3" s="67"/>
      <c r="I3" s="70">
        <f t="shared" ref="I3:I66" si="1">C3-G3</f>
        <v>52.7</v>
      </c>
      <c r="J3" s="70">
        <f t="shared" ref="J3:J66" si="2">E3*I3</f>
        <v>6513720</v>
      </c>
      <c r="K3" s="85"/>
      <c r="L3" s="85"/>
      <c r="P3" s="67">
        <v>52.7</v>
      </c>
      <c r="Q3" s="67"/>
      <c r="R3" s="73">
        <f t="shared" ref="R3:R66" si="3">C3-G3-K3-L3-P3</f>
        <v>0</v>
      </c>
    </row>
    <row r="4" spans="1:18" s="72" customFormat="1" x14ac:dyDescent="0.2">
      <c r="A4" s="67">
        <v>3</v>
      </c>
      <c r="B4" s="68" t="s">
        <v>9</v>
      </c>
      <c r="C4" s="69">
        <v>30</v>
      </c>
      <c r="D4" s="67" t="s">
        <v>7</v>
      </c>
      <c r="E4" s="70">
        <v>140400</v>
      </c>
      <c r="F4" s="71">
        <f t="shared" si="0"/>
        <v>4212000</v>
      </c>
      <c r="G4" s="67">
        <v>30</v>
      </c>
      <c r="H4" s="67"/>
      <c r="I4" s="70">
        <f t="shared" si="1"/>
        <v>0</v>
      </c>
      <c r="J4" s="70">
        <f t="shared" si="2"/>
        <v>0</v>
      </c>
      <c r="K4" s="85"/>
      <c r="L4" s="85"/>
      <c r="P4" s="67"/>
      <c r="Q4" s="67"/>
      <c r="R4" s="73">
        <f t="shared" si="3"/>
        <v>0</v>
      </c>
    </row>
    <row r="5" spans="1:18" s="72" customFormat="1" x14ac:dyDescent="0.2">
      <c r="A5" s="67">
        <v>4</v>
      </c>
      <c r="B5" s="68" t="s">
        <v>10</v>
      </c>
      <c r="C5" s="69">
        <v>13.9</v>
      </c>
      <c r="D5" s="67" t="s">
        <v>7</v>
      </c>
      <c r="E5" s="70">
        <v>118800</v>
      </c>
      <c r="F5" s="71">
        <f t="shared" si="0"/>
        <v>1651320</v>
      </c>
      <c r="G5" s="67">
        <v>9.4</v>
      </c>
      <c r="H5" s="67"/>
      <c r="I5" s="70">
        <f t="shared" si="1"/>
        <v>4.5</v>
      </c>
      <c r="J5" s="70">
        <f t="shared" si="2"/>
        <v>534600</v>
      </c>
      <c r="K5" s="85"/>
      <c r="L5" s="85"/>
      <c r="P5" s="67">
        <v>4.5</v>
      </c>
      <c r="Q5" s="67"/>
      <c r="R5" s="73">
        <f t="shared" si="3"/>
        <v>0</v>
      </c>
    </row>
    <row r="6" spans="1:18" s="72" customFormat="1" x14ac:dyDescent="0.2">
      <c r="A6" s="67">
        <v>5</v>
      </c>
      <c r="B6" s="68" t="s">
        <v>11</v>
      </c>
      <c r="C6" s="69">
        <v>1.3</v>
      </c>
      <c r="D6" s="67" t="s">
        <v>7</v>
      </c>
      <c r="E6" s="70">
        <v>116400</v>
      </c>
      <c r="F6" s="71">
        <f t="shared" si="0"/>
        <v>151320</v>
      </c>
      <c r="G6" s="67"/>
      <c r="H6" s="67"/>
      <c r="I6" s="70">
        <f t="shared" si="1"/>
        <v>1.3</v>
      </c>
      <c r="J6" s="70">
        <f t="shared" si="2"/>
        <v>151320</v>
      </c>
      <c r="K6" s="85"/>
      <c r="L6" s="85"/>
      <c r="P6" s="67">
        <v>1.3</v>
      </c>
      <c r="Q6" s="67"/>
      <c r="R6" s="73">
        <f t="shared" si="3"/>
        <v>0</v>
      </c>
    </row>
    <row r="7" spans="1:18" s="72" customFormat="1" x14ac:dyDescent="0.2">
      <c r="A7" s="67">
        <v>6</v>
      </c>
      <c r="B7" s="68" t="s">
        <v>12</v>
      </c>
      <c r="C7" s="69">
        <v>8.5</v>
      </c>
      <c r="D7" s="67" t="s">
        <v>7</v>
      </c>
      <c r="E7" s="70">
        <v>117600</v>
      </c>
      <c r="F7" s="71">
        <f t="shared" si="0"/>
        <v>999600</v>
      </c>
      <c r="G7" s="67">
        <v>8.5</v>
      </c>
      <c r="H7" s="67"/>
      <c r="I7" s="70">
        <f t="shared" si="1"/>
        <v>0</v>
      </c>
      <c r="J7" s="70">
        <f t="shared" si="2"/>
        <v>0</v>
      </c>
      <c r="K7" s="85"/>
      <c r="L7" s="85"/>
      <c r="P7" s="67"/>
      <c r="Q7" s="67"/>
      <c r="R7" s="73">
        <f t="shared" si="3"/>
        <v>0</v>
      </c>
    </row>
    <row r="8" spans="1:18" s="72" customFormat="1" x14ac:dyDescent="0.2">
      <c r="A8" s="67">
        <v>7</v>
      </c>
      <c r="B8" s="68" t="s">
        <v>13</v>
      </c>
      <c r="C8" s="69">
        <v>41.3</v>
      </c>
      <c r="D8" s="67" t="s">
        <v>7</v>
      </c>
      <c r="E8" s="70">
        <v>180000</v>
      </c>
      <c r="F8" s="71">
        <f t="shared" si="0"/>
        <v>7433999.9999999991</v>
      </c>
      <c r="G8" s="67">
        <v>13.2</v>
      </c>
      <c r="H8" s="67"/>
      <c r="I8" s="70">
        <f t="shared" si="1"/>
        <v>28.099999999999998</v>
      </c>
      <c r="J8" s="70">
        <f t="shared" si="2"/>
        <v>5058000</v>
      </c>
      <c r="K8" s="85"/>
      <c r="L8" s="85"/>
      <c r="P8" s="67">
        <v>28.1</v>
      </c>
      <c r="Q8" s="67"/>
      <c r="R8" s="73">
        <f t="shared" si="3"/>
        <v>0</v>
      </c>
    </row>
    <row r="9" spans="1:18" s="72" customFormat="1" x14ac:dyDescent="0.2">
      <c r="A9" s="67">
        <v>8</v>
      </c>
      <c r="B9" s="68" t="s">
        <v>14</v>
      </c>
      <c r="C9" s="69">
        <v>8.3000000000000007</v>
      </c>
      <c r="D9" s="67" t="s">
        <v>7</v>
      </c>
      <c r="E9" s="70">
        <v>171600</v>
      </c>
      <c r="F9" s="71">
        <f t="shared" si="0"/>
        <v>1424280.0000000002</v>
      </c>
      <c r="G9" s="67"/>
      <c r="H9" s="67"/>
      <c r="I9" s="70">
        <f t="shared" si="1"/>
        <v>8.3000000000000007</v>
      </c>
      <c r="J9" s="70">
        <f t="shared" si="2"/>
        <v>1424280.0000000002</v>
      </c>
      <c r="K9" s="85"/>
      <c r="L9" s="85"/>
      <c r="P9" s="67">
        <v>8.3000000000000007</v>
      </c>
      <c r="Q9" s="67"/>
      <c r="R9" s="73">
        <f t="shared" si="3"/>
        <v>0</v>
      </c>
    </row>
    <row r="10" spans="1:18" s="72" customFormat="1" x14ac:dyDescent="0.2">
      <c r="A10" s="67">
        <v>9</v>
      </c>
      <c r="B10" s="68" t="s">
        <v>15</v>
      </c>
      <c r="C10" s="69">
        <v>0.5</v>
      </c>
      <c r="D10" s="67" t="s">
        <v>7</v>
      </c>
      <c r="E10" s="70">
        <v>118800</v>
      </c>
      <c r="F10" s="71">
        <f t="shared" si="0"/>
        <v>59400</v>
      </c>
      <c r="G10" s="67"/>
      <c r="H10" s="67"/>
      <c r="I10" s="70">
        <f t="shared" si="1"/>
        <v>0.5</v>
      </c>
      <c r="J10" s="70">
        <f t="shared" si="2"/>
        <v>59400</v>
      </c>
      <c r="K10" s="85"/>
      <c r="L10" s="85"/>
      <c r="P10" s="74">
        <v>0.5</v>
      </c>
      <c r="Q10" s="67"/>
      <c r="R10" s="73">
        <f t="shared" si="3"/>
        <v>0</v>
      </c>
    </row>
    <row r="11" spans="1:18" s="72" customFormat="1" x14ac:dyDescent="0.2">
      <c r="A11" s="67">
        <v>10</v>
      </c>
      <c r="B11" s="68" t="s">
        <v>16</v>
      </c>
      <c r="C11" s="69">
        <v>26.7</v>
      </c>
      <c r="D11" s="67" t="s">
        <v>7</v>
      </c>
      <c r="E11" s="70">
        <v>141600</v>
      </c>
      <c r="F11" s="71">
        <f t="shared" si="0"/>
        <v>3780720</v>
      </c>
      <c r="G11" s="67">
        <v>22.8</v>
      </c>
      <c r="H11" s="67"/>
      <c r="I11" s="70">
        <f t="shared" si="1"/>
        <v>3.8999999999999986</v>
      </c>
      <c r="J11" s="70">
        <f t="shared" si="2"/>
        <v>552239.99999999977</v>
      </c>
      <c r="K11" s="85"/>
      <c r="L11" s="85"/>
      <c r="P11" s="67">
        <v>3.9</v>
      </c>
      <c r="Q11" s="67"/>
      <c r="R11" s="73">
        <f t="shared" si="3"/>
        <v>0</v>
      </c>
    </row>
    <row r="12" spans="1:18" x14ac:dyDescent="0.2">
      <c r="A12" s="29">
        <v>11</v>
      </c>
      <c r="B12" s="30" t="s">
        <v>17</v>
      </c>
      <c r="C12" s="31">
        <v>35.799999999999997</v>
      </c>
      <c r="D12" s="29" t="s">
        <v>7</v>
      </c>
      <c r="E12" s="32">
        <v>141600</v>
      </c>
      <c r="F12" s="44">
        <f t="shared" si="0"/>
        <v>5069280</v>
      </c>
      <c r="G12" s="29"/>
      <c r="H12" s="29"/>
      <c r="I12" s="32">
        <f t="shared" si="1"/>
        <v>35.799999999999997</v>
      </c>
      <c r="J12" s="32">
        <f t="shared" si="2"/>
        <v>5069280</v>
      </c>
      <c r="K12" s="79">
        <v>10.1</v>
      </c>
      <c r="L12" s="83"/>
      <c r="P12" s="62">
        <v>15.6</v>
      </c>
      <c r="Q12" s="29"/>
      <c r="R12" s="91">
        <f t="shared" si="3"/>
        <v>10.099999999999996</v>
      </c>
    </row>
    <row r="13" spans="1:18" s="72" customFormat="1" x14ac:dyDescent="0.2">
      <c r="A13" s="67">
        <v>12</v>
      </c>
      <c r="B13" s="68" t="s">
        <v>18</v>
      </c>
      <c r="C13" s="69">
        <v>10.9</v>
      </c>
      <c r="D13" s="67" t="s">
        <v>7</v>
      </c>
      <c r="E13" s="70">
        <v>94800</v>
      </c>
      <c r="F13" s="71">
        <f t="shared" si="0"/>
        <v>1033320</v>
      </c>
      <c r="G13" s="67"/>
      <c r="H13" s="67"/>
      <c r="I13" s="70">
        <f t="shared" si="1"/>
        <v>10.9</v>
      </c>
      <c r="J13" s="70">
        <f t="shared" si="2"/>
        <v>1033320</v>
      </c>
      <c r="K13" s="85"/>
      <c r="L13" s="85"/>
      <c r="P13" s="67">
        <v>10.9</v>
      </c>
      <c r="Q13" s="67"/>
      <c r="R13" s="73">
        <f t="shared" si="3"/>
        <v>0</v>
      </c>
    </row>
    <row r="14" spans="1:18" s="72" customFormat="1" x14ac:dyDescent="0.2">
      <c r="A14" s="67">
        <v>13</v>
      </c>
      <c r="B14" s="68" t="s">
        <v>19</v>
      </c>
      <c r="C14" s="69">
        <v>0.3</v>
      </c>
      <c r="D14" s="67" t="s">
        <v>7</v>
      </c>
      <c r="E14" s="70">
        <v>88800</v>
      </c>
      <c r="F14" s="71">
        <f t="shared" si="0"/>
        <v>26640</v>
      </c>
      <c r="G14" s="67">
        <v>0.3</v>
      </c>
      <c r="H14" s="67"/>
      <c r="I14" s="70">
        <f t="shared" si="1"/>
        <v>0</v>
      </c>
      <c r="J14" s="70">
        <f t="shared" si="2"/>
        <v>0</v>
      </c>
      <c r="K14" s="85"/>
      <c r="L14" s="85"/>
      <c r="P14" s="67"/>
      <c r="Q14" s="67"/>
      <c r="R14" s="73">
        <f t="shared" si="3"/>
        <v>0</v>
      </c>
    </row>
    <row r="15" spans="1:18" s="72" customFormat="1" x14ac:dyDescent="0.2">
      <c r="A15" s="67">
        <v>14</v>
      </c>
      <c r="B15" s="68" t="s">
        <v>20</v>
      </c>
      <c r="C15" s="69">
        <v>5.0999999999999996</v>
      </c>
      <c r="D15" s="67" t="s">
        <v>7</v>
      </c>
      <c r="E15" s="70">
        <v>88800</v>
      </c>
      <c r="F15" s="71">
        <f t="shared" si="0"/>
        <v>452879.99999999994</v>
      </c>
      <c r="G15" s="67"/>
      <c r="H15" s="67"/>
      <c r="I15" s="70">
        <f t="shared" si="1"/>
        <v>5.0999999999999996</v>
      </c>
      <c r="J15" s="70">
        <f t="shared" si="2"/>
        <v>452879.99999999994</v>
      </c>
      <c r="K15" s="85"/>
      <c r="L15" s="85"/>
      <c r="P15" s="67">
        <v>5.0999999999999996</v>
      </c>
      <c r="Q15" s="67"/>
      <c r="R15" s="73">
        <f t="shared" si="3"/>
        <v>0</v>
      </c>
    </row>
    <row r="16" spans="1:18" s="72" customFormat="1" x14ac:dyDescent="0.2">
      <c r="A16" s="67">
        <v>15</v>
      </c>
      <c r="B16" s="68" t="s">
        <v>21</v>
      </c>
      <c r="C16" s="69">
        <v>1.4</v>
      </c>
      <c r="D16" s="67" t="s">
        <v>7</v>
      </c>
      <c r="E16" s="70">
        <v>84000</v>
      </c>
      <c r="F16" s="71">
        <f t="shared" si="0"/>
        <v>117599.99999999999</v>
      </c>
      <c r="G16" s="67"/>
      <c r="H16" s="67"/>
      <c r="I16" s="70">
        <f t="shared" si="1"/>
        <v>1.4</v>
      </c>
      <c r="J16" s="70">
        <f t="shared" si="2"/>
        <v>117599.99999999999</v>
      </c>
      <c r="K16" s="85"/>
      <c r="L16" s="85"/>
      <c r="P16" s="67">
        <v>1.4</v>
      </c>
      <c r="Q16" s="67"/>
      <c r="R16" s="73">
        <f t="shared" si="3"/>
        <v>0</v>
      </c>
    </row>
    <row r="17" spans="1:18" s="72" customFormat="1" x14ac:dyDescent="0.2">
      <c r="A17" s="67">
        <v>16</v>
      </c>
      <c r="B17" s="68" t="s">
        <v>22</v>
      </c>
      <c r="C17" s="69">
        <v>14</v>
      </c>
      <c r="D17" s="67" t="s">
        <v>7</v>
      </c>
      <c r="E17" s="70">
        <v>82800</v>
      </c>
      <c r="F17" s="71">
        <f t="shared" si="0"/>
        <v>1159200</v>
      </c>
      <c r="G17" s="67">
        <v>6.4</v>
      </c>
      <c r="H17" s="67"/>
      <c r="I17" s="70">
        <f t="shared" si="1"/>
        <v>7.6</v>
      </c>
      <c r="J17" s="70">
        <f t="shared" si="2"/>
        <v>629280</v>
      </c>
      <c r="K17" s="85"/>
      <c r="L17" s="85">
        <v>0.1</v>
      </c>
      <c r="P17" s="67">
        <v>7.5</v>
      </c>
      <c r="Q17" s="67"/>
      <c r="R17" s="73">
        <f t="shared" si="3"/>
        <v>0</v>
      </c>
    </row>
    <row r="18" spans="1:18" s="72" customFormat="1" x14ac:dyDescent="0.2">
      <c r="A18" s="67">
        <v>17</v>
      </c>
      <c r="B18" s="68" t="s">
        <v>23</v>
      </c>
      <c r="C18" s="69">
        <v>0.6</v>
      </c>
      <c r="D18" s="67" t="s">
        <v>7</v>
      </c>
      <c r="E18" s="70">
        <v>154800</v>
      </c>
      <c r="F18" s="71">
        <f t="shared" si="0"/>
        <v>92880</v>
      </c>
      <c r="G18" s="67">
        <v>0.6</v>
      </c>
      <c r="H18" s="67"/>
      <c r="I18" s="70">
        <f t="shared" si="1"/>
        <v>0</v>
      </c>
      <c r="J18" s="70">
        <f t="shared" si="2"/>
        <v>0</v>
      </c>
      <c r="K18" s="85"/>
      <c r="L18" s="85"/>
      <c r="P18" s="67"/>
      <c r="Q18" s="67"/>
      <c r="R18" s="73">
        <f t="shared" si="3"/>
        <v>0</v>
      </c>
    </row>
    <row r="19" spans="1:18" s="72" customFormat="1" x14ac:dyDescent="0.2">
      <c r="A19" s="67">
        <v>18</v>
      </c>
      <c r="B19" s="68" t="s">
        <v>24</v>
      </c>
      <c r="C19" s="69">
        <v>0.9</v>
      </c>
      <c r="D19" s="67" t="s">
        <v>7</v>
      </c>
      <c r="E19" s="70">
        <v>154800</v>
      </c>
      <c r="F19" s="71">
        <f t="shared" si="0"/>
        <v>139320</v>
      </c>
      <c r="G19" s="67"/>
      <c r="H19" s="67"/>
      <c r="I19" s="70">
        <f t="shared" si="1"/>
        <v>0.9</v>
      </c>
      <c r="J19" s="70">
        <f t="shared" si="2"/>
        <v>139320</v>
      </c>
      <c r="K19" s="85"/>
      <c r="L19" s="85"/>
      <c r="P19" s="67">
        <v>0.9</v>
      </c>
      <c r="Q19" s="67"/>
      <c r="R19" s="73">
        <f t="shared" si="3"/>
        <v>0</v>
      </c>
    </row>
    <row r="20" spans="1:18" s="72" customFormat="1" x14ac:dyDescent="0.2">
      <c r="A20" s="67">
        <v>19</v>
      </c>
      <c r="B20" s="68" t="s">
        <v>25</v>
      </c>
      <c r="C20" s="69">
        <v>1.3</v>
      </c>
      <c r="D20" s="67" t="s">
        <v>7</v>
      </c>
      <c r="E20" s="70">
        <v>168000</v>
      </c>
      <c r="F20" s="71">
        <f t="shared" si="0"/>
        <v>218400</v>
      </c>
      <c r="G20" s="67"/>
      <c r="H20" s="67"/>
      <c r="I20" s="70">
        <f t="shared" si="1"/>
        <v>1.3</v>
      </c>
      <c r="J20" s="70">
        <f t="shared" si="2"/>
        <v>218400</v>
      </c>
      <c r="K20" s="85"/>
      <c r="L20" s="85"/>
      <c r="P20" s="74">
        <v>1.3</v>
      </c>
      <c r="Q20" s="67"/>
      <c r="R20" s="73">
        <f t="shared" si="3"/>
        <v>0</v>
      </c>
    </row>
    <row r="21" spans="1:18" s="50" customFormat="1" x14ac:dyDescent="0.2">
      <c r="A21" s="46">
        <v>20</v>
      </c>
      <c r="B21" s="47" t="s">
        <v>26</v>
      </c>
      <c r="C21" s="39">
        <v>1.7</v>
      </c>
      <c r="D21" s="46" t="s">
        <v>7</v>
      </c>
      <c r="E21" s="48">
        <v>79200</v>
      </c>
      <c r="F21" s="49">
        <f t="shared" si="0"/>
        <v>134640</v>
      </c>
      <c r="G21" s="46">
        <v>0.1</v>
      </c>
      <c r="H21" s="46"/>
      <c r="I21" s="32">
        <f t="shared" si="1"/>
        <v>1.5999999999999999</v>
      </c>
      <c r="J21" s="32">
        <f t="shared" si="2"/>
        <v>126719.99999999999</v>
      </c>
      <c r="K21" s="79">
        <v>0.5</v>
      </c>
      <c r="L21" s="83"/>
      <c r="P21" s="46">
        <v>0.6</v>
      </c>
      <c r="Q21" s="46"/>
      <c r="R21" s="60">
        <f t="shared" si="3"/>
        <v>0.49999999999999989</v>
      </c>
    </row>
    <row r="22" spans="1:18" s="72" customFormat="1" x14ac:dyDescent="0.2">
      <c r="A22" s="67">
        <v>21</v>
      </c>
      <c r="B22" s="68" t="s">
        <v>27</v>
      </c>
      <c r="C22" s="69">
        <v>1.2</v>
      </c>
      <c r="D22" s="67" t="s">
        <v>7</v>
      </c>
      <c r="E22" s="70">
        <v>82800</v>
      </c>
      <c r="F22" s="71">
        <f t="shared" si="0"/>
        <v>99360</v>
      </c>
      <c r="G22" s="67"/>
      <c r="H22" s="67"/>
      <c r="I22" s="70">
        <f t="shared" si="1"/>
        <v>1.2</v>
      </c>
      <c r="J22" s="70">
        <f t="shared" si="2"/>
        <v>99360</v>
      </c>
      <c r="K22" s="85"/>
      <c r="L22" s="85"/>
      <c r="P22" s="67">
        <v>1.2</v>
      </c>
      <c r="Q22" s="67"/>
      <c r="R22" s="73">
        <f t="shared" si="3"/>
        <v>0</v>
      </c>
    </row>
    <row r="23" spans="1:18" x14ac:dyDescent="0.2">
      <c r="A23" s="29">
        <v>22</v>
      </c>
      <c r="B23" s="30" t="s">
        <v>28</v>
      </c>
      <c r="C23" s="31">
        <v>1.2</v>
      </c>
      <c r="D23" s="29" t="s">
        <v>7</v>
      </c>
      <c r="E23" s="32">
        <v>72000</v>
      </c>
      <c r="F23" s="44">
        <f t="shared" si="0"/>
        <v>86400</v>
      </c>
      <c r="G23" s="29"/>
      <c r="H23" s="29"/>
      <c r="I23" s="32">
        <f t="shared" si="1"/>
        <v>1.2</v>
      </c>
      <c r="J23" s="32">
        <f t="shared" si="2"/>
        <v>86400</v>
      </c>
      <c r="K23" s="79">
        <v>0.3</v>
      </c>
      <c r="L23" s="83"/>
      <c r="P23" s="29">
        <v>0.6</v>
      </c>
      <c r="Q23" s="29"/>
      <c r="R23" s="60">
        <f t="shared" si="3"/>
        <v>0.29999999999999993</v>
      </c>
    </row>
    <row r="24" spans="1:18" s="72" customFormat="1" x14ac:dyDescent="0.2">
      <c r="A24" s="67">
        <v>23</v>
      </c>
      <c r="B24" s="68" t="s">
        <v>29</v>
      </c>
      <c r="C24" s="69">
        <v>0.2</v>
      </c>
      <c r="D24" s="67" t="s">
        <v>7</v>
      </c>
      <c r="E24" s="70">
        <v>73200</v>
      </c>
      <c r="F24" s="71">
        <f t="shared" si="0"/>
        <v>14640</v>
      </c>
      <c r="G24" s="67"/>
      <c r="H24" s="67"/>
      <c r="I24" s="70">
        <f t="shared" si="1"/>
        <v>0.2</v>
      </c>
      <c r="J24" s="70">
        <f t="shared" si="2"/>
        <v>14640</v>
      </c>
      <c r="K24" s="79"/>
      <c r="L24" s="83"/>
      <c r="P24" s="67">
        <v>0.2</v>
      </c>
      <c r="Q24" s="67"/>
      <c r="R24" s="60">
        <f t="shared" si="3"/>
        <v>0</v>
      </c>
    </row>
    <row r="25" spans="1:18" x14ac:dyDescent="0.2">
      <c r="A25" s="29">
        <v>24</v>
      </c>
      <c r="B25" s="30" t="s">
        <v>30</v>
      </c>
      <c r="C25" s="31">
        <v>9</v>
      </c>
      <c r="D25" s="29" t="s">
        <v>7</v>
      </c>
      <c r="E25" s="32">
        <v>97200</v>
      </c>
      <c r="F25" s="44">
        <f t="shared" si="0"/>
        <v>874800</v>
      </c>
      <c r="G25" s="29"/>
      <c r="H25" s="29"/>
      <c r="I25" s="32">
        <f t="shared" si="1"/>
        <v>9</v>
      </c>
      <c r="J25" s="32">
        <f t="shared" si="2"/>
        <v>874800</v>
      </c>
      <c r="K25" s="79">
        <v>4.5</v>
      </c>
      <c r="L25" s="83"/>
      <c r="P25" s="29"/>
      <c r="Q25" s="29"/>
      <c r="R25" s="60">
        <f t="shared" si="3"/>
        <v>4.5</v>
      </c>
    </row>
    <row r="26" spans="1:18" s="50" customFormat="1" x14ac:dyDescent="0.2">
      <c r="A26" s="46">
        <v>25</v>
      </c>
      <c r="B26" s="47" t="s">
        <v>31</v>
      </c>
      <c r="C26" s="39">
        <v>12.6</v>
      </c>
      <c r="D26" s="46" t="s">
        <v>7</v>
      </c>
      <c r="E26" s="48">
        <v>87600</v>
      </c>
      <c r="F26" s="49">
        <f t="shared" si="0"/>
        <v>1103760</v>
      </c>
      <c r="G26" s="46">
        <v>2.9</v>
      </c>
      <c r="H26" s="46"/>
      <c r="I26" s="32">
        <f t="shared" si="1"/>
        <v>9.6999999999999993</v>
      </c>
      <c r="J26" s="32">
        <f t="shared" si="2"/>
        <v>849719.99999999988</v>
      </c>
      <c r="K26" s="79">
        <v>0.5</v>
      </c>
      <c r="L26" s="83">
        <v>1.6</v>
      </c>
      <c r="P26" s="46">
        <v>7.1</v>
      </c>
      <c r="Q26" s="46"/>
      <c r="R26" s="60">
        <f t="shared" si="3"/>
        <v>0.5</v>
      </c>
    </row>
    <row r="27" spans="1:18" s="66" customFormat="1" x14ac:dyDescent="0.2">
      <c r="A27" s="62">
        <v>26</v>
      </c>
      <c r="B27" s="63" t="s">
        <v>32</v>
      </c>
      <c r="C27" s="64">
        <v>3.8</v>
      </c>
      <c r="D27" s="62" t="s">
        <v>7</v>
      </c>
      <c r="E27" s="61">
        <v>87600</v>
      </c>
      <c r="F27" s="65">
        <f t="shared" si="0"/>
        <v>332880</v>
      </c>
      <c r="G27" s="62"/>
      <c r="H27" s="62"/>
      <c r="I27" s="61">
        <f t="shared" si="1"/>
        <v>3.8</v>
      </c>
      <c r="J27" s="61">
        <f t="shared" si="2"/>
        <v>332880</v>
      </c>
      <c r="K27" s="79">
        <v>1.9</v>
      </c>
      <c r="L27" s="83"/>
      <c r="P27" s="62">
        <v>2.9</v>
      </c>
      <c r="Q27" s="62"/>
      <c r="R27" s="60">
        <f t="shared" si="3"/>
        <v>-1</v>
      </c>
    </row>
    <row r="28" spans="1:18" s="59" customFormat="1" x14ac:dyDescent="0.2">
      <c r="A28" s="54">
        <v>27</v>
      </c>
      <c r="B28" s="55" t="s">
        <v>33</v>
      </c>
      <c r="C28" s="56">
        <v>2.5</v>
      </c>
      <c r="D28" s="54" t="s">
        <v>7</v>
      </c>
      <c r="E28" s="57">
        <v>96000</v>
      </c>
      <c r="F28" s="58">
        <f t="shared" si="0"/>
        <v>240000</v>
      </c>
      <c r="G28" s="54">
        <v>2.5</v>
      </c>
      <c r="H28" s="54"/>
      <c r="I28" s="32">
        <f t="shared" si="1"/>
        <v>0</v>
      </c>
      <c r="J28" s="32">
        <f t="shared" si="2"/>
        <v>0</v>
      </c>
      <c r="K28" s="79"/>
      <c r="L28" s="83"/>
      <c r="P28" s="54"/>
      <c r="Q28" s="54"/>
      <c r="R28" s="60">
        <f t="shared" si="3"/>
        <v>0</v>
      </c>
    </row>
    <row r="29" spans="1:18" s="50" customFormat="1" x14ac:dyDescent="0.2">
      <c r="A29" s="46">
        <v>28</v>
      </c>
      <c r="B29" s="47" t="s">
        <v>34</v>
      </c>
      <c r="C29" s="39">
        <v>55.3</v>
      </c>
      <c r="D29" s="46" t="s">
        <v>7</v>
      </c>
      <c r="E29" s="48">
        <v>86400</v>
      </c>
      <c r="F29" s="49">
        <f t="shared" si="0"/>
        <v>4777920</v>
      </c>
      <c r="G29" s="46">
        <v>2.6</v>
      </c>
      <c r="H29" s="46"/>
      <c r="I29" s="32">
        <f t="shared" si="1"/>
        <v>52.699999999999996</v>
      </c>
      <c r="J29" s="32">
        <f t="shared" si="2"/>
        <v>4553280</v>
      </c>
      <c r="K29" s="79">
        <v>25.6</v>
      </c>
      <c r="L29" s="83">
        <v>0.3</v>
      </c>
      <c r="P29" s="46">
        <v>1.2</v>
      </c>
      <c r="Q29" s="46"/>
      <c r="R29" s="60">
        <f t="shared" si="3"/>
        <v>25.599999999999994</v>
      </c>
    </row>
    <row r="30" spans="1:18" s="50" customFormat="1" x14ac:dyDescent="0.2">
      <c r="A30" s="46">
        <v>29</v>
      </c>
      <c r="B30" s="47" t="s">
        <v>35</v>
      </c>
      <c r="C30" s="39">
        <v>54.6</v>
      </c>
      <c r="D30" s="46" t="s">
        <v>7</v>
      </c>
      <c r="E30" s="48">
        <v>87600</v>
      </c>
      <c r="F30" s="49">
        <f t="shared" si="0"/>
        <v>4782960</v>
      </c>
      <c r="G30" s="46">
        <v>2.2000000000000002</v>
      </c>
      <c r="H30" s="46"/>
      <c r="I30" s="32">
        <f t="shared" si="1"/>
        <v>52.4</v>
      </c>
      <c r="J30" s="32">
        <f t="shared" si="2"/>
        <v>4590240</v>
      </c>
      <c r="K30" s="79">
        <v>26.2</v>
      </c>
      <c r="L30" s="83"/>
      <c r="P30" s="46"/>
      <c r="Q30" s="46"/>
      <c r="R30" s="60">
        <f t="shared" si="3"/>
        <v>26.2</v>
      </c>
    </row>
    <row r="31" spans="1:18" s="50" customFormat="1" x14ac:dyDescent="0.2">
      <c r="A31" s="46">
        <v>30</v>
      </c>
      <c r="B31" s="47" t="s">
        <v>36</v>
      </c>
      <c r="C31" s="39">
        <v>4.7</v>
      </c>
      <c r="D31" s="46" t="s">
        <v>7</v>
      </c>
      <c r="E31" s="48">
        <v>82800</v>
      </c>
      <c r="F31" s="49">
        <f t="shared" si="0"/>
        <v>389160</v>
      </c>
      <c r="G31" s="46">
        <v>1.2</v>
      </c>
      <c r="H31" s="46"/>
      <c r="I31" s="32">
        <f t="shared" si="1"/>
        <v>3.5</v>
      </c>
      <c r="J31" s="32">
        <f t="shared" si="2"/>
        <v>289800</v>
      </c>
      <c r="K31" s="79">
        <v>0.3</v>
      </c>
      <c r="L31" s="83">
        <v>1.1000000000000001</v>
      </c>
      <c r="P31" s="46">
        <v>1.8</v>
      </c>
      <c r="Q31" s="46"/>
      <c r="R31" s="60">
        <f t="shared" si="3"/>
        <v>0.30000000000000004</v>
      </c>
    </row>
    <row r="32" spans="1:18" s="50" customFormat="1" x14ac:dyDescent="0.2">
      <c r="A32" s="46">
        <v>31</v>
      </c>
      <c r="B32" s="47" t="s">
        <v>37</v>
      </c>
      <c r="C32" s="39">
        <v>4.2</v>
      </c>
      <c r="D32" s="46" t="s">
        <v>7</v>
      </c>
      <c r="E32" s="48">
        <v>80400</v>
      </c>
      <c r="F32" s="49">
        <f t="shared" si="0"/>
        <v>337680</v>
      </c>
      <c r="G32" s="46">
        <v>1.8</v>
      </c>
      <c r="H32" s="46"/>
      <c r="I32" s="32">
        <f t="shared" si="1"/>
        <v>2.4000000000000004</v>
      </c>
      <c r="J32" s="32">
        <f t="shared" si="2"/>
        <v>192960.00000000003</v>
      </c>
      <c r="K32" s="79">
        <v>0.8</v>
      </c>
      <c r="L32" s="83"/>
      <c r="P32" s="46">
        <v>0.8</v>
      </c>
      <c r="Q32" s="46"/>
      <c r="R32" s="60">
        <f t="shared" si="3"/>
        <v>0.80000000000000027</v>
      </c>
    </row>
    <row r="33" spans="1:18" s="50" customFormat="1" x14ac:dyDescent="0.2">
      <c r="A33" s="46">
        <v>32</v>
      </c>
      <c r="B33" s="47" t="s">
        <v>38</v>
      </c>
      <c r="C33" s="39">
        <v>1.2</v>
      </c>
      <c r="D33" s="46" t="s">
        <v>7</v>
      </c>
      <c r="E33" s="48">
        <v>80400</v>
      </c>
      <c r="F33" s="49">
        <f t="shared" si="0"/>
        <v>96480</v>
      </c>
      <c r="G33" s="46">
        <v>1.2</v>
      </c>
      <c r="H33" s="46"/>
      <c r="I33" s="32">
        <f t="shared" si="1"/>
        <v>0</v>
      </c>
      <c r="J33" s="32">
        <f t="shared" si="2"/>
        <v>0</v>
      </c>
      <c r="K33" s="79"/>
      <c r="L33" s="83"/>
      <c r="P33" s="46"/>
      <c r="Q33" s="46"/>
      <c r="R33" s="60">
        <f t="shared" si="3"/>
        <v>0</v>
      </c>
    </row>
    <row r="34" spans="1:18" s="50" customFormat="1" x14ac:dyDescent="0.2">
      <c r="A34" s="46">
        <v>33</v>
      </c>
      <c r="B34" s="47" t="s">
        <v>39</v>
      </c>
      <c r="C34" s="39">
        <v>3</v>
      </c>
      <c r="D34" s="46" t="s">
        <v>7</v>
      </c>
      <c r="E34" s="48">
        <v>80400</v>
      </c>
      <c r="F34" s="49">
        <f t="shared" si="0"/>
        <v>241200</v>
      </c>
      <c r="G34" s="46">
        <v>0.1</v>
      </c>
      <c r="H34" s="46"/>
      <c r="I34" s="32">
        <f t="shared" si="1"/>
        <v>2.9</v>
      </c>
      <c r="J34" s="32">
        <f t="shared" si="2"/>
        <v>233160</v>
      </c>
      <c r="K34" s="79"/>
      <c r="L34" s="83"/>
      <c r="P34" s="46"/>
      <c r="Q34" s="46"/>
      <c r="R34" s="60">
        <f t="shared" si="3"/>
        <v>2.9</v>
      </c>
    </row>
    <row r="35" spans="1:18" s="72" customFormat="1" x14ac:dyDescent="0.2">
      <c r="A35" s="67">
        <v>34</v>
      </c>
      <c r="B35" s="68" t="s">
        <v>40</v>
      </c>
      <c r="C35" s="69">
        <v>3</v>
      </c>
      <c r="D35" s="67" t="s">
        <v>7</v>
      </c>
      <c r="E35" s="70">
        <v>79200</v>
      </c>
      <c r="F35" s="71">
        <f t="shared" si="0"/>
        <v>237600</v>
      </c>
      <c r="G35" s="67">
        <v>3</v>
      </c>
      <c r="H35" s="67"/>
      <c r="I35" s="70">
        <f t="shared" si="1"/>
        <v>0</v>
      </c>
      <c r="J35" s="70">
        <f t="shared" si="2"/>
        <v>0</v>
      </c>
      <c r="K35" s="79"/>
      <c r="L35" s="83"/>
      <c r="P35" s="67"/>
      <c r="Q35" s="67"/>
      <c r="R35" s="60">
        <f t="shared" si="3"/>
        <v>0</v>
      </c>
    </row>
    <row r="36" spans="1:18" s="72" customFormat="1" x14ac:dyDescent="0.2">
      <c r="A36" s="67">
        <v>35</v>
      </c>
      <c r="B36" s="68" t="s">
        <v>41</v>
      </c>
      <c r="C36" s="69">
        <v>3.7</v>
      </c>
      <c r="D36" s="67" t="s">
        <v>7</v>
      </c>
      <c r="E36" s="70">
        <v>79200</v>
      </c>
      <c r="F36" s="71">
        <f t="shared" si="0"/>
        <v>293040</v>
      </c>
      <c r="G36" s="67"/>
      <c r="H36" s="67"/>
      <c r="I36" s="70">
        <f t="shared" si="1"/>
        <v>3.7</v>
      </c>
      <c r="J36" s="70">
        <f t="shared" si="2"/>
        <v>293040</v>
      </c>
      <c r="K36" s="79"/>
      <c r="L36" s="83"/>
      <c r="P36" s="67">
        <v>3.7</v>
      </c>
      <c r="Q36" s="67"/>
      <c r="R36" s="60">
        <f t="shared" si="3"/>
        <v>0</v>
      </c>
    </row>
    <row r="37" spans="1:18" s="72" customFormat="1" x14ac:dyDescent="0.2">
      <c r="A37" s="67">
        <v>36</v>
      </c>
      <c r="B37" s="68" t="s">
        <v>42</v>
      </c>
      <c r="C37" s="69">
        <v>0.2</v>
      </c>
      <c r="D37" s="67" t="s">
        <v>7</v>
      </c>
      <c r="E37" s="70">
        <v>73200</v>
      </c>
      <c r="F37" s="71">
        <f t="shared" si="0"/>
        <v>14640</v>
      </c>
      <c r="G37" s="67"/>
      <c r="H37" s="67"/>
      <c r="I37" s="70">
        <f t="shared" si="1"/>
        <v>0.2</v>
      </c>
      <c r="J37" s="70">
        <f t="shared" si="2"/>
        <v>14640</v>
      </c>
      <c r="K37" s="79"/>
      <c r="L37" s="83"/>
      <c r="P37" s="67">
        <v>0.2</v>
      </c>
      <c r="Q37" s="67"/>
      <c r="R37" s="60">
        <f t="shared" si="3"/>
        <v>0</v>
      </c>
    </row>
    <row r="38" spans="1:18" s="72" customFormat="1" x14ac:dyDescent="0.2">
      <c r="A38" s="67">
        <v>37</v>
      </c>
      <c r="B38" s="68" t="s">
        <v>43</v>
      </c>
      <c r="C38" s="69">
        <v>0.9</v>
      </c>
      <c r="D38" s="67" t="s">
        <v>7</v>
      </c>
      <c r="E38" s="70">
        <v>73200</v>
      </c>
      <c r="F38" s="71">
        <f t="shared" si="0"/>
        <v>65880</v>
      </c>
      <c r="G38" s="67">
        <v>0.9</v>
      </c>
      <c r="H38" s="67"/>
      <c r="I38" s="70">
        <f t="shared" si="1"/>
        <v>0</v>
      </c>
      <c r="J38" s="70">
        <f t="shared" si="2"/>
        <v>0</v>
      </c>
      <c r="K38" s="79"/>
      <c r="L38" s="83"/>
      <c r="P38" s="67"/>
      <c r="Q38" s="67"/>
      <c r="R38" s="60">
        <f t="shared" si="3"/>
        <v>0</v>
      </c>
    </row>
    <row r="39" spans="1:18" s="50" customFormat="1" x14ac:dyDescent="0.2">
      <c r="A39" s="46">
        <v>38</v>
      </c>
      <c r="B39" s="47" t="s">
        <v>44</v>
      </c>
      <c r="C39" s="39">
        <v>2.8</v>
      </c>
      <c r="D39" s="46" t="s">
        <v>7</v>
      </c>
      <c r="E39" s="48">
        <v>73200</v>
      </c>
      <c r="F39" s="49">
        <f t="shared" si="0"/>
        <v>204960</v>
      </c>
      <c r="G39" s="46">
        <v>0.9</v>
      </c>
      <c r="H39" s="46"/>
      <c r="I39" s="32">
        <f t="shared" si="1"/>
        <v>1.9</v>
      </c>
      <c r="J39" s="32">
        <f t="shared" si="2"/>
        <v>139080</v>
      </c>
      <c r="K39" s="79">
        <v>0.6</v>
      </c>
      <c r="L39" s="83">
        <v>0.5</v>
      </c>
      <c r="P39" s="46">
        <v>0.7</v>
      </c>
      <c r="Q39" s="46"/>
      <c r="R39" s="60">
        <f t="shared" si="3"/>
        <v>9.9999999999999867E-2</v>
      </c>
    </row>
    <row r="40" spans="1:18" s="50" customFormat="1" x14ac:dyDescent="0.2">
      <c r="A40" s="46">
        <v>39</v>
      </c>
      <c r="B40" s="47" t="s">
        <v>45</v>
      </c>
      <c r="C40" s="39">
        <v>0.9</v>
      </c>
      <c r="D40" s="46" t="s">
        <v>7</v>
      </c>
      <c r="E40" s="48">
        <v>73200</v>
      </c>
      <c r="F40" s="49">
        <f t="shared" si="0"/>
        <v>65880</v>
      </c>
      <c r="G40" s="46"/>
      <c r="H40" s="46"/>
      <c r="I40" s="48">
        <f t="shared" si="1"/>
        <v>0.9</v>
      </c>
      <c r="J40" s="48">
        <f t="shared" si="2"/>
        <v>65880</v>
      </c>
      <c r="K40" s="79">
        <v>0.2</v>
      </c>
      <c r="L40" s="83">
        <v>0.2</v>
      </c>
      <c r="P40" s="46">
        <v>0.3</v>
      </c>
      <c r="Q40" s="46"/>
      <c r="R40" s="60">
        <f t="shared" si="3"/>
        <v>0.19999999999999996</v>
      </c>
    </row>
    <row r="41" spans="1:18" s="50" customFormat="1" x14ac:dyDescent="0.2">
      <c r="A41" s="46">
        <v>40</v>
      </c>
      <c r="B41" s="47" t="s">
        <v>46</v>
      </c>
      <c r="C41" s="39">
        <v>2</v>
      </c>
      <c r="D41" s="46" t="s">
        <v>7</v>
      </c>
      <c r="E41" s="48">
        <v>73200</v>
      </c>
      <c r="F41" s="49">
        <f t="shared" si="0"/>
        <v>146400</v>
      </c>
      <c r="G41" s="46">
        <v>0.2</v>
      </c>
      <c r="H41" s="46"/>
      <c r="I41" s="32">
        <f t="shared" si="1"/>
        <v>1.8</v>
      </c>
      <c r="J41" s="32">
        <f t="shared" si="2"/>
        <v>131760</v>
      </c>
      <c r="K41" s="79">
        <v>0.5</v>
      </c>
      <c r="L41" s="83">
        <v>0.3</v>
      </c>
      <c r="P41" s="46">
        <v>0.5</v>
      </c>
      <c r="Q41" s="46"/>
      <c r="R41" s="60">
        <f t="shared" si="3"/>
        <v>0.5</v>
      </c>
    </row>
    <row r="42" spans="1:18" s="66" customFormat="1" x14ac:dyDescent="0.2">
      <c r="A42" s="62">
        <v>41</v>
      </c>
      <c r="B42" s="63" t="s">
        <v>47</v>
      </c>
      <c r="C42" s="64">
        <v>6.9</v>
      </c>
      <c r="D42" s="62" t="s">
        <v>7</v>
      </c>
      <c r="E42" s="61">
        <v>76800</v>
      </c>
      <c r="F42" s="65">
        <f t="shared" si="0"/>
        <v>529920</v>
      </c>
      <c r="G42" s="62"/>
      <c r="H42" s="62"/>
      <c r="I42" s="61">
        <f t="shared" si="1"/>
        <v>6.9</v>
      </c>
      <c r="J42" s="61">
        <f t="shared" si="2"/>
        <v>529920</v>
      </c>
      <c r="K42" s="79">
        <v>0.9</v>
      </c>
      <c r="L42" s="83">
        <v>0.6</v>
      </c>
      <c r="P42" s="62">
        <v>4.5</v>
      </c>
      <c r="Q42" s="62"/>
      <c r="R42" s="60">
        <f t="shared" si="3"/>
        <v>0.90000000000000036</v>
      </c>
    </row>
    <row r="43" spans="1:18" s="66" customFormat="1" x14ac:dyDescent="0.2">
      <c r="A43" s="62">
        <v>42</v>
      </c>
      <c r="B43" s="63" t="s">
        <v>48</v>
      </c>
      <c r="C43" s="64">
        <v>1.3</v>
      </c>
      <c r="D43" s="62" t="s">
        <v>7</v>
      </c>
      <c r="E43" s="61">
        <v>80400</v>
      </c>
      <c r="F43" s="65">
        <f t="shared" si="0"/>
        <v>104520</v>
      </c>
      <c r="G43" s="62"/>
      <c r="H43" s="62"/>
      <c r="I43" s="61">
        <f t="shared" si="1"/>
        <v>1.3</v>
      </c>
      <c r="J43" s="61">
        <f t="shared" si="2"/>
        <v>104520</v>
      </c>
      <c r="K43" s="79">
        <v>0.2</v>
      </c>
      <c r="L43" s="83">
        <v>0.1</v>
      </c>
      <c r="P43" s="62">
        <v>0.8</v>
      </c>
      <c r="Q43" s="62"/>
      <c r="R43" s="60">
        <f t="shared" si="3"/>
        <v>0.19999999999999996</v>
      </c>
    </row>
    <row r="44" spans="1:18" s="72" customFormat="1" x14ac:dyDescent="0.2">
      <c r="A44" s="67">
        <v>43</v>
      </c>
      <c r="B44" s="68" t="s">
        <v>49</v>
      </c>
      <c r="C44" s="69">
        <v>12</v>
      </c>
      <c r="D44" s="67" t="s">
        <v>7</v>
      </c>
      <c r="E44" s="70">
        <v>76800</v>
      </c>
      <c r="F44" s="71">
        <f t="shared" si="0"/>
        <v>921600</v>
      </c>
      <c r="G44" s="67"/>
      <c r="H44" s="67"/>
      <c r="I44" s="70">
        <f t="shared" si="1"/>
        <v>12</v>
      </c>
      <c r="J44" s="70">
        <f t="shared" si="2"/>
        <v>921600</v>
      </c>
      <c r="K44" s="79"/>
      <c r="L44" s="83"/>
      <c r="P44" s="67">
        <v>12</v>
      </c>
      <c r="Q44" s="67"/>
      <c r="R44" s="60">
        <f t="shared" si="3"/>
        <v>0</v>
      </c>
    </row>
    <row r="45" spans="1:18" s="50" customFormat="1" x14ac:dyDescent="0.2">
      <c r="A45" s="46">
        <v>44</v>
      </c>
      <c r="B45" s="47" t="s">
        <v>50</v>
      </c>
      <c r="C45" s="39">
        <v>0.2</v>
      </c>
      <c r="D45" s="46" t="s">
        <v>7</v>
      </c>
      <c r="E45" s="48">
        <v>72000</v>
      </c>
      <c r="F45" s="49">
        <f t="shared" si="0"/>
        <v>14400</v>
      </c>
      <c r="G45" s="46"/>
      <c r="H45" s="46"/>
      <c r="I45" s="48">
        <f t="shared" si="1"/>
        <v>0.2</v>
      </c>
      <c r="J45" s="48">
        <f t="shared" si="2"/>
        <v>14400</v>
      </c>
      <c r="K45" s="79"/>
      <c r="L45" s="83">
        <v>0.1</v>
      </c>
      <c r="P45" s="46">
        <v>0.1</v>
      </c>
      <c r="Q45" s="46"/>
      <c r="R45" s="60">
        <f t="shared" si="3"/>
        <v>0</v>
      </c>
    </row>
    <row r="46" spans="1:18" s="50" customFormat="1" x14ac:dyDescent="0.2">
      <c r="A46" s="46">
        <v>45</v>
      </c>
      <c r="B46" s="47" t="s">
        <v>51</v>
      </c>
      <c r="C46" s="39">
        <v>1.4</v>
      </c>
      <c r="D46" s="46" t="s">
        <v>7</v>
      </c>
      <c r="E46" s="48">
        <v>88800</v>
      </c>
      <c r="F46" s="49">
        <f t="shared" si="0"/>
        <v>124319.99999999999</v>
      </c>
      <c r="G46" s="46"/>
      <c r="H46" s="46"/>
      <c r="I46" s="48">
        <f t="shared" si="1"/>
        <v>1.4</v>
      </c>
      <c r="J46" s="48">
        <f t="shared" si="2"/>
        <v>124319.99999999999</v>
      </c>
      <c r="K46" s="79">
        <v>0.3</v>
      </c>
      <c r="L46" s="83">
        <v>0.4</v>
      </c>
      <c r="P46" s="46">
        <v>0.4</v>
      </c>
      <c r="Q46" s="46"/>
      <c r="R46" s="60">
        <f t="shared" si="3"/>
        <v>0.29999999999999982</v>
      </c>
    </row>
    <row r="47" spans="1:18" s="50" customFormat="1" x14ac:dyDescent="0.2">
      <c r="A47" s="46">
        <v>46</v>
      </c>
      <c r="B47" s="47" t="s">
        <v>52</v>
      </c>
      <c r="C47" s="39">
        <v>49.7</v>
      </c>
      <c r="D47" s="46" t="s">
        <v>7</v>
      </c>
      <c r="E47" s="48">
        <v>93600</v>
      </c>
      <c r="F47" s="49">
        <f t="shared" si="0"/>
        <v>4651920</v>
      </c>
      <c r="G47" s="46">
        <v>41.9</v>
      </c>
      <c r="H47" s="46"/>
      <c r="I47" s="32">
        <f t="shared" si="1"/>
        <v>7.8000000000000043</v>
      </c>
      <c r="J47" s="32">
        <f t="shared" si="2"/>
        <v>730080.00000000035</v>
      </c>
      <c r="K47" s="79">
        <v>3.9</v>
      </c>
      <c r="L47" s="83"/>
      <c r="P47" s="46"/>
      <c r="Q47" s="46"/>
      <c r="R47" s="60">
        <f t="shared" si="3"/>
        <v>3.9000000000000044</v>
      </c>
    </row>
    <row r="48" spans="1:18" s="50" customFormat="1" x14ac:dyDescent="0.2">
      <c r="A48" s="46">
        <v>47</v>
      </c>
      <c r="B48" s="47" t="s">
        <v>53</v>
      </c>
      <c r="C48" s="39">
        <v>1.5</v>
      </c>
      <c r="D48" s="46" t="s">
        <v>7</v>
      </c>
      <c r="E48" s="48">
        <v>87600</v>
      </c>
      <c r="F48" s="49">
        <f t="shared" si="0"/>
        <v>131400</v>
      </c>
      <c r="G48" s="46">
        <v>1.5</v>
      </c>
      <c r="H48" s="46"/>
      <c r="I48" s="32">
        <f t="shared" si="1"/>
        <v>0</v>
      </c>
      <c r="J48" s="32">
        <f t="shared" si="2"/>
        <v>0</v>
      </c>
      <c r="K48" s="79"/>
      <c r="L48" s="83"/>
      <c r="P48" s="46"/>
      <c r="Q48" s="46"/>
      <c r="R48" s="60">
        <f t="shared" si="3"/>
        <v>0</v>
      </c>
    </row>
    <row r="49" spans="1:18" s="50" customFormat="1" x14ac:dyDescent="0.2">
      <c r="A49" s="46">
        <v>48</v>
      </c>
      <c r="B49" s="47" t="s">
        <v>54</v>
      </c>
      <c r="C49" s="39">
        <v>14.6</v>
      </c>
      <c r="D49" s="46" t="s">
        <v>7</v>
      </c>
      <c r="E49" s="48">
        <v>82680</v>
      </c>
      <c r="F49" s="49">
        <f t="shared" si="0"/>
        <v>1207128</v>
      </c>
      <c r="G49" s="46">
        <v>2.2000000000000002</v>
      </c>
      <c r="H49" s="46"/>
      <c r="I49" s="48">
        <f t="shared" si="1"/>
        <v>12.399999999999999</v>
      </c>
      <c r="J49" s="48">
        <f t="shared" si="2"/>
        <v>1025231.9999999999</v>
      </c>
      <c r="K49" s="81"/>
      <c r="L49" s="83">
        <v>0.8</v>
      </c>
      <c r="P49" s="46">
        <v>11.6</v>
      </c>
      <c r="Q49" s="46"/>
      <c r="R49" s="60">
        <f t="shared" si="3"/>
        <v>0</v>
      </c>
    </row>
    <row r="50" spans="1:18" s="72" customFormat="1" x14ac:dyDescent="0.2">
      <c r="A50" s="67">
        <v>49</v>
      </c>
      <c r="B50" s="68" t="s">
        <v>55</v>
      </c>
      <c r="C50" s="69">
        <v>10.8</v>
      </c>
      <c r="D50" s="67" t="s">
        <v>7</v>
      </c>
      <c r="E50" s="70">
        <v>74400</v>
      </c>
      <c r="F50" s="71">
        <f t="shared" si="0"/>
        <v>803520</v>
      </c>
      <c r="G50" s="67">
        <v>10.8</v>
      </c>
      <c r="H50" s="67"/>
      <c r="I50" s="70">
        <f t="shared" si="1"/>
        <v>0</v>
      </c>
      <c r="J50" s="70">
        <f t="shared" si="2"/>
        <v>0</v>
      </c>
      <c r="K50" s="77">
        <v>1.9</v>
      </c>
      <c r="L50" s="83"/>
      <c r="P50" s="67"/>
      <c r="Q50" s="67"/>
      <c r="R50" s="60">
        <f t="shared" si="3"/>
        <v>-1.9</v>
      </c>
    </row>
    <row r="51" spans="1:18" s="72" customFormat="1" x14ac:dyDescent="0.2">
      <c r="A51" s="67">
        <v>50</v>
      </c>
      <c r="B51" s="68" t="s">
        <v>56</v>
      </c>
      <c r="C51" s="69">
        <v>6</v>
      </c>
      <c r="D51" s="67" t="s">
        <v>7</v>
      </c>
      <c r="E51" s="70">
        <v>73200</v>
      </c>
      <c r="F51" s="71">
        <f t="shared" si="0"/>
        <v>439200</v>
      </c>
      <c r="G51" s="67">
        <v>2.9</v>
      </c>
      <c r="H51" s="67"/>
      <c r="I51" s="70">
        <f t="shared" si="1"/>
        <v>3.1</v>
      </c>
      <c r="J51" s="70">
        <f t="shared" si="2"/>
        <v>226920</v>
      </c>
      <c r="K51" s="85"/>
      <c r="L51" s="85"/>
      <c r="P51" s="67">
        <v>3.1</v>
      </c>
      <c r="Q51" s="67"/>
      <c r="R51" s="73">
        <f t="shared" si="3"/>
        <v>0</v>
      </c>
    </row>
    <row r="52" spans="1:18" s="72" customFormat="1" x14ac:dyDescent="0.2">
      <c r="A52" s="67">
        <v>51</v>
      </c>
      <c r="B52" s="68" t="s">
        <v>57</v>
      </c>
      <c r="C52" s="69">
        <v>91.9</v>
      </c>
      <c r="D52" s="67" t="s">
        <v>7</v>
      </c>
      <c r="E52" s="70">
        <v>72000</v>
      </c>
      <c r="F52" s="71">
        <f t="shared" si="0"/>
        <v>6616800</v>
      </c>
      <c r="G52" s="67">
        <v>43.3</v>
      </c>
      <c r="H52" s="67"/>
      <c r="I52" s="70">
        <f t="shared" si="1"/>
        <v>48.600000000000009</v>
      </c>
      <c r="J52" s="70">
        <f t="shared" si="2"/>
        <v>3499200.0000000005</v>
      </c>
      <c r="K52" s="85"/>
      <c r="L52" s="85">
        <v>4.4000000000000004</v>
      </c>
      <c r="P52" s="67">
        <v>44.2</v>
      </c>
      <c r="Q52" s="67"/>
      <c r="R52" s="73">
        <f t="shared" si="3"/>
        <v>0</v>
      </c>
    </row>
    <row r="53" spans="1:18" s="72" customFormat="1" x14ac:dyDescent="0.2">
      <c r="A53" s="67">
        <v>52</v>
      </c>
      <c r="B53" s="68" t="s">
        <v>58</v>
      </c>
      <c r="C53" s="69">
        <v>12.9</v>
      </c>
      <c r="D53" s="67" t="s">
        <v>7</v>
      </c>
      <c r="E53" s="70">
        <v>73200</v>
      </c>
      <c r="F53" s="71">
        <f t="shared" si="0"/>
        <v>944280</v>
      </c>
      <c r="G53" s="67">
        <v>2.2000000000000002</v>
      </c>
      <c r="H53" s="67"/>
      <c r="I53" s="70">
        <f t="shared" si="1"/>
        <v>10.7</v>
      </c>
      <c r="J53" s="70">
        <f t="shared" si="2"/>
        <v>783240</v>
      </c>
      <c r="K53" s="85"/>
      <c r="L53" s="85"/>
      <c r="P53" s="67">
        <v>10.7</v>
      </c>
      <c r="Q53" s="67"/>
      <c r="R53" s="73">
        <f t="shared" si="3"/>
        <v>0</v>
      </c>
    </row>
    <row r="54" spans="1:18" s="90" customFormat="1" x14ac:dyDescent="0.2">
      <c r="A54" s="74">
        <v>53</v>
      </c>
      <c r="B54" s="86" t="s">
        <v>59</v>
      </c>
      <c r="C54" s="87">
        <v>8031.25</v>
      </c>
      <c r="D54" s="74" t="s">
        <v>60</v>
      </c>
      <c r="E54" s="88">
        <v>1043</v>
      </c>
      <c r="F54" s="89">
        <f t="shared" si="0"/>
        <v>8376593.75</v>
      </c>
      <c r="G54" s="74">
        <v>25.2</v>
      </c>
      <c r="H54" s="74">
        <v>3863</v>
      </c>
      <c r="I54" s="88">
        <f t="shared" si="1"/>
        <v>8006.05</v>
      </c>
      <c r="J54" s="88">
        <f t="shared" si="2"/>
        <v>8350310.1500000004</v>
      </c>
      <c r="K54" s="85"/>
      <c r="L54" s="85"/>
      <c r="P54" s="74">
        <v>26.2</v>
      </c>
      <c r="Q54" s="74">
        <v>4018</v>
      </c>
      <c r="R54" s="73"/>
    </row>
    <row r="55" spans="1:18" s="90" customFormat="1" x14ac:dyDescent="0.2">
      <c r="A55" s="74">
        <v>54</v>
      </c>
      <c r="B55" s="86" t="s">
        <v>61</v>
      </c>
      <c r="C55" s="87">
        <v>6093.75</v>
      </c>
      <c r="D55" s="74" t="s">
        <v>60</v>
      </c>
      <c r="E55" s="88">
        <v>884</v>
      </c>
      <c r="F55" s="89">
        <f t="shared" si="0"/>
        <v>5386875</v>
      </c>
      <c r="G55" s="74">
        <v>16.100000000000001</v>
      </c>
      <c r="H55" s="74">
        <v>5432</v>
      </c>
      <c r="I55" s="88">
        <f t="shared" si="1"/>
        <v>6077.65</v>
      </c>
      <c r="J55" s="88">
        <f t="shared" si="2"/>
        <v>5372642.5999999996</v>
      </c>
      <c r="K55" s="85"/>
      <c r="L55" s="85"/>
      <c r="P55" s="74">
        <v>22.9</v>
      </c>
      <c r="Q55" s="74">
        <v>7724</v>
      </c>
      <c r="R55" s="73"/>
    </row>
    <row r="56" spans="1:18" s="72" customFormat="1" x14ac:dyDescent="0.2">
      <c r="A56" s="67">
        <v>55</v>
      </c>
      <c r="B56" s="68" t="s">
        <v>12</v>
      </c>
      <c r="C56" s="69">
        <v>14.3</v>
      </c>
      <c r="D56" s="67" t="s">
        <v>7</v>
      </c>
      <c r="E56" s="70">
        <v>119280</v>
      </c>
      <c r="F56" s="71">
        <f t="shared" si="0"/>
        <v>1705704</v>
      </c>
      <c r="G56" s="67"/>
      <c r="H56" s="67"/>
      <c r="I56" s="70">
        <f t="shared" si="1"/>
        <v>14.3</v>
      </c>
      <c r="J56" s="70">
        <f t="shared" si="2"/>
        <v>1705704</v>
      </c>
      <c r="K56" s="85"/>
      <c r="L56" s="85">
        <v>14.3</v>
      </c>
      <c r="P56" s="67"/>
      <c r="Q56" s="67"/>
      <c r="R56" s="73">
        <f t="shared" si="3"/>
        <v>0</v>
      </c>
    </row>
    <row r="57" spans="1:18" s="72" customFormat="1" x14ac:dyDescent="0.2">
      <c r="A57" s="67">
        <v>56</v>
      </c>
      <c r="B57" s="68" t="s">
        <v>62</v>
      </c>
      <c r="C57" s="69">
        <v>5.5</v>
      </c>
      <c r="D57" s="67" t="s">
        <v>7</v>
      </c>
      <c r="E57" s="70">
        <v>121200</v>
      </c>
      <c r="F57" s="71">
        <f t="shared" si="0"/>
        <v>666600</v>
      </c>
      <c r="G57" s="67"/>
      <c r="H57" s="67"/>
      <c r="I57" s="70">
        <f t="shared" si="1"/>
        <v>5.5</v>
      </c>
      <c r="J57" s="70">
        <f t="shared" si="2"/>
        <v>666600</v>
      </c>
      <c r="K57" s="85"/>
      <c r="L57" s="85">
        <v>5.5</v>
      </c>
      <c r="P57" s="67"/>
      <c r="Q57" s="67"/>
      <c r="R57" s="73">
        <f t="shared" si="3"/>
        <v>0</v>
      </c>
    </row>
    <row r="58" spans="1:18" s="72" customFormat="1" x14ac:dyDescent="0.2">
      <c r="A58" s="67">
        <v>57</v>
      </c>
      <c r="B58" s="68" t="s">
        <v>63</v>
      </c>
      <c r="C58" s="69">
        <v>6.6</v>
      </c>
      <c r="D58" s="67" t="s">
        <v>7</v>
      </c>
      <c r="E58" s="70">
        <v>112800</v>
      </c>
      <c r="F58" s="71">
        <f t="shared" si="0"/>
        <v>744480</v>
      </c>
      <c r="G58" s="67"/>
      <c r="H58" s="67"/>
      <c r="I58" s="70">
        <f t="shared" si="1"/>
        <v>6.6</v>
      </c>
      <c r="J58" s="70">
        <f t="shared" si="2"/>
        <v>744480</v>
      </c>
      <c r="K58" s="85"/>
      <c r="L58" s="85">
        <v>6.6</v>
      </c>
      <c r="P58" s="67"/>
      <c r="Q58" s="67"/>
      <c r="R58" s="73">
        <f t="shared" si="3"/>
        <v>0</v>
      </c>
    </row>
    <row r="59" spans="1:18" s="72" customFormat="1" x14ac:dyDescent="0.2">
      <c r="A59" s="67">
        <v>58</v>
      </c>
      <c r="B59" s="68" t="s">
        <v>64</v>
      </c>
      <c r="C59" s="69">
        <v>3.3</v>
      </c>
      <c r="D59" s="67" t="s">
        <v>7</v>
      </c>
      <c r="E59" s="70">
        <v>118800</v>
      </c>
      <c r="F59" s="71">
        <f t="shared" si="0"/>
        <v>392040</v>
      </c>
      <c r="G59" s="67"/>
      <c r="H59" s="67"/>
      <c r="I59" s="70">
        <f t="shared" si="1"/>
        <v>3.3</v>
      </c>
      <c r="J59" s="70">
        <f t="shared" si="2"/>
        <v>392040</v>
      </c>
      <c r="K59" s="85"/>
      <c r="L59" s="85">
        <v>3.3</v>
      </c>
      <c r="P59" s="67"/>
      <c r="Q59" s="67"/>
      <c r="R59" s="73">
        <f t="shared" si="3"/>
        <v>0</v>
      </c>
    </row>
    <row r="60" spans="1:18" s="72" customFormat="1" x14ac:dyDescent="0.2">
      <c r="A60" s="67">
        <v>59</v>
      </c>
      <c r="B60" s="68" t="s">
        <v>65</v>
      </c>
      <c r="C60" s="69">
        <v>1.8</v>
      </c>
      <c r="D60" s="67" t="s">
        <v>7</v>
      </c>
      <c r="E60" s="70">
        <v>88800</v>
      </c>
      <c r="F60" s="71">
        <f t="shared" si="0"/>
        <v>159840</v>
      </c>
      <c r="G60" s="67"/>
      <c r="H60" s="67"/>
      <c r="I60" s="70">
        <f t="shared" si="1"/>
        <v>1.8</v>
      </c>
      <c r="J60" s="70">
        <f t="shared" si="2"/>
        <v>159840</v>
      </c>
      <c r="K60" s="85"/>
      <c r="L60" s="85">
        <v>1.8</v>
      </c>
      <c r="P60" s="67"/>
      <c r="Q60" s="67"/>
      <c r="R60" s="73">
        <f t="shared" si="3"/>
        <v>0</v>
      </c>
    </row>
    <row r="61" spans="1:18" s="72" customFormat="1" x14ac:dyDescent="0.2">
      <c r="A61" s="67">
        <v>60</v>
      </c>
      <c r="B61" s="68" t="s">
        <v>66</v>
      </c>
      <c r="C61" s="69">
        <v>0.5</v>
      </c>
      <c r="D61" s="67" t="s">
        <v>7</v>
      </c>
      <c r="E61" s="70">
        <v>82800</v>
      </c>
      <c r="F61" s="71">
        <f t="shared" si="0"/>
        <v>41400</v>
      </c>
      <c r="G61" s="67"/>
      <c r="H61" s="67"/>
      <c r="I61" s="70">
        <f t="shared" si="1"/>
        <v>0.5</v>
      </c>
      <c r="J61" s="70">
        <f t="shared" si="2"/>
        <v>41400</v>
      </c>
      <c r="K61" s="85"/>
      <c r="L61" s="85">
        <v>0.5</v>
      </c>
      <c r="P61" s="67"/>
      <c r="Q61" s="67"/>
      <c r="R61" s="73">
        <f t="shared" si="3"/>
        <v>0</v>
      </c>
    </row>
    <row r="62" spans="1:18" s="72" customFormat="1" x14ac:dyDescent="0.2">
      <c r="A62" s="67">
        <v>61</v>
      </c>
      <c r="B62" s="68" t="s">
        <v>67</v>
      </c>
      <c r="C62" s="69">
        <v>0.3</v>
      </c>
      <c r="D62" s="67" t="s">
        <v>7</v>
      </c>
      <c r="E62" s="70">
        <v>78000</v>
      </c>
      <c r="F62" s="71">
        <f t="shared" si="0"/>
        <v>23400</v>
      </c>
      <c r="G62" s="67"/>
      <c r="H62" s="67"/>
      <c r="I62" s="70">
        <f t="shared" si="1"/>
        <v>0.3</v>
      </c>
      <c r="J62" s="70">
        <f t="shared" si="2"/>
        <v>23400</v>
      </c>
      <c r="K62" s="85"/>
      <c r="L62" s="85">
        <v>0.3</v>
      </c>
      <c r="P62" s="67"/>
      <c r="Q62" s="67"/>
      <c r="R62" s="73">
        <f t="shared" si="3"/>
        <v>0</v>
      </c>
    </row>
    <row r="63" spans="1:18" x14ac:dyDescent="0.2">
      <c r="A63" s="29">
        <v>62</v>
      </c>
      <c r="B63" s="30" t="s">
        <v>55</v>
      </c>
      <c r="C63" s="31">
        <v>3.8</v>
      </c>
      <c r="D63" s="29" t="s">
        <v>7</v>
      </c>
      <c r="E63" s="32">
        <v>82800</v>
      </c>
      <c r="F63" s="44">
        <f t="shared" si="0"/>
        <v>314640</v>
      </c>
      <c r="G63" s="29"/>
      <c r="H63" s="29"/>
      <c r="I63" s="32">
        <f t="shared" si="1"/>
        <v>3.8</v>
      </c>
      <c r="J63" s="32">
        <f t="shared" si="2"/>
        <v>314640</v>
      </c>
      <c r="K63" s="79"/>
      <c r="L63" s="83"/>
      <c r="P63" s="29"/>
      <c r="Q63" s="29"/>
      <c r="R63" s="60">
        <f t="shared" si="3"/>
        <v>3.8</v>
      </c>
    </row>
    <row r="64" spans="1:18" s="50" customFormat="1" x14ac:dyDescent="0.2">
      <c r="A64" s="46">
        <v>63</v>
      </c>
      <c r="B64" s="47" t="s">
        <v>68</v>
      </c>
      <c r="C64" s="39">
        <v>2.6</v>
      </c>
      <c r="D64" s="46" t="s">
        <v>7</v>
      </c>
      <c r="E64" s="48">
        <v>73200</v>
      </c>
      <c r="F64" s="49">
        <f t="shared" si="0"/>
        <v>190320</v>
      </c>
      <c r="G64" s="46"/>
      <c r="H64" s="46"/>
      <c r="I64" s="48">
        <f t="shared" si="1"/>
        <v>2.6</v>
      </c>
      <c r="J64" s="48">
        <f t="shared" si="2"/>
        <v>190320</v>
      </c>
      <c r="K64" s="81">
        <v>1.3</v>
      </c>
      <c r="L64" s="83"/>
      <c r="P64" s="46"/>
      <c r="Q64" s="46"/>
      <c r="R64" s="60">
        <f t="shared" si="3"/>
        <v>1.3</v>
      </c>
    </row>
    <row r="65" spans="1:18" x14ac:dyDescent="0.2">
      <c r="A65" s="29">
        <v>64</v>
      </c>
      <c r="B65" s="30" t="s">
        <v>69</v>
      </c>
      <c r="C65" s="31">
        <v>27.8</v>
      </c>
      <c r="D65" s="29" t="s">
        <v>7</v>
      </c>
      <c r="E65" s="32">
        <v>76800</v>
      </c>
      <c r="F65" s="44">
        <f t="shared" si="0"/>
        <v>2135040</v>
      </c>
      <c r="G65" s="29"/>
      <c r="H65" s="29"/>
      <c r="I65" s="32">
        <f t="shared" si="1"/>
        <v>27.8</v>
      </c>
      <c r="J65" s="32">
        <f t="shared" si="2"/>
        <v>2135040</v>
      </c>
      <c r="K65" s="79">
        <v>13.9</v>
      </c>
      <c r="L65" s="83"/>
      <c r="P65" s="29"/>
      <c r="Q65" s="29"/>
      <c r="R65" s="60">
        <f t="shared" si="3"/>
        <v>13.9</v>
      </c>
    </row>
    <row r="66" spans="1:18" x14ac:dyDescent="0.2">
      <c r="A66" s="29">
        <v>65</v>
      </c>
      <c r="B66" s="30" t="s">
        <v>70</v>
      </c>
      <c r="C66" s="31">
        <v>861.2</v>
      </c>
      <c r="D66" s="29" t="s">
        <v>7</v>
      </c>
      <c r="E66" s="32">
        <v>120000</v>
      </c>
      <c r="F66" s="44">
        <f t="shared" si="0"/>
        <v>103344000</v>
      </c>
      <c r="G66" s="29"/>
      <c r="H66" s="29"/>
      <c r="I66" s="32">
        <f t="shared" si="1"/>
        <v>861.2</v>
      </c>
      <c r="J66" s="32">
        <f t="shared" si="2"/>
        <v>103344000</v>
      </c>
      <c r="K66" s="79"/>
      <c r="L66" s="83"/>
      <c r="P66" s="29"/>
      <c r="Q66" s="29"/>
      <c r="R66" s="60">
        <f t="shared" si="3"/>
        <v>861.2</v>
      </c>
    </row>
    <row r="67" spans="1:18" x14ac:dyDescent="0.2">
      <c r="A67" s="29">
        <v>66</v>
      </c>
      <c r="B67" s="30" t="s">
        <v>71</v>
      </c>
      <c r="C67" s="31">
        <v>861.2</v>
      </c>
      <c r="D67" s="29" t="s">
        <v>7</v>
      </c>
      <c r="E67" s="32">
        <v>80000</v>
      </c>
      <c r="F67" s="44">
        <f t="shared" ref="F67:F68" si="4">C67*E67</f>
        <v>68896000</v>
      </c>
      <c r="G67" s="29"/>
      <c r="H67" s="29"/>
      <c r="I67" s="32">
        <f t="shared" ref="I67:I68" si="5">C67-G67</f>
        <v>861.2</v>
      </c>
      <c r="J67" s="32">
        <f t="shared" ref="J67:J68" si="6">E67*I67</f>
        <v>68896000</v>
      </c>
      <c r="K67" s="79"/>
      <c r="L67" s="83"/>
      <c r="P67" s="29"/>
      <c r="Q67" s="29"/>
      <c r="R67" s="60">
        <f t="shared" ref="R67:R68" si="7">C67-G67-K67-L67-P67</f>
        <v>861.2</v>
      </c>
    </row>
    <row r="68" spans="1:18" x14ac:dyDescent="0.2">
      <c r="A68" s="29">
        <v>67</v>
      </c>
      <c r="B68" s="30" t="s">
        <v>72</v>
      </c>
      <c r="C68" s="39">
        <v>14125</v>
      </c>
      <c r="D68" s="29" t="s">
        <v>60</v>
      </c>
      <c r="E68" s="32">
        <v>1500</v>
      </c>
      <c r="F68" s="44">
        <f t="shared" si="4"/>
        <v>21187500</v>
      </c>
      <c r="G68" s="29"/>
      <c r="H68" s="29"/>
      <c r="I68" s="32">
        <f t="shared" si="5"/>
        <v>14125</v>
      </c>
      <c r="J68" s="32">
        <f t="shared" si="6"/>
        <v>21187500</v>
      </c>
      <c r="K68" s="79"/>
      <c r="L68" s="83"/>
      <c r="P68" s="29"/>
      <c r="Q68" s="29"/>
      <c r="R68" s="60">
        <f t="shared" si="7"/>
        <v>14125</v>
      </c>
    </row>
    <row r="69" spans="1:18" x14ac:dyDescent="0.2">
      <c r="C69" s="33">
        <f>SUM(C2:C68)-C54-C55-C68-C66-C67</f>
        <v>772.01999999999816</v>
      </c>
      <c r="D69" s="33"/>
      <c r="E69" s="33"/>
      <c r="F69" s="45">
        <f>SUM(F2:F68)</f>
        <v>289002384.75</v>
      </c>
      <c r="G69" s="29"/>
      <c r="H69" s="29"/>
      <c r="I69" s="32"/>
      <c r="J69" s="32">
        <f>SUM(J2:J68)</f>
        <v>266198132.75</v>
      </c>
      <c r="K69" s="79"/>
      <c r="L69" s="83"/>
      <c r="P69" s="29"/>
      <c r="Q69" s="29"/>
    </row>
    <row r="72" spans="1:18" x14ac:dyDescent="0.2">
      <c r="I72" s="28">
        <f>F69-J69</f>
        <v>22804252</v>
      </c>
    </row>
    <row r="75" spans="1:18" x14ac:dyDescent="0.2">
      <c r="E75" s="28">
        <f>C54/(H54+Q54)</f>
        <v>1.0190648394873747</v>
      </c>
    </row>
    <row r="76" spans="1:18" x14ac:dyDescent="0.2">
      <c r="E76" s="28">
        <f>C55/(H55+Q55)</f>
        <v>0.4631916996047431</v>
      </c>
    </row>
    <row r="77" spans="1:18" x14ac:dyDescent="0.2">
      <c r="J77" s="28">
        <v>11.2</v>
      </c>
      <c r="M77">
        <v>1</v>
      </c>
    </row>
    <row r="78" spans="1:18" x14ac:dyDescent="0.2">
      <c r="J78" s="28">
        <f>M78*J77</f>
        <v>89950</v>
      </c>
      <c r="M78" s="28">
        <f>C54</f>
        <v>8031.25</v>
      </c>
    </row>
    <row r="79" spans="1:18" x14ac:dyDescent="0.2">
      <c r="J79" s="28">
        <f>G54+P54</f>
        <v>51.4</v>
      </c>
    </row>
    <row r="80" spans="1:18" x14ac:dyDescent="0.2">
      <c r="B80" s="40" t="s">
        <v>74</v>
      </c>
      <c r="C80" s="41" t="s">
        <v>75</v>
      </c>
      <c r="D80" s="42">
        <f>373.9+255.7</f>
        <v>629.59999999999991</v>
      </c>
      <c r="J80" s="28">
        <f>J79/J77/1000</f>
        <v>4.5892857142857141E-3</v>
      </c>
    </row>
    <row r="81" spans="2:18" x14ac:dyDescent="0.2">
      <c r="B81" s="40" t="s">
        <v>76</v>
      </c>
      <c r="C81" s="41" t="s">
        <v>77</v>
      </c>
      <c r="D81" s="42">
        <v>42.8</v>
      </c>
    </row>
    <row r="82" spans="2:18" x14ac:dyDescent="0.2">
      <c r="B82" s="40" t="s">
        <v>78</v>
      </c>
      <c r="C82" s="41" t="s">
        <v>79</v>
      </c>
      <c r="D82" s="42">
        <v>94.4</v>
      </c>
      <c r="G82" s="92">
        <f t="shared" ref="G82:J82" si="8">SUM(G3:G68)</f>
        <v>256.89999999999998</v>
      </c>
      <c r="H82" s="92">
        <f t="shared" si="8"/>
        <v>9295</v>
      </c>
      <c r="I82" s="92">
        <f t="shared" si="8"/>
        <v>30413.399999999998</v>
      </c>
      <c r="J82" s="92">
        <f t="shared" si="8"/>
        <v>256325348.75</v>
      </c>
      <c r="K82" s="92">
        <f>SUM(K3:K68)</f>
        <v>94.40000000000002</v>
      </c>
      <c r="L82" s="92">
        <f>SUM(L3:L68)</f>
        <v>42.79999999999999</v>
      </c>
      <c r="M82" s="92">
        <f t="shared" ref="M82:P82" si="9">SUM(M3:M68)</f>
        <v>0</v>
      </c>
      <c r="N82" s="92">
        <f t="shared" si="9"/>
        <v>0</v>
      </c>
      <c r="O82" s="92">
        <f t="shared" si="9"/>
        <v>0</v>
      </c>
      <c r="P82" s="92">
        <f>SUM(P2:P62)</f>
        <v>374.4</v>
      </c>
    </row>
    <row r="83" spans="2:18" x14ac:dyDescent="0.2">
      <c r="D83" s="27">
        <f>SUM(D80:D82)</f>
        <v>766.79999999999984</v>
      </c>
    </row>
    <row r="84" spans="2:18" x14ac:dyDescent="0.2">
      <c r="G84" s="51">
        <f>255.57-G82</f>
        <v>-1.3299999999999841</v>
      </c>
      <c r="R84">
        <v>93.92</v>
      </c>
    </row>
    <row r="85" spans="2:18" x14ac:dyDescent="0.2">
      <c r="P85" s="51">
        <f>373.9-P82</f>
        <v>-0.5</v>
      </c>
      <c r="R85" s="28">
        <f>C69</f>
        <v>772.01999999999816</v>
      </c>
    </row>
    <row r="86" spans="2:18" x14ac:dyDescent="0.2">
      <c r="R86" s="28">
        <f>R85+G54+P54+P55+G55</f>
        <v>862.41999999999825</v>
      </c>
    </row>
    <row r="87" spans="2:18" x14ac:dyDescent="0.2">
      <c r="D87" s="27">
        <f>C69-D80-D81-D82</f>
        <v>5.2199999999982509</v>
      </c>
      <c r="R87" s="28">
        <f>R86-R84</f>
        <v>768.49999999999829</v>
      </c>
    </row>
    <row r="88" spans="2:18" x14ac:dyDescent="0.2">
      <c r="R88" s="28">
        <f>D83-R87</f>
        <v>-1.6999999999984539</v>
      </c>
    </row>
    <row r="115" spans="6:8" x14ac:dyDescent="0.2">
      <c r="F115" s="28">
        <f>5432/16.1</f>
        <v>337.39130434782606</v>
      </c>
      <c r="H115" s="51">
        <f>4018/26.2</f>
        <v>153.35877862595422</v>
      </c>
    </row>
    <row r="116" spans="6:8" x14ac:dyDescent="0.2">
      <c r="F116" s="28">
        <f>7724/22.9</f>
        <v>337.29257641921402</v>
      </c>
      <c r="H116" s="51">
        <f>3863/25.2</f>
        <v>153.29365079365081</v>
      </c>
    </row>
    <row r="119" spans="6:8" x14ac:dyDescent="0.2">
      <c r="F119" s="28">
        <f>25200/3863</f>
        <v>6.5234273880403828</v>
      </c>
      <c r="G119" s="115">
        <f>26200/4018</f>
        <v>6.5206570433051265</v>
      </c>
    </row>
    <row r="120" spans="6:8" x14ac:dyDescent="0.2">
      <c r="F120" s="28">
        <f>16100/5432</f>
        <v>2.963917525773196</v>
      </c>
      <c r="G120" s="115">
        <f>22900/7724</f>
        <v>2.9647850854479545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opLeftCell="H13" workbookViewId="0">
      <selection activeCell="J75" sqref="J75"/>
    </sheetView>
  </sheetViews>
  <sheetFormatPr defaultColWidth="9" defaultRowHeight="12.75" zeroHeight="1" x14ac:dyDescent="0.2"/>
  <cols>
    <col min="1" max="1" width="5.33203125" style="1" customWidth="1"/>
    <col min="2" max="2" width="17.83203125" style="1" customWidth="1"/>
    <col min="3" max="3" width="17.1640625" style="1" customWidth="1"/>
    <col min="4" max="4" width="8.1640625" style="1" customWidth="1"/>
    <col min="5" max="5" width="13.5" style="1" customWidth="1"/>
    <col min="6" max="6" width="9.5" style="1" customWidth="1"/>
    <col min="7" max="7" width="7.1640625" style="1" customWidth="1"/>
    <col min="8" max="8" width="12" style="1" customWidth="1"/>
    <col min="9" max="9" width="2.83203125" style="1" customWidth="1"/>
    <col min="10" max="10" width="17.33203125" style="1" customWidth="1"/>
    <col min="11" max="11" width="3.83203125" style="1" customWidth="1"/>
    <col min="12" max="12" width="11.5" style="1" customWidth="1"/>
    <col min="13" max="13" width="9.33203125"/>
    <col min="14" max="14" width="18.6640625" style="1" customWidth="1"/>
    <col min="15" max="15" width="16.6640625" style="1" customWidth="1"/>
    <col min="16" max="256" width="9.33203125" customWidth="1"/>
  </cols>
  <sheetData>
    <row r="1" spans="1:11" ht="26.25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1.5" customHeight="1" x14ac:dyDescent="0.2"/>
    <row r="3" spans="1:11" ht="1.5" customHeight="1" x14ac:dyDescent="0.2"/>
    <row r="4" spans="1:11" ht="13.5" customHeight="1" x14ac:dyDescent="0.2">
      <c r="A4" s="2" t="s">
        <v>0</v>
      </c>
      <c r="B4" s="25" t="s">
        <v>1</v>
      </c>
      <c r="C4" s="25"/>
      <c r="D4" s="25"/>
      <c r="E4" s="25"/>
      <c r="F4" s="3" t="s">
        <v>2</v>
      </c>
      <c r="G4" s="4" t="s">
        <v>3</v>
      </c>
      <c r="H4" s="20" t="s">
        <v>4</v>
      </c>
      <c r="I4" s="20"/>
      <c r="J4" s="5" t="s">
        <v>5</v>
      </c>
    </row>
    <row r="5" spans="1:11" ht="11.25" customHeight="1" x14ac:dyDescent="0.2">
      <c r="A5" s="6">
        <v>1</v>
      </c>
      <c r="B5" s="19" t="s">
        <v>6</v>
      </c>
      <c r="C5" s="19"/>
      <c r="D5" s="19"/>
      <c r="E5" s="19"/>
      <c r="F5" s="8">
        <v>74.12</v>
      </c>
      <c r="G5" s="7" t="s">
        <v>7</v>
      </c>
      <c r="H5" s="18">
        <v>133200</v>
      </c>
      <c r="I5" s="18"/>
      <c r="J5" s="9">
        <f t="shared" ref="J5:J36" si="0">H5*F5</f>
        <v>9872784</v>
      </c>
    </row>
    <row r="6" spans="1:11" ht="11.25" customHeight="1" x14ac:dyDescent="0.2">
      <c r="A6" s="6">
        <v>2</v>
      </c>
      <c r="B6" s="19" t="s">
        <v>8</v>
      </c>
      <c r="C6" s="19"/>
      <c r="D6" s="19"/>
      <c r="E6" s="19"/>
      <c r="F6" s="10">
        <v>52.7</v>
      </c>
      <c r="G6" s="7" t="s">
        <v>7</v>
      </c>
      <c r="H6" s="18">
        <v>123600</v>
      </c>
      <c r="I6" s="18"/>
      <c r="J6" s="9">
        <f t="shared" si="0"/>
        <v>6513720</v>
      </c>
    </row>
    <row r="7" spans="1:11" ht="11.25" customHeight="1" x14ac:dyDescent="0.2">
      <c r="A7" s="6">
        <v>3</v>
      </c>
      <c r="B7" s="19" t="s">
        <v>9</v>
      </c>
      <c r="C7" s="19"/>
      <c r="D7" s="19"/>
      <c r="E7" s="19"/>
      <c r="F7" s="11">
        <v>30</v>
      </c>
      <c r="G7" s="7" t="s">
        <v>7</v>
      </c>
      <c r="H7" s="18">
        <v>140400</v>
      </c>
      <c r="I7" s="18"/>
      <c r="J7" s="9">
        <f t="shared" si="0"/>
        <v>4212000</v>
      </c>
    </row>
    <row r="8" spans="1:11" ht="11.25" customHeight="1" x14ac:dyDescent="0.2">
      <c r="A8" s="6">
        <v>4</v>
      </c>
      <c r="B8" s="19" t="s">
        <v>10</v>
      </c>
      <c r="C8" s="19"/>
      <c r="D8" s="19"/>
      <c r="E8" s="19"/>
      <c r="F8" s="10">
        <v>13.9</v>
      </c>
      <c r="G8" s="7" t="s">
        <v>7</v>
      </c>
      <c r="H8" s="18">
        <v>118800</v>
      </c>
      <c r="I8" s="18"/>
      <c r="J8" s="9">
        <f t="shared" si="0"/>
        <v>1651320</v>
      </c>
    </row>
    <row r="9" spans="1:11" ht="11.25" customHeight="1" x14ac:dyDescent="0.2">
      <c r="A9" s="6">
        <v>5</v>
      </c>
      <c r="B9" s="19" t="s">
        <v>11</v>
      </c>
      <c r="C9" s="19"/>
      <c r="D9" s="19"/>
      <c r="E9" s="19"/>
      <c r="F9" s="10">
        <v>1.3</v>
      </c>
      <c r="G9" s="7" t="s">
        <v>7</v>
      </c>
      <c r="H9" s="18">
        <v>116400</v>
      </c>
      <c r="I9" s="18"/>
      <c r="J9" s="9">
        <f t="shared" si="0"/>
        <v>151320</v>
      </c>
    </row>
    <row r="10" spans="1:11" ht="11.25" customHeight="1" x14ac:dyDescent="0.2">
      <c r="A10" s="6">
        <v>6</v>
      </c>
      <c r="B10" s="19" t="s">
        <v>12</v>
      </c>
      <c r="C10" s="19"/>
      <c r="D10" s="19"/>
      <c r="E10" s="19"/>
      <c r="F10" s="10">
        <v>8.5</v>
      </c>
      <c r="G10" s="7" t="s">
        <v>7</v>
      </c>
      <c r="H10" s="18">
        <v>117600</v>
      </c>
      <c r="I10" s="18"/>
      <c r="J10" s="9">
        <f t="shared" si="0"/>
        <v>999600</v>
      </c>
    </row>
    <row r="11" spans="1:11" ht="11.25" customHeight="1" x14ac:dyDescent="0.2">
      <c r="A11" s="6">
        <v>7</v>
      </c>
      <c r="B11" s="19" t="s">
        <v>13</v>
      </c>
      <c r="C11" s="19"/>
      <c r="D11" s="19"/>
      <c r="E11" s="19"/>
      <c r="F11" s="10">
        <v>41.3</v>
      </c>
      <c r="G11" s="7" t="s">
        <v>7</v>
      </c>
      <c r="H11" s="18">
        <v>180000</v>
      </c>
      <c r="I11" s="18"/>
      <c r="J11" s="9">
        <f t="shared" si="0"/>
        <v>7433999.9999999991</v>
      </c>
    </row>
    <row r="12" spans="1:11" ht="11.25" customHeight="1" x14ac:dyDescent="0.2">
      <c r="A12" s="6">
        <v>8</v>
      </c>
      <c r="B12" s="19" t="s">
        <v>14</v>
      </c>
      <c r="C12" s="19"/>
      <c r="D12" s="19"/>
      <c r="E12" s="19"/>
      <c r="F12" s="10">
        <v>8.3000000000000007</v>
      </c>
      <c r="G12" s="7" t="s">
        <v>7</v>
      </c>
      <c r="H12" s="18">
        <v>171600</v>
      </c>
      <c r="I12" s="18"/>
      <c r="J12" s="9">
        <f t="shared" si="0"/>
        <v>1424280.0000000002</v>
      </c>
    </row>
    <row r="13" spans="1:11" ht="11.25" customHeight="1" x14ac:dyDescent="0.2">
      <c r="A13" s="6">
        <v>9</v>
      </c>
      <c r="B13" s="19" t="s">
        <v>15</v>
      </c>
      <c r="C13" s="19"/>
      <c r="D13" s="19"/>
      <c r="E13" s="19"/>
      <c r="F13" s="10">
        <v>0.5</v>
      </c>
      <c r="G13" s="7" t="s">
        <v>7</v>
      </c>
      <c r="H13" s="18">
        <v>118800</v>
      </c>
      <c r="I13" s="18"/>
      <c r="J13" s="9">
        <f t="shared" si="0"/>
        <v>59400</v>
      </c>
    </row>
    <row r="14" spans="1:11" ht="11.25" customHeight="1" x14ac:dyDescent="0.2">
      <c r="A14" s="6">
        <v>10</v>
      </c>
      <c r="B14" s="19" t="s">
        <v>16</v>
      </c>
      <c r="C14" s="19"/>
      <c r="D14" s="19"/>
      <c r="E14" s="19"/>
      <c r="F14" s="10">
        <v>26.7</v>
      </c>
      <c r="G14" s="7" t="s">
        <v>7</v>
      </c>
      <c r="H14" s="18">
        <v>141600</v>
      </c>
      <c r="I14" s="18"/>
      <c r="J14" s="9">
        <f t="shared" si="0"/>
        <v>3780720</v>
      </c>
    </row>
    <row r="15" spans="1:11" ht="11.25" customHeight="1" x14ac:dyDescent="0.2">
      <c r="A15" s="6">
        <v>11</v>
      </c>
      <c r="B15" s="19" t="s">
        <v>17</v>
      </c>
      <c r="C15" s="19"/>
      <c r="D15" s="19"/>
      <c r="E15" s="19"/>
      <c r="F15" s="10">
        <v>35.799999999999997</v>
      </c>
      <c r="G15" s="7" t="s">
        <v>7</v>
      </c>
      <c r="H15" s="18">
        <v>141600</v>
      </c>
      <c r="I15" s="18"/>
      <c r="J15" s="9">
        <f t="shared" si="0"/>
        <v>5069280</v>
      </c>
    </row>
    <row r="16" spans="1:11" ht="11.25" customHeight="1" x14ac:dyDescent="0.2">
      <c r="A16" s="6">
        <v>12</v>
      </c>
      <c r="B16" s="19" t="s">
        <v>18</v>
      </c>
      <c r="C16" s="19"/>
      <c r="D16" s="19"/>
      <c r="E16" s="19"/>
      <c r="F16" s="10">
        <v>10.9</v>
      </c>
      <c r="G16" s="7" t="s">
        <v>7</v>
      </c>
      <c r="H16" s="18">
        <v>94800</v>
      </c>
      <c r="I16" s="18"/>
      <c r="J16" s="9">
        <f t="shared" si="0"/>
        <v>1033320</v>
      </c>
    </row>
    <row r="17" spans="1:10" ht="11.25" customHeight="1" x14ac:dyDescent="0.2">
      <c r="A17" s="6">
        <v>13</v>
      </c>
      <c r="B17" s="19" t="s">
        <v>19</v>
      </c>
      <c r="C17" s="19"/>
      <c r="D17" s="19"/>
      <c r="E17" s="19"/>
      <c r="F17" s="10">
        <v>0.3</v>
      </c>
      <c r="G17" s="7" t="s">
        <v>7</v>
      </c>
      <c r="H17" s="18">
        <v>88800</v>
      </c>
      <c r="I17" s="18"/>
      <c r="J17" s="9">
        <f t="shared" si="0"/>
        <v>26640</v>
      </c>
    </row>
    <row r="18" spans="1:10" ht="11.25" customHeight="1" x14ac:dyDescent="0.2">
      <c r="A18" s="6">
        <v>14</v>
      </c>
      <c r="B18" s="19" t="s">
        <v>20</v>
      </c>
      <c r="C18" s="19"/>
      <c r="D18" s="19"/>
      <c r="E18" s="19"/>
      <c r="F18" s="10">
        <v>5.0999999999999996</v>
      </c>
      <c r="G18" s="7" t="s">
        <v>7</v>
      </c>
      <c r="H18" s="18">
        <v>88800</v>
      </c>
      <c r="I18" s="18"/>
      <c r="J18" s="9">
        <f t="shared" si="0"/>
        <v>452879.99999999994</v>
      </c>
    </row>
    <row r="19" spans="1:10" ht="11.25" customHeight="1" x14ac:dyDescent="0.2">
      <c r="A19" s="6">
        <v>15</v>
      </c>
      <c r="B19" s="19" t="s">
        <v>21</v>
      </c>
      <c r="C19" s="19"/>
      <c r="D19" s="19"/>
      <c r="E19" s="19"/>
      <c r="F19" s="10">
        <v>1.4</v>
      </c>
      <c r="G19" s="7" t="s">
        <v>7</v>
      </c>
      <c r="H19" s="18">
        <v>84000</v>
      </c>
      <c r="I19" s="18"/>
      <c r="J19" s="9">
        <f t="shared" si="0"/>
        <v>117599.99999999999</v>
      </c>
    </row>
    <row r="20" spans="1:10" ht="11.25" customHeight="1" x14ac:dyDescent="0.2">
      <c r="A20" s="6">
        <v>16</v>
      </c>
      <c r="B20" s="19" t="s">
        <v>22</v>
      </c>
      <c r="C20" s="19"/>
      <c r="D20" s="19"/>
      <c r="E20" s="19"/>
      <c r="F20" s="11">
        <v>14</v>
      </c>
      <c r="G20" s="7" t="s">
        <v>7</v>
      </c>
      <c r="H20" s="18">
        <v>82800</v>
      </c>
      <c r="I20" s="18"/>
      <c r="J20" s="9">
        <f t="shared" si="0"/>
        <v>1159200</v>
      </c>
    </row>
    <row r="21" spans="1:10" ht="11.25" customHeight="1" x14ac:dyDescent="0.2">
      <c r="A21" s="6">
        <v>17</v>
      </c>
      <c r="B21" s="19" t="s">
        <v>23</v>
      </c>
      <c r="C21" s="19"/>
      <c r="D21" s="19"/>
      <c r="E21" s="19"/>
      <c r="F21" s="10">
        <v>0.6</v>
      </c>
      <c r="G21" s="7" t="s">
        <v>7</v>
      </c>
      <c r="H21" s="18">
        <v>154800</v>
      </c>
      <c r="I21" s="18"/>
      <c r="J21" s="9">
        <f t="shared" si="0"/>
        <v>92880</v>
      </c>
    </row>
    <row r="22" spans="1:10" ht="11.25" customHeight="1" x14ac:dyDescent="0.2">
      <c r="A22" s="6">
        <v>18</v>
      </c>
      <c r="B22" s="19" t="s">
        <v>24</v>
      </c>
      <c r="C22" s="19"/>
      <c r="D22" s="19"/>
      <c r="E22" s="19"/>
      <c r="F22" s="10">
        <v>0.9</v>
      </c>
      <c r="G22" s="7" t="s">
        <v>7</v>
      </c>
      <c r="H22" s="18">
        <v>154800</v>
      </c>
      <c r="I22" s="18"/>
      <c r="J22" s="9">
        <f t="shared" si="0"/>
        <v>139320</v>
      </c>
    </row>
    <row r="23" spans="1:10" ht="11.25" customHeight="1" x14ac:dyDescent="0.2">
      <c r="A23" s="6">
        <v>19</v>
      </c>
      <c r="B23" s="19" t="s">
        <v>25</v>
      </c>
      <c r="C23" s="19"/>
      <c r="D23" s="19"/>
      <c r="E23" s="19"/>
      <c r="F23" s="10">
        <v>1.3</v>
      </c>
      <c r="G23" s="7" t="s">
        <v>7</v>
      </c>
      <c r="H23" s="18">
        <v>168000</v>
      </c>
      <c r="I23" s="18"/>
      <c r="J23" s="9">
        <f t="shared" si="0"/>
        <v>218400</v>
      </c>
    </row>
    <row r="24" spans="1:10" ht="11.25" customHeight="1" x14ac:dyDescent="0.2">
      <c r="A24" s="6">
        <v>20</v>
      </c>
      <c r="B24" s="19" t="s">
        <v>26</v>
      </c>
      <c r="C24" s="19"/>
      <c r="D24" s="19"/>
      <c r="E24" s="19"/>
      <c r="F24" s="10">
        <v>1.7</v>
      </c>
      <c r="G24" s="7" t="s">
        <v>7</v>
      </c>
      <c r="H24" s="18">
        <v>79200</v>
      </c>
      <c r="I24" s="18"/>
      <c r="J24" s="9">
        <f t="shared" si="0"/>
        <v>134640</v>
      </c>
    </row>
    <row r="25" spans="1:10" ht="11.25" customHeight="1" x14ac:dyDescent="0.2">
      <c r="A25" s="6">
        <v>21</v>
      </c>
      <c r="B25" s="19" t="s">
        <v>27</v>
      </c>
      <c r="C25" s="19"/>
      <c r="D25" s="19"/>
      <c r="E25" s="19"/>
      <c r="F25" s="10">
        <v>1.2</v>
      </c>
      <c r="G25" s="7" t="s">
        <v>7</v>
      </c>
      <c r="H25" s="18">
        <v>82800</v>
      </c>
      <c r="I25" s="18"/>
      <c r="J25" s="9">
        <f t="shared" si="0"/>
        <v>99360</v>
      </c>
    </row>
    <row r="26" spans="1:10" ht="11.25" customHeight="1" x14ac:dyDescent="0.2">
      <c r="A26" s="6">
        <v>22</v>
      </c>
      <c r="B26" s="19" t="s">
        <v>28</v>
      </c>
      <c r="C26" s="19"/>
      <c r="D26" s="19"/>
      <c r="E26" s="19"/>
      <c r="F26" s="10">
        <v>1.2</v>
      </c>
      <c r="G26" s="7" t="s">
        <v>7</v>
      </c>
      <c r="H26" s="18">
        <v>72000</v>
      </c>
      <c r="I26" s="18"/>
      <c r="J26" s="9">
        <f t="shared" si="0"/>
        <v>86400</v>
      </c>
    </row>
    <row r="27" spans="1:10" ht="11.25" customHeight="1" x14ac:dyDescent="0.2">
      <c r="A27" s="6">
        <v>23</v>
      </c>
      <c r="B27" s="19" t="s">
        <v>29</v>
      </c>
      <c r="C27" s="19"/>
      <c r="D27" s="19"/>
      <c r="E27" s="19"/>
      <c r="F27" s="10">
        <v>0.2</v>
      </c>
      <c r="G27" s="7" t="s">
        <v>7</v>
      </c>
      <c r="H27" s="18">
        <v>73200</v>
      </c>
      <c r="I27" s="18"/>
      <c r="J27" s="9">
        <f t="shared" si="0"/>
        <v>14640</v>
      </c>
    </row>
    <row r="28" spans="1:10" ht="11.25" customHeight="1" x14ac:dyDescent="0.2">
      <c r="A28" s="6">
        <v>24</v>
      </c>
      <c r="B28" s="19" t="s">
        <v>30</v>
      </c>
      <c r="C28" s="19"/>
      <c r="D28" s="19"/>
      <c r="E28" s="19"/>
      <c r="F28" s="11">
        <v>9</v>
      </c>
      <c r="G28" s="7" t="s">
        <v>7</v>
      </c>
      <c r="H28" s="18">
        <v>97200</v>
      </c>
      <c r="I28" s="18"/>
      <c r="J28" s="9">
        <f t="shared" si="0"/>
        <v>874800</v>
      </c>
    </row>
    <row r="29" spans="1:10" ht="11.25" customHeight="1" x14ac:dyDescent="0.2">
      <c r="A29" s="6">
        <v>25</v>
      </c>
      <c r="B29" s="19" t="s">
        <v>31</v>
      </c>
      <c r="C29" s="19"/>
      <c r="D29" s="19"/>
      <c r="E29" s="19"/>
      <c r="F29" s="10">
        <v>12.6</v>
      </c>
      <c r="G29" s="7" t="s">
        <v>7</v>
      </c>
      <c r="H29" s="18">
        <v>87600</v>
      </c>
      <c r="I29" s="18"/>
      <c r="J29" s="9">
        <f t="shared" si="0"/>
        <v>1103760</v>
      </c>
    </row>
    <row r="30" spans="1:10" ht="11.25" customHeight="1" x14ac:dyDescent="0.2">
      <c r="A30" s="6">
        <v>26</v>
      </c>
      <c r="B30" s="19" t="s">
        <v>32</v>
      </c>
      <c r="C30" s="19"/>
      <c r="D30" s="19"/>
      <c r="E30" s="19"/>
      <c r="F30" s="10">
        <v>3.8</v>
      </c>
      <c r="G30" s="7" t="s">
        <v>7</v>
      </c>
      <c r="H30" s="18">
        <v>87600</v>
      </c>
      <c r="I30" s="18"/>
      <c r="J30" s="9">
        <f t="shared" si="0"/>
        <v>332880</v>
      </c>
    </row>
    <row r="31" spans="1:10" ht="11.25" customHeight="1" x14ac:dyDescent="0.2">
      <c r="A31" s="6">
        <v>27</v>
      </c>
      <c r="B31" s="19" t="s">
        <v>33</v>
      </c>
      <c r="C31" s="19"/>
      <c r="D31" s="19"/>
      <c r="E31" s="19"/>
      <c r="F31" s="10">
        <v>2.5</v>
      </c>
      <c r="G31" s="7" t="s">
        <v>7</v>
      </c>
      <c r="H31" s="18">
        <v>96000</v>
      </c>
      <c r="I31" s="18"/>
      <c r="J31" s="9">
        <f t="shared" si="0"/>
        <v>240000</v>
      </c>
    </row>
    <row r="32" spans="1:10" ht="11.25" customHeight="1" x14ac:dyDescent="0.2">
      <c r="A32" s="6">
        <v>28</v>
      </c>
      <c r="B32" s="19" t="s">
        <v>34</v>
      </c>
      <c r="C32" s="19"/>
      <c r="D32" s="19"/>
      <c r="E32" s="19"/>
      <c r="F32" s="10">
        <v>55.3</v>
      </c>
      <c r="G32" s="7" t="s">
        <v>7</v>
      </c>
      <c r="H32" s="18">
        <v>86400</v>
      </c>
      <c r="I32" s="18"/>
      <c r="J32" s="9">
        <f t="shared" si="0"/>
        <v>4777920</v>
      </c>
    </row>
    <row r="33" spans="1:10" ht="11.25" customHeight="1" x14ac:dyDescent="0.2">
      <c r="A33" s="6">
        <v>29</v>
      </c>
      <c r="B33" s="19" t="s">
        <v>35</v>
      </c>
      <c r="C33" s="19"/>
      <c r="D33" s="19"/>
      <c r="E33" s="19"/>
      <c r="F33" s="10">
        <v>54.6</v>
      </c>
      <c r="G33" s="7" t="s">
        <v>7</v>
      </c>
      <c r="H33" s="18">
        <v>87600</v>
      </c>
      <c r="I33" s="18"/>
      <c r="J33" s="9">
        <f t="shared" si="0"/>
        <v>4782960</v>
      </c>
    </row>
    <row r="34" spans="1:10" ht="11.25" customHeight="1" x14ac:dyDescent="0.2">
      <c r="A34" s="6">
        <v>30</v>
      </c>
      <c r="B34" s="19" t="s">
        <v>36</v>
      </c>
      <c r="C34" s="19"/>
      <c r="D34" s="19"/>
      <c r="E34" s="19"/>
      <c r="F34" s="10">
        <v>4.7</v>
      </c>
      <c r="G34" s="7" t="s">
        <v>7</v>
      </c>
      <c r="H34" s="18">
        <v>82800</v>
      </c>
      <c r="I34" s="18"/>
      <c r="J34" s="9">
        <f t="shared" si="0"/>
        <v>389160</v>
      </c>
    </row>
    <row r="35" spans="1:10" ht="11.25" customHeight="1" x14ac:dyDescent="0.2">
      <c r="A35" s="6">
        <v>31</v>
      </c>
      <c r="B35" s="19" t="s">
        <v>37</v>
      </c>
      <c r="C35" s="19"/>
      <c r="D35" s="19"/>
      <c r="E35" s="19"/>
      <c r="F35" s="10">
        <v>4.2</v>
      </c>
      <c r="G35" s="7" t="s">
        <v>7</v>
      </c>
      <c r="H35" s="18">
        <v>80400</v>
      </c>
      <c r="I35" s="18"/>
      <c r="J35" s="9">
        <f t="shared" si="0"/>
        <v>337680</v>
      </c>
    </row>
    <row r="36" spans="1:10" ht="11.25" customHeight="1" x14ac:dyDescent="0.2">
      <c r="A36" s="6">
        <v>32</v>
      </c>
      <c r="B36" s="19" t="s">
        <v>38</v>
      </c>
      <c r="C36" s="19"/>
      <c r="D36" s="19"/>
      <c r="E36" s="19"/>
      <c r="F36" s="10">
        <v>1.2</v>
      </c>
      <c r="G36" s="7" t="s">
        <v>7</v>
      </c>
      <c r="H36" s="18">
        <v>80400</v>
      </c>
      <c r="I36" s="18"/>
      <c r="J36" s="9">
        <f t="shared" si="0"/>
        <v>96480</v>
      </c>
    </row>
    <row r="37" spans="1:10" ht="11.25" customHeight="1" x14ac:dyDescent="0.2">
      <c r="A37" s="6">
        <v>33</v>
      </c>
      <c r="B37" s="19" t="s">
        <v>39</v>
      </c>
      <c r="C37" s="19"/>
      <c r="D37" s="19"/>
      <c r="E37" s="19"/>
      <c r="F37" s="11">
        <v>3</v>
      </c>
      <c r="G37" s="7" t="s">
        <v>7</v>
      </c>
      <c r="H37" s="18">
        <v>80400</v>
      </c>
      <c r="I37" s="18"/>
      <c r="J37" s="9">
        <f t="shared" ref="J37:J71" si="1">H37*F37</f>
        <v>241200</v>
      </c>
    </row>
    <row r="38" spans="1:10" ht="11.25" customHeight="1" x14ac:dyDescent="0.2">
      <c r="A38" s="6">
        <v>34</v>
      </c>
      <c r="B38" s="19" t="s">
        <v>40</v>
      </c>
      <c r="C38" s="19"/>
      <c r="D38" s="19"/>
      <c r="E38" s="19"/>
      <c r="F38" s="11">
        <v>3</v>
      </c>
      <c r="G38" s="7" t="s">
        <v>7</v>
      </c>
      <c r="H38" s="18">
        <v>79200</v>
      </c>
      <c r="I38" s="18"/>
      <c r="J38" s="9">
        <f t="shared" si="1"/>
        <v>237600</v>
      </c>
    </row>
    <row r="39" spans="1:10" ht="11.25" customHeight="1" x14ac:dyDescent="0.2">
      <c r="A39" s="6">
        <v>35</v>
      </c>
      <c r="B39" s="19" t="s">
        <v>41</v>
      </c>
      <c r="C39" s="19"/>
      <c r="D39" s="19"/>
      <c r="E39" s="19"/>
      <c r="F39" s="10">
        <v>3.7</v>
      </c>
      <c r="G39" s="7" t="s">
        <v>7</v>
      </c>
      <c r="H39" s="18">
        <v>79200</v>
      </c>
      <c r="I39" s="18"/>
      <c r="J39" s="9">
        <f t="shared" si="1"/>
        <v>293040</v>
      </c>
    </row>
    <row r="40" spans="1:10" ht="11.25" customHeight="1" x14ac:dyDescent="0.2">
      <c r="A40" s="6">
        <v>36</v>
      </c>
      <c r="B40" s="19" t="s">
        <v>42</v>
      </c>
      <c r="C40" s="19"/>
      <c r="D40" s="19"/>
      <c r="E40" s="19"/>
      <c r="F40" s="10">
        <v>0.2</v>
      </c>
      <c r="G40" s="7" t="s">
        <v>7</v>
      </c>
      <c r="H40" s="18">
        <v>73200</v>
      </c>
      <c r="I40" s="18"/>
      <c r="J40" s="9">
        <f t="shared" si="1"/>
        <v>14640</v>
      </c>
    </row>
    <row r="41" spans="1:10" ht="11.25" customHeight="1" x14ac:dyDescent="0.2">
      <c r="A41" s="6">
        <v>37</v>
      </c>
      <c r="B41" s="19" t="s">
        <v>43</v>
      </c>
      <c r="C41" s="19"/>
      <c r="D41" s="19"/>
      <c r="E41" s="19"/>
      <c r="F41" s="10">
        <v>0.9</v>
      </c>
      <c r="G41" s="7" t="s">
        <v>7</v>
      </c>
      <c r="H41" s="18">
        <v>73200</v>
      </c>
      <c r="I41" s="18"/>
      <c r="J41" s="9">
        <f t="shared" si="1"/>
        <v>65880</v>
      </c>
    </row>
    <row r="42" spans="1:10" ht="11.25" customHeight="1" x14ac:dyDescent="0.2">
      <c r="A42" s="6">
        <v>38</v>
      </c>
      <c r="B42" s="19" t="s">
        <v>44</v>
      </c>
      <c r="C42" s="19"/>
      <c r="D42" s="19"/>
      <c r="E42" s="19"/>
      <c r="F42" s="10">
        <v>2.8</v>
      </c>
      <c r="G42" s="7" t="s">
        <v>7</v>
      </c>
      <c r="H42" s="18">
        <v>73200</v>
      </c>
      <c r="I42" s="18"/>
      <c r="J42" s="9">
        <f t="shared" si="1"/>
        <v>204960</v>
      </c>
    </row>
    <row r="43" spans="1:10" ht="11.25" customHeight="1" x14ac:dyDescent="0.2">
      <c r="A43" s="6">
        <v>39</v>
      </c>
      <c r="B43" s="19" t="s">
        <v>45</v>
      </c>
      <c r="C43" s="19"/>
      <c r="D43" s="19"/>
      <c r="E43" s="19"/>
      <c r="F43" s="10">
        <v>0.9</v>
      </c>
      <c r="G43" s="7" t="s">
        <v>7</v>
      </c>
      <c r="H43" s="18">
        <v>73200</v>
      </c>
      <c r="I43" s="18"/>
      <c r="J43" s="9">
        <f t="shared" si="1"/>
        <v>65880</v>
      </c>
    </row>
    <row r="44" spans="1:10" ht="11.25" customHeight="1" x14ac:dyDescent="0.2">
      <c r="A44" s="6">
        <v>40</v>
      </c>
      <c r="B44" s="19" t="s">
        <v>46</v>
      </c>
      <c r="C44" s="19"/>
      <c r="D44" s="19"/>
      <c r="E44" s="19"/>
      <c r="F44" s="11">
        <v>2</v>
      </c>
      <c r="G44" s="7" t="s">
        <v>7</v>
      </c>
      <c r="H44" s="18">
        <v>73200</v>
      </c>
      <c r="I44" s="18"/>
      <c r="J44" s="9">
        <f t="shared" si="1"/>
        <v>146400</v>
      </c>
    </row>
    <row r="45" spans="1:10" ht="11.25" customHeight="1" x14ac:dyDescent="0.2">
      <c r="A45" s="6">
        <v>41</v>
      </c>
      <c r="B45" s="19" t="s">
        <v>47</v>
      </c>
      <c r="C45" s="19"/>
      <c r="D45" s="19"/>
      <c r="E45" s="19"/>
      <c r="F45" s="10">
        <v>6.9</v>
      </c>
      <c r="G45" s="7" t="s">
        <v>7</v>
      </c>
      <c r="H45" s="18">
        <v>76800</v>
      </c>
      <c r="I45" s="18"/>
      <c r="J45" s="9">
        <f t="shared" si="1"/>
        <v>529920</v>
      </c>
    </row>
    <row r="46" spans="1:10" ht="11.25" customHeight="1" x14ac:dyDescent="0.2">
      <c r="A46" s="6">
        <v>42</v>
      </c>
      <c r="B46" s="19" t="s">
        <v>48</v>
      </c>
      <c r="C46" s="19"/>
      <c r="D46" s="19"/>
      <c r="E46" s="19"/>
      <c r="F46" s="10">
        <v>1.3</v>
      </c>
      <c r="G46" s="7" t="s">
        <v>7</v>
      </c>
      <c r="H46" s="18">
        <v>80400</v>
      </c>
      <c r="I46" s="18"/>
      <c r="J46" s="9">
        <f t="shared" si="1"/>
        <v>104520</v>
      </c>
    </row>
    <row r="47" spans="1:10" ht="11.25" customHeight="1" x14ac:dyDescent="0.2">
      <c r="A47" s="6">
        <v>43</v>
      </c>
      <c r="B47" s="19" t="s">
        <v>49</v>
      </c>
      <c r="C47" s="19"/>
      <c r="D47" s="19"/>
      <c r="E47" s="19"/>
      <c r="F47" s="11">
        <v>12</v>
      </c>
      <c r="G47" s="7" t="s">
        <v>7</v>
      </c>
      <c r="H47" s="18">
        <v>76800</v>
      </c>
      <c r="I47" s="18"/>
      <c r="J47" s="9">
        <f t="shared" si="1"/>
        <v>921600</v>
      </c>
    </row>
    <row r="48" spans="1:10" ht="11.25" customHeight="1" x14ac:dyDescent="0.2">
      <c r="A48" s="6">
        <v>44</v>
      </c>
      <c r="B48" s="19" t="s">
        <v>50</v>
      </c>
      <c r="C48" s="19"/>
      <c r="D48" s="19"/>
      <c r="E48" s="19"/>
      <c r="F48" s="10">
        <v>0.2</v>
      </c>
      <c r="G48" s="7" t="s">
        <v>7</v>
      </c>
      <c r="H48" s="18">
        <v>72000</v>
      </c>
      <c r="I48" s="18"/>
      <c r="J48" s="9">
        <f t="shared" si="1"/>
        <v>14400</v>
      </c>
    </row>
    <row r="49" spans="1:10" ht="11.25" customHeight="1" x14ac:dyDescent="0.2">
      <c r="A49" s="6">
        <v>45</v>
      </c>
      <c r="B49" s="19" t="s">
        <v>51</v>
      </c>
      <c r="C49" s="19"/>
      <c r="D49" s="19"/>
      <c r="E49" s="19"/>
      <c r="F49" s="10">
        <v>1.4</v>
      </c>
      <c r="G49" s="7" t="s">
        <v>7</v>
      </c>
      <c r="H49" s="18">
        <v>88800</v>
      </c>
      <c r="I49" s="18"/>
      <c r="J49" s="9">
        <f t="shared" si="1"/>
        <v>124319.99999999999</v>
      </c>
    </row>
    <row r="50" spans="1:10" ht="11.25" customHeight="1" x14ac:dyDescent="0.2">
      <c r="A50" s="6">
        <v>46</v>
      </c>
      <c r="B50" s="19" t="s">
        <v>52</v>
      </c>
      <c r="C50" s="19"/>
      <c r="D50" s="19"/>
      <c r="E50" s="19"/>
      <c r="F50" s="10">
        <v>49.7</v>
      </c>
      <c r="G50" s="7" t="s">
        <v>7</v>
      </c>
      <c r="H50" s="18">
        <v>93600</v>
      </c>
      <c r="I50" s="18"/>
      <c r="J50" s="9">
        <f t="shared" si="1"/>
        <v>4651920</v>
      </c>
    </row>
    <row r="51" spans="1:10" ht="11.25" customHeight="1" x14ac:dyDescent="0.2">
      <c r="A51" s="6">
        <v>47</v>
      </c>
      <c r="B51" s="19" t="s">
        <v>53</v>
      </c>
      <c r="C51" s="19"/>
      <c r="D51" s="19"/>
      <c r="E51" s="19"/>
      <c r="F51" s="10">
        <v>1.5</v>
      </c>
      <c r="G51" s="7" t="s">
        <v>7</v>
      </c>
      <c r="H51" s="18">
        <v>87600</v>
      </c>
      <c r="I51" s="18"/>
      <c r="J51" s="9">
        <f t="shared" si="1"/>
        <v>131400</v>
      </c>
    </row>
    <row r="52" spans="1:10" ht="11.25" customHeight="1" x14ac:dyDescent="0.2">
      <c r="A52" s="6">
        <v>48</v>
      </c>
      <c r="B52" s="19" t="s">
        <v>54</v>
      </c>
      <c r="C52" s="19"/>
      <c r="D52" s="19"/>
      <c r="E52" s="19"/>
      <c r="F52" s="10">
        <v>14.6</v>
      </c>
      <c r="G52" s="7" t="s">
        <v>7</v>
      </c>
      <c r="H52" s="18">
        <v>82680</v>
      </c>
      <c r="I52" s="18"/>
      <c r="J52" s="9">
        <f t="shared" si="1"/>
        <v>1207128</v>
      </c>
    </row>
    <row r="53" spans="1:10" ht="12" customHeight="1" x14ac:dyDescent="0.2">
      <c r="A53" s="12">
        <v>49</v>
      </c>
      <c r="B53" s="24" t="s">
        <v>55</v>
      </c>
      <c r="C53" s="24"/>
      <c r="D53" s="24"/>
      <c r="E53" s="24"/>
      <c r="F53" s="14">
        <v>10.8</v>
      </c>
      <c r="G53" s="13" t="s">
        <v>7</v>
      </c>
      <c r="H53" s="21">
        <v>74400</v>
      </c>
      <c r="I53" s="21"/>
      <c r="J53" s="9">
        <f t="shared" si="1"/>
        <v>803520</v>
      </c>
    </row>
    <row r="54" spans="1:10" ht="11.25" customHeight="1" x14ac:dyDescent="0.2">
      <c r="A54" s="15">
        <v>50</v>
      </c>
      <c r="B54" s="19" t="s">
        <v>56</v>
      </c>
      <c r="C54" s="19"/>
      <c r="D54" s="19"/>
      <c r="E54" s="19"/>
      <c r="F54" s="11">
        <v>6</v>
      </c>
      <c r="G54" s="7" t="s">
        <v>7</v>
      </c>
      <c r="H54" s="18">
        <v>73200</v>
      </c>
      <c r="I54" s="18"/>
      <c r="J54" s="9">
        <f t="shared" si="1"/>
        <v>439200</v>
      </c>
    </row>
    <row r="55" spans="1:10" ht="11.25" customHeight="1" x14ac:dyDescent="0.2">
      <c r="A55" s="15">
        <v>51</v>
      </c>
      <c r="B55" s="19" t="s">
        <v>57</v>
      </c>
      <c r="C55" s="19"/>
      <c r="D55" s="19"/>
      <c r="E55" s="19"/>
      <c r="F55" s="10">
        <v>91.9</v>
      </c>
      <c r="G55" s="7" t="s">
        <v>7</v>
      </c>
      <c r="H55" s="18">
        <v>72000</v>
      </c>
      <c r="I55" s="18"/>
      <c r="J55" s="9">
        <f t="shared" si="1"/>
        <v>6616800</v>
      </c>
    </row>
    <row r="56" spans="1:10" ht="11.25" customHeight="1" x14ac:dyDescent="0.2">
      <c r="A56" s="15">
        <v>52</v>
      </c>
      <c r="B56" s="19" t="s">
        <v>58</v>
      </c>
      <c r="C56" s="19"/>
      <c r="D56" s="19"/>
      <c r="E56" s="19"/>
      <c r="F56" s="10">
        <v>12.9</v>
      </c>
      <c r="G56" s="7" t="s">
        <v>7</v>
      </c>
      <c r="H56" s="18">
        <v>73200</v>
      </c>
      <c r="I56" s="18"/>
      <c r="J56" s="9">
        <f t="shared" si="1"/>
        <v>944280</v>
      </c>
    </row>
    <row r="57" spans="1:10" ht="11.25" customHeight="1" x14ac:dyDescent="0.2">
      <c r="A57" s="15">
        <v>53</v>
      </c>
      <c r="B57" s="19" t="s">
        <v>59</v>
      </c>
      <c r="C57" s="19"/>
      <c r="D57" s="19"/>
      <c r="E57" s="19"/>
      <c r="F57" s="9">
        <v>8031.25</v>
      </c>
      <c r="G57" s="7" t="s">
        <v>60</v>
      </c>
      <c r="H57" s="18">
        <v>1043</v>
      </c>
      <c r="I57" s="18"/>
      <c r="J57" s="9">
        <f t="shared" si="1"/>
        <v>8376593.75</v>
      </c>
    </row>
    <row r="58" spans="1:10" ht="11.25" customHeight="1" x14ac:dyDescent="0.2">
      <c r="A58" s="15">
        <v>54</v>
      </c>
      <c r="B58" s="19" t="s">
        <v>61</v>
      </c>
      <c r="C58" s="19"/>
      <c r="D58" s="19"/>
      <c r="E58" s="19"/>
      <c r="F58" s="9">
        <v>6093.75</v>
      </c>
      <c r="G58" s="7" t="s">
        <v>60</v>
      </c>
      <c r="H58" s="22">
        <v>884</v>
      </c>
      <c r="I58" s="22"/>
      <c r="J58" s="9">
        <f t="shared" si="1"/>
        <v>5386875</v>
      </c>
    </row>
    <row r="59" spans="1:10" ht="11.25" customHeight="1" x14ac:dyDescent="0.2">
      <c r="A59" s="15">
        <v>55</v>
      </c>
      <c r="B59" s="19" t="s">
        <v>12</v>
      </c>
      <c r="C59" s="19"/>
      <c r="D59" s="19"/>
      <c r="E59" s="19"/>
      <c r="F59" s="10">
        <v>14.3</v>
      </c>
      <c r="G59" s="7" t="s">
        <v>7</v>
      </c>
      <c r="H59" s="18">
        <v>119280</v>
      </c>
      <c r="I59" s="18"/>
      <c r="J59" s="9">
        <f t="shared" si="1"/>
        <v>1705704</v>
      </c>
    </row>
    <row r="60" spans="1:10" ht="11.25" customHeight="1" x14ac:dyDescent="0.2">
      <c r="A60" s="15">
        <v>56</v>
      </c>
      <c r="B60" s="19" t="s">
        <v>62</v>
      </c>
      <c r="C60" s="19"/>
      <c r="D60" s="19"/>
      <c r="E60" s="19"/>
      <c r="F60" s="10">
        <v>5.5</v>
      </c>
      <c r="G60" s="7" t="s">
        <v>7</v>
      </c>
      <c r="H60" s="18">
        <v>121200</v>
      </c>
      <c r="I60" s="18"/>
      <c r="J60" s="9">
        <f t="shared" si="1"/>
        <v>666600</v>
      </c>
    </row>
    <row r="61" spans="1:10" ht="11.25" customHeight="1" x14ac:dyDescent="0.2">
      <c r="A61" s="15">
        <v>57</v>
      </c>
      <c r="B61" s="19" t="s">
        <v>63</v>
      </c>
      <c r="C61" s="19"/>
      <c r="D61" s="19"/>
      <c r="E61" s="19"/>
      <c r="F61" s="10">
        <v>6.6</v>
      </c>
      <c r="G61" s="7" t="s">
        <v>7</v>
      </c>
      <c r="H61" s="18">
        <v>112800</v>
      </c>
      <c r="I61" s="18"/>
      <c r="J61" s="9">
        <f t="shared" si="1"/>
        <v>744480</v>
      </c>
    </row>
    <row r="62" spans="1:10" ht="11.25" customHeight="1" x14ac:dyDescent="0.2">
      <c r="A62" s="15">
        <v>58</v>
      </c>
      <c r="B62" s="19" t="s">
        <v>64</v>
      </c>
      <c r="C62" s="19"/>
      <c r="D62" s="19"/>
      <c r="E62" s="19"/>
      <c r="F62" s="10">
        <v>3.3</v>
      </c>
      <c r="G62" s="7" t="s">
        <v>7</v>
      </c>
      <c r="H62" s="18">
        <v>118800</v>
      </c>
      <c r="I62" s="18"/>
      <c r="J62" s="9">
        <f t="shared" si="1"/>
        <v>392040</v>
      </c>
    </row>
    <row r="63" spans="1:10" ht="11.25" customHeight="1" x14ac:dyDescent="0.2">
      <c r="A63" s="15">
        <v>59</v>
      </c>
      <c r="B63" s="19" t="s">
        <v>65</v>
      </c>
      <c r="C63" s="19"/>
      <c r="D63" s="19"/>
      <c r="E63" s="19"/>
      <c r="F63" s="10">
        <v>1.8</v>
      </c>
      <c r="G63" s="7" t="s">
        <v>7</v>
      </c>
      <c r="H63" s="18">
        <v>88800</v>
      </c>
      <c r="I63" s="18"/>
      <c r="J63" s="9">
        <f t="shared" si="1"/>
        <v>159840</v>
      </c>
    </row>
    <row r="64" spans="1:10" ht="11.25" customHeight="1" x14ac:dyDescent="0.2">
      <c r="A64" s="15">
        <v>60</v>
      </c>
      <c r="B64" s="19" t="s">
        <v>66</v>
      </c>
      <c r="C64" s="19"/>
      <c r="D64" s="19"/>
      <c r="E64" s="19"/>
      <c r="F64" s="10">
        <v>0.5</v>
      </c>
      <c r="G64" s="7" t="s">
        <v>7</v>
      </c>
      <c r="H64" s="18">
        <v>82800</v>
      </c>
      <c r="I64" s="18"/>
      <c r="J64" s="9">
        <f t="shared" si="1"/>
        <v>41400</v>
      </c>
    </row>
    <row r="65" spans="1:10" ht="11.25" customHeight="1" x14ac:dyDescent="0.2">
      <c r="A65" s="15">
        <v>61</v>
      </c>
      <c r="B65" s="19" t="s">
        <v>67</v>
      </c>
      <c r="C65" s="19"/>
      <c r="D65" s="19"/>
      <c r="E65" s="19"/>
      <c r="F65" s="10">
        <v>0.3</v>
      </c>
      <c r="G65" s="7" t="s">
        <v>7</v>
      </c>
      <c r="H65" s="18">
        <v>78000</v>
      </c>
      <c r="I65" s="18"/>
      <c r="J65" s="9">
        <f t="shared" si="1"/>
        <v>23400</v>
      </c>
    </row>
    <row r="66" spans="1:10" ht="11.25" customHeight="1" x14ac:dyDescent="0.2">
      <c r="A66" s="15">
        <v>62</v>
      </c>
      <c r="B66" s="19" t="s">
        <v>55</v>
      </c>
      <c r="C66" s="19"/>
      <c r="D66" s="19"/>
      <c r="E66" s="19"/>
      <c r="F66" s="10">
        <v>3.8</v>
      </c>
      <c r="G66" s="7" t="s">
        <v>7</v>
      </c>
      <c r="H66" s="18">
        <v>82800</v>
      </c>
      <c r="I66" s="18"/>
      <c r="J66" s="9">
        <f t="shared" si="1"/>
        <v>314640</v>
      </c>
    </row>
    <row r="67" spans="1:10" ht="11.25" customHeight="1" x14ac:dyDescent="0.2">
      <c r="A67" s="15">
        <v>63</v>
      </c>
      <c r="B67" s="19" t="s">
        <v>68</v>
      </c>
      <c r="C67" s="19"/>
      <c r="D67" s="19"/>
      <c r="E67" s="19"/>
      <c r="F67" s="10">
        <v>2.6</v>
      </c>
      <c r="G67" s="7" t="s">
        <v>7</v>
      </c>
      <c r="H67" s="18">
        <v>73200</v>
      </c>
      <c r="I67" s="18"/>
      <c r="J67" s="9">
        <f t="shared" si="1"/>
        <v>190320</v>
      </c>
    </row>
    <row r="68" spans="1:10" ht="11.25" customHeight="1" x14ac:dyDescent="0.2">
      <c r="A68" s="15">
        <v>64</v>
      </c>
      <c r="B68" s="19" t="s">
        <v>69</v>
      </c>
      <c r="C68" s="19"/>
      <c r="D68" s="19"/>
      <c r="E68" s="19"/>
      <c r="F68" s="10">
        <v>27.8</v>
      </c>
      <c r="G68" s="7" t="s">
        <v>7</v>
      </c>
      <c r="H68" s="18">
        <v>76800</v>
      </c>
      <c r="I68" s="18"/>
      <c r="J68" s="9">
        <f t="shared" si="1"/>
        <v>2135040</v>
      </c>
    </row>
    <row r="69" spans="1:10" ht="19.5" customHeight="1" x14ac:dyDescent="0.2">
      <c r="A69" s="15">
        <v>65</v>
      </c>
      <c r="B69" s="19" t="s">
        <v>70</v>
      </c>
      <c r="C69" s="19"/>
      <c r="D69" s="19"/>
      <c r="E69" s="19"/>
      <c r="F69" s="10">
        <v>861.2</v>
      </c>
      <c r="G69" s="7" t="s">
        <v>7</v>
      </c>
      <c r="H69" s="18">
        <v>120000</v>
      </c>
      <c r="I69" s="18"/>
      <c r="J69" s="9">
        <f t="shared" si="1"/>
        <v>103344000</v>
      </c>
    </row>
    <row r="70" spans="1:10" ht="11.25" customHeight="1" x14ac:dyDescent="0.2">
      <c r="A70" s="15">
        <v>66</v>
      </c>
      <c r="B70" s="19" t="s">
        <v>71</v>
      </c>
      <c r="C70" s="19"/>
      <c r="D70" s="19"/>
      <c r="E70" s="19"/>
      <c r="F70" s="10">
        <v>861.2</v>
      </c>
      <c r="G70" s="7" t="s">
        <v>7</v>
      </c>
      <c r="H70" s="18">
        <v>80000</v>
      </c>
      <c r="I70" s="18"/>
      <c r="J70" s="9">
        <f t="shared" si="1"/>
        <v>68896000</v>
      </c>
    </row>
    <row r="71" spans="1:10" ht="11.25" customHeight="1" x14ac:dyDescent="0.2">
      <c r="A71" s="15">
        <v>67</v>
      </c>
      <c r="B71" s="19" t="s">
        <v>72</v>
      </c>
      <c r="C71" s="19"/>
      <c r="D71" s="19"/>
      <c r="E71" s="19"/>
      <c r="F71" s="16">
        <v>14125</v>
      </c>
      <c r="G71" s="7" t="s">
        <v>60</v>
      </c>
      <c r="H71" s="22">
        <v>1500</v>
      </c>
      <c r="I71" s="22"/>
      <c r="J71" s="9">
        <f t="shared" si="1"/>
        <v>21187500</v>
      </c>
    </row>
    <row r="72" spans="1:10" ht="0.75" customHeight="1" x14ac:dyDescent="0.2"/>
    <row r="73" spans="1:10" ht="0.75" customHeight="1" x14ac:dyDescent="0.2"/>
    <row r="74" spans="1:10" x14ac:dyDescent="0.2">
      <c r="H74" s="23" t="s">
        <v>73</v>
      </c>
      <c r="I74" s="23"/>
      <c r="J74" s="1">
        <f>SUM(J5:J73)</f>
        <v>289002384.75</v>
      </c>
    </row>
  </sheetData>
  <mergeCells count="138">
    <mergeCell ref="B45:E45"/>
    <mergeCell ref="H47:I47"/>
    <mergeCell ref="B16:E16"/>
    <mergeCell ref="H12:I12"/>
    <mergeCell ref="B10:E10"/>
    <mergeCell ref="H27:I27"/>
    <mergeCell ref="B33:E33"/>
    <mergeCell ref="H35:I35"/>
    <mergeCell ref="B18:E18"/>
    <mergeCell ref="H22:I22"/>
    <mergeCell ref="B24:E24"/>
    <mergeCell ref="H33:I33"/>
    <mergeCell ref="B39:E39"/>
    <mergeCell ref="H41:I41"/>
    <mergeCell ref="H48:I48"/>
    <mergeCell ref="B47:E47"/>
    <mergeCell ref="H49:I49"/>
    <mergeCell ref="B34:E34"/>
    <mergeCell ref="H30:I30"/>
    <mergeCell ref="B26:E26"/>
    <mergeCell ref="B41:E41"/>
    <mergeCell ref="H46:I46"/>
    <mergeCell ref="B48:E48"/>
    <mergeCell ref="B35:E35"/>
    <mergeCell ref="H40:I40"/>
    <mergeCell ref="B42:E42"/>
    <mergeCell ref="B29:E29"/>
    <mergeCell ref="H34:I34"/>
    <mergeCell ref="B36:E36"/>
    <mergeCell ref="B40:E40"/>
    <mergeCell ref="H36:I36"/>
    <mergeCell ref="B32:E32"/>
    <mergeCell ref="B46:E46"/>
    <mergeCell ref="H42:I42"/>
    <mergeCell ref="B38:E38"/>
    <mergeCell ref="B27:E27"/>
    <mergeCell ref="H29:I29"/>
    <mergeCell ref="B28:E28"/>
    <mergeCell ref="B69:E69"/>
    <mergeCell ref="H71:I71"/>
    <mergeCell ref="B71:E71"/>
    <mergeCell ref="H67:I67"/>
    <mergeCell ref="B65:E65"/>
    <mergeCell ref="B68:E68"/>
    <mergeCell ref="H69:I69"/>
    <mergeCell ref="H70:I70"/>
    <mergeCell ref="H74:I74"/>
    <mergeCell ref="B66:E66"/>
    <mergeCell ref="B70:E70"/>
    <mergeCell ref="H66:I66"/>
    <mergeCell ref="B63:E63"/>
    <mergeCell ref="H65:I65"/>
    <mergeCell ref="B55:E55"/>
    <mergeCell ref="H51:I51"/>
    <mergeCell ref="B49:E49"/>
    <mergeCell ref="H61:I61"/>
    <mergeCell ref="B67:E67"/>
    <mergeCell ref="H68:I68"/>
    <mergeCell ref="H50:I50"/>
    <mergeCell ref="B54:E54"/>
    <mergeCell ref="H56:I56"/>
    <mergeCell ref="H63:I63"/>
    <mergeCell ref="B58:E58"/>
    <mergeCell ref="H54:I54"/>
    <mergeCell ref="B51:E51"/>
    <mergeCell ref="B59:E59"/>
    <mergeCell ref="H64:I64"/>
    <mergeCell ref="H52:I52"/>
    <mergeCell ref="B57:E57"/>
    <mergeCell ref="H59:I59"/>
    <mergeCell ref="B53:E53"/>
    <mergeCell ref="H58:I58"/>
    <mergeCell ref="B60:E60"/>
    <mergeCell ref="B64:E64"/>
    <mergeCell ref="H55:I55"/>
    <mergeCell ref="B61:E61"/>
    <mergeCell ref="H62:I62"/>
    <mergeCell ref="B11:E11"/>
    <mergeCell ref="H7:I7"/>
    <mergeCell ref="B5:E5"/>
    <mergeCell ref="H25:I25"/>
    <mergeCell ref="B31:E31"/>
    <mergeCell ref="H32:I32"/>
    <mergeCell ref="H13:I13"/>
    <mergeCell ref="B22:E22"/>
    <mergeCell ref="H23:I23"/>
    <mergeCell ref="H31:I31"/>
    <mergeCell ref="B37:E37"/>
    <mergeCell ref="H38:I38"/>
    <mergeCell ref="H43:I43"/>
    <mergeCell ref="B52:E52"/>
    <mergeCell ref="H53:I53"/>
    <mergeCell ref="H57:I57"/>
    <mergeCell ref="H60:I60"/>
    <mergeCell ref="B56:E56"/>
    <mergeCell ref="B62:E62"/>
    <mergeCell ref="B50:E50"/>
    <mergeCell ref="H45:I45"/>
    <mergeCell ref="H44:I44"/>
    <mergeCell ref="B20:E20"/>
    <mergeCell ref="H15:I15"/>
    <mergeCell ref="B17:E17"/>
    <mergeCell ref="H16:I16"/>
    <mergeCell ref="H18:I18"/>
    <mergeCell ref="H19:I19"/>
    <mergeCell ref="H4:I4"/>
    <mergeCell ref="B7:E7"/>
    <mergeCell ref="H9:I9"/>
    <mergeCell ref="H6:I6"/>
    <mergeCell ref="B14:E14"/>
    <mergeCell ref="B12:E12"/>
    <mergeCell ref="H8:I8"/>
    <mergeCell ref="B6:E6"/>
    <mergeCell ref="B9:E9"/>
    <mergeCell ref="H11:I11"/>
    <mergeCell ref="B19:E19"/>
    <mergeCell ref="H14:I14"/>
    <mergeCell ref="B13:E13"/>
    <mergeCell ref="B23:E23"/>
    <mergeCell ref="H28:I28"/>
    <mergeCell ref="B30:E30"/>
    <mergeCell ref="B44:E44"/>
    <mergeCell ref="A1:K1"/>
    <mergeCell ref="H10:I10"/>
    <mergeCell ref="B15:E15"/>
    <mergeCell ref="H17:I17"/>
    <mergeCell ref="H20:I20"/>
    <mergeCell ref="B25:E25"/>
    <mergeCell ref="H26:I26"/>
    <mergeCell ref="H37:I37"/>
    <mergeCell ref="B43:E43"/>
    <mergeCell ref="B8:E8"/>
    <mergeCell ref="H5:I5"/>
    <mergeCell ref="B4:E4"/>
    <mergeCell ref="H21:I21"/>
    <mergeCell ref="H24:I24"/>
    <mergeCell ref="B21:E21"/>
    <mergeCell ref="H39:I39"/>
  </mergeCells>
  <pageMargins left="0.7" right="0.7" top="0.75" bottom="0.75" header="0.511811023622047" footer="0.511811023622047"/>
  <pageSetup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итог</vt:lpstr>
      <vt:lpstr>Анализчернь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DCO-LX9</dc:creator>
  <cp:lastModifiedBy>Admin</cp:lastModifiedBy>
  <dcterms:created xsi:type="dcterms:W3CDTF">2025-03-12T07:19:46Z</dcterms:created>
  <dcterms:modified xsi:type="dcterms:W3CDTF">2025-03-13T15:15:17Z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2025-03-08T21:00:00Z</vt:filetime>
  </property>
  <property fmtid="{D5CDD505-2E9C-101B-9397-08002B2CF9AE}" pid="3" name="Creator">
    <vt:lpwstr>1C:Enterprise (8.3.27.1412)</vt:lpwstr>
  </property>
  <property fmtid="{D5CDD505-2E9C-101B-9397-08002B2CF9AE}" pid="4" name="Created">
    <vt:filetime>2025-03-08T21:00:00Z</vt:filetime>
  </property>
</Properties>
</file>