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49D24220-3E73-4667-91CF-332E6F911576}" xr6:coauthVersionLast="47" xr6:coauthVersionMax="47" xr10:uidLastSave="{00000000-0000-0000-0000-000000000000}"/>
  <bookViews>
    <workbookView xWindow="-96" yWindow="-96" windowWidth="23232" windowHeight="13872" tabRatio="0" xr2:uid="{00000000-000D-0000-FFFF-FFFF00000000}"/>
  </bookViews>
  <sheets>
    <sheet name="TDSheet" sheetId="1" r:id="rId1"/>
  </sheets>
  <definedNames>
    <definedName name="_xlnm.Print_Area" localSheetId="0">TDSheet!$A$1:$K$81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7" i="1" l="1"/>
  <c r="E24" i="1" l="1"/>
  <c r="G24" i="1" s="1"/>
  <c r="H24" i="1" l="1"/>
  <c r="I24" i="1"/>
  <c r="J24" i="1" l="1"/>
  <c r="D19" i="1"/>
  <c r="H19" i="1" s="1"/>
  <c r="I26" i="1"/>
  <c r="I25" i="1"/>
  <c r="G31" i="1"/>
  <c r="H31" i="1"/>
  <c r="I31" i="1"/>
  <c r="G32" i="1"/>
  <c r="H32" i="1"/>
  <c r="I32" i="1"/>
  <c r="G19" i="1"/>
  <c r="G20" i="1"/>
  <c r="H20" i="1"/>
  <c r="I20" i="1"/>
  <c r="G21" i="1"/>
  <c r="H21" i="1"/>
  <c r="I21" i="1"/>
  <c r="G22" i="1"/>
  <c r="H22" i="1"/>
  <c r="I22" i="1"/>
  <c r="J22" i="1" s="1"/>
  <c r="G23" i="1"/>
  <c r="H23" i="1"/>
  <c r="I23" i="1"/>
  <c r="H25" i="1"/>
  <c r="H26" i="1"/>
  <c r="G27" i="1"/>
  <c r="H27" i="1"/>
  <c r="I27" i="1"/>
  <c r="G28" i="1"/>
  <c r="H28" i="1"/>
  <c r="I28" i="1"/>
  <c r="G30" i="1"/>
  <c r="H30" i="1"/>
  <c r="I30" i="1"/>
  <c r="G26" i="1" l="1"/>
  <c r="J32" i="1"/>
  <c r="J31" i="1"/>
  <c r="J28" i="1"/>
  <c r="J26" i="1"/>
  <c r="J25" i="1"/>
  <c r="G25" i="1"/>
  <c r="J30" i="1"/>
  <c r="J27" i="1"/>
  <c r="I19" i="1"/>
  <c r="J19" i="1" s="1"/>
  <c r="J23" i="1"/>
  <c r="J21" i="1"/>
  <c r="J20" i="1"/>
  <c r="G54" i="1" l="1"/>
  <c r="H54" i="1"/>
  <c r="I54" i="1"/>
  <c r="G55" i="1"/>
  <c r="H55" i="1"/>
  <c r="I55" i="1"/>
  <c r="G56" i="1"/>
  <c r="H56" i="1"/>
  <c r="I56" i="1"/>
  <c r="G57" i="1"/>
  <c r="H57" i="1"/>
  <c r="I57" i="1"/>
  <c r="I53" i="1"/>
  <c r="H53" i="1"/>
  <c r="G53" i="1"/>
  <c r="I52" i="1"/>
  <c r="H52" i="1"/>
  <c r="G52" i="1"/>
  <c r="G18" i="1"/>
  <c r="H18" i="1"/>
  <c r="I18" i="1"/>
  <c r="G33" i="1"/>
  <c r="H33" i="1"/>
  <c r="I33" i="1"/>
  <c r="G50" i="1"/>
  <c r="H50" i="1"/>
  <c r="I50" i="1"/>
  <c r="G49" i="1"/>
  <c r="I17" i="1"/>
  <c r="H17" i="1"/>
  <c r="G17" i="1"/>
  <c r="D49" i="1"/>
  <c r="H49" i="1" s="1"/>
  <c r="D41" i="1"/>
  <c r="H16" i="1" l="1"/>
  <c r="J56" i="1"/>
  <c r="J55" i="1"/>
  <c r="I51" i="1"/>
  <c r="H51" i="1"/>
  <c r="J57" i="1"/>
  <c r="J54" i="1"/>
  <c r="H48" i="1"/>
  <c r="J53" i="1"/>
  <c r="J52" i="1"/>
  <c r="J33" i="1"/>
  <c r="I16" i="1"/>
  <c r="J18" i="1"/>
  <c r="I49" i="1"/>
  <c r="I48" i="1" s="1"/>
  <c r="J50" i="1"/>
  <c r="J17" i="1"/>
  <c r="J16" i="1" l="1"/>
  <c r="J51" i="1"/>
  <c r="J49" i="1"/>
  <c r="J48" i="1" s="1"/>
  <c r="G46" i="1" l="1"/>
  <c r="H46" i="1"/>
  <c r="I46" i="1"/>
  <c r="G47" i="1"/>
  <c r="I45" i="1"/>
  <c r="H45" i="1"/>
  <c r="G45" i="1"/>
  <c r="G42" i="1"/>
  <c r="H42" i="1"/>
  <c r="I42" i="1"/>
  <c r="G43" i="1"/>
  <c r="H43" i="1"/>
  <c r="I43" i="1"/>
  <c r="G41" i="1"/>
  <c r="G36" i="1"/>
  <c r="H36" i="1"/>
  <c r="I36" i="1"/>
  <c r="G37" i="1"/>
  <c r="H37" i="1"/>
  <c r="I37" i="1"/>
  <c r="G38" i="1"/>
  <c r="H38" i="1"/>
  <c r="I38" i="1"/>
  <c r="G39" i="1"/>
  <c r="H39" i="1"/>
  <c r="I39" i="1"/>
  <c r="I35" i="1"/>
  <c r="H35" i="1"/>
  <c r="G35" i="1"/>
  <c r="H47" i="1"/>
  <c r="I34" i="1" l="1"/>
  <c r="H44" i="1"/>
  <c r="H34" i="1"/>
  <c r="J43" i="1"/>
  <c r="J37" i="1"/>
  <c r="J36" i="1"/>
  <c r="J38" i="1"/>
  <c r="J35" i="1"/>
  <c r="J46" i="1"/>
  <c r="J39" i="1"/>
  <c r="J45" i="1"/>
  <c r="I47" i="1"/>
  <c r="J47" i="1" s="1"/>
  <c r="J42" i="1"/>
  <c r="J34" i="1" l="1"/>
  <c r="I44" i="1"/>
  <c r="J44" i="1"/>
  <c r="I41" i="1"/>
  <c r="I40" i="1" s="1"/>
  <c r="H41" i="1"/>
  <c r="H40" i="1" s="1"/>
  <c r="H58" i="1" s="1"/>
  <c r="J41" i="1" l="1"/>
  <c r="J40" i="1" s="1"/>
  <c r="J58" i="1" s="1"/>
  <c r="H59" i="1" l="1"/>
  <c r="I58" i="1" l="1"/>
  <c r="I59" i="1" s="1"/>
  <c r="J59" i="1" s="1"/>
</calcChain>
</file>

<file path=xl/sharedStrings.xml><?xml version="1.0" encoding="utf-8"?>
<sst xmlns="http://schemas.openxmlformats.org/spreadsheetml/2006/main" count="130" uniqueCount="86">
  <si>
    <t>Наименование работ</t>
  </si>
  <si>
    <t>Ед.изм</t>
  </si>
  <si>
    <t>Объем</t>
  </si>
  <si>
    <t>Цена за единицу, руб. с НДС</t>
  </si>
  <si>
    <t>Стоимость, руб. с НДС</t>
  </si>
  <si>
    <t>Примечание</t>
  </si>
  <si>
    <t>Работы</t>
  </si>
  <si>
    <t>Материалы</t>
  </si>
  <si>
    <t>Итого</t>
  </si>
  <si>
    <t>ИТОГО:</t>
  </si>
  <si>
    <t>в том числе НДС 20%:</t>
  </si>
  <si>
    <t xml:space="preserve">Примечание:  </t>
  </si>
  <si>
    <t>№п/п</t>
  </si>
  <si>
    <t>Объемы производства работ подлежат пересмотру после получения РД "В производство работ"(её корректировки), финальная стоимость работ определяется после уточнения объемов</t>
  </si>
  <si>
    <t>в КП не включена стоимость геотехнического мониторинга</t>
  </si>
  <si>
    <t>Заказчик выплачивает аванс перед началом производства работ аванс в размере 30% от цены договора.</t>
  </si>
  <si>
    <t>Форшахта</t>
  </si>
  <si>
    <r>
      <t>м</t>
    </r>
    <r>
      <rPr>
        <vertAlign val="superscript"/>
        <sz val="11"/>
        <color theme="1"/>
        <rFont val="Calibri"/>
        <family val="2"/>
        <charset val="204"/>
        <scheme val="minor"/>
      </rPr>
      <t>3</t>
    </r>
  </si>
  <si>
    <t>Армирование</t>
  </si>
  <si>
    <t>т.</t>
  </si>
  <si>
    <t>Бетонирование В15</t>
  </si>
  <si>
    <t xml:space="preserve">Демонтаж </t>
  </si>
  <si>
    <t>Срубка шлама</t>
  </si>
  <si>
    <t>на выполнение комплекса работ по устройству СВГ по объекту:</t>
  </si>
  <si>
    <t>в КП не включена стоимость  строительного водопонижения и водоотлива</t>
  </si>
  <si>
    <t>в КП не включена стоимость устройства пунктов мойки колёс и их содержания, устройства временных дорог и площадок, ограждения строительной площадки и др. работы ПОС</t>
  </si>
  <si>
    <t>в КП не включена стоимость  контроля СВГ (лабораторного испытания РЕТ, дефектоскопия швов  и другие), входной и операционный контроль материалов включен</t>
  </si>
  <si>
    <t>в КП не включено получение разрешительной документации (в том числе в Метропоитене) на право производства работ (получает Заказчик), в случае их отсутствия штрафы надзорных органов оплачивает Заказчик</t>
  </si>
  <si>
    <t>В случае увеличения цен на основные материалы (арматура, бетон, цемент, металлопрокат) более чем на 5% - стороны пересмтаривают стоимость материалов и заключают ДС о компенсации стоимости</t>
  </si>
  <si>
    <t>Протокол разногласий будет направлен отдельно (после предоставления формы догвоора на рассмотрение)</t>
  </si>
  <si>
    <t>Точку подключения к временным сетям (электричество, вода, точка сброса) предоставляет заказчик, подрядчик оплачивает расход по показаниям приборов учета. ДЭС и подвоз воды в стоимости не учтены.</t>
  </si>
  <si>
    <t xml:space="preserve">СВГ </t>
  </si>
  <si>
    <t xml:space="preserve">Обвязочная балка </t>
  </si>
  <si>
    <t>Котлован</t>
  </si>
  <si>
    <t>РС</t>
  </si>
  <si>
    <t>Разработка грунта, погрузка и вывоз</t>
  </si>
  <si>
    <t xml:space="preserve">Бетонирование В30 </t>
  </si>
  <si>
    <t>Монтаж распеделительного пояса из двутавра 2х30Ш2</t>
  </si>
  <si>
    <t>тн</t>
  </si>
  <si>
    <t>Монтаж распорной системы 1-го яруса из труб 325х8 и 530х8</t>
  </si>
  <si>
    <t>Изготовление и монтаж узлов распорной системы 1-го яруса</t>
  </si>
  <si>
    <t>Монтаж распорной системы 2-го яруса из труб 325х8 и 530х8</t>
  </si>
  <si>
    <t>Изготовление и монтаж узлов распорной системы 2-го яруса</t>
  </si>
  <si>
    <t>Обратная засыпка грунтом</t>
  </si>
  <si>
    <t>Мобилизация, демобилизация</t>
  </si>
  <si>
    <t>шт</t>
  </si>
  <si>
    <t>Подготовительные работы</t>
  </si>
  <si>
    <t>Козихинский пер</t>
  </si>
  <si>
    <t>Ручная разработка грунта, погрузка вывоз</t>
  </si>
  <si>
    <t>Открытие ордера ОАТИ</t>
  </si>
  <si>
    <t>Открытие разрешения на перевозку грунта</t>
  </si>
  <si>
    <t>б/у трубы</t>
  </si>
  <si>
    <t>с255</t>
  </si>
  <si>
    <t>Расценка на копку дана для грунтов 1-3 категории.(грейфером). Стоимость работы фрезы в случае необходимости - 55.000р/м3</t>
  </si>
  <si>
    <t>В случае простоя техники подрядчика по независящим от него причинам Заказчик оплачивает простой из расчета 20.000р/час за 1 комплекс.</t>
  </si>
  <si>
    <t>в КП не включены гарантийные удержания, стоимость предоставления банковскийх гарантий и страховок</t>
  </si>
  <si>
    <t>в КП не включена стоимость демонтажа и утилизация ж/б элементов. Стоимость демонтажа гидромолотом - 7500руб/м3, в случае если требуется разбуривание расценка согласуется сторонами дополнительно</t>
  </si>
  <si>
    <t>Демонтаж РС в стоимость не входит</t>
  </si>
  <si>
    <t>Разработка грунта, вывоз</t>
  </si>
  <si>
    <t>Устройство пунктов мойки колес.</t>
  </si>
  <si>
    <t>Устройство информационного щита (паспорта объекта) и стенда пожарной защиты.</t>
  </si>
  <si>
    <t>Устройство временного освещения строительной площадки.</t>
  </si>
  <si>
    <t>Устройство временных технологических дорог и площадок из бетонного боя</t>
  </si>
  <si>
    <t>м3</t>
  </si>
  <si>
    <t>Обслуживания 1-го ПМК (1 человека на пункт);</t>
  </si>
  <si>
    <t>Устройство СКУД</t>
  </si>
  <si>
    <t>мес</t>
  </si>
  <si>
    <t>обслуживание СКУД</t>
  </si>
  <si>
    <t>Страхование СМР</t>
  </si>
  <si>
    <t>Обратная засыпка ЦПС</t>
  </si>
  <si>
    <t>Организация контрольно-пропускного пункта на строительной площадке.</t>
  </si>
  <si>
    <t>Ежедневной уборки 5-ти метровой зоны (1 человек);</t>
  </si>
  <si>
    <t>Перенос и демонтаж сетей коммуникаций в цену не включен. Площадка передается от Заказчика подрядчику полностью освобожденная от коммуникаций с полным фронтом работ</t>
  </si>
  <si>
    <t>Форма КП</t>
  </si>
  <si>
    <t xml:space="preserve">Аренды и очистки 5-ти биотуалетов; </t>
  </si>
  <si>
    <t xml:space="preserve">Вывоза мусора 4 раза в мес.;  8 м3 контейнер </t>
  </si>
  <si>
    <t xml:space="preserve">Охрана; (Два сотрудника, 1 пост) 175 000 за одного. Всего два сотрудника </t>
  </si>
  <si>
    <t>КП ЧОП Амулет</t>
  </si>
  <si>
    <t>КП Полипласт</t>
  </si>
  <si>
    <t>КП от ООО ДЖИЭМЭР ГРУПП</t>
  </si>
  <si>
    <t>С доставкой Металлсервис</t>
  </si>
  <si>
    <t>С доставкой Металлрегион</t>
  </si>
  <si>
    <t>такие  отходы принимают по весу, 8м3 с учетом 1 тонны-(13500*4) +4000 аренда</t>
  </si>
  <si>
    <t>В комплект входит: Пункт мойки колес "Водяной " НД с обогревом, Эстакада (5м) сборно-разборная металлическая</t>
  </si>
  <si>
    <t>Входит в состав КПП</t>
  </si>
  <si>
    <t>Покупкка КП ООО Краус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</si>
</sst>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\ _₽_-;\-* #,##0.00\ _₽_-;_-* &quot;-&quot;??\ _₽_-;_-@_-"/>
  </numFmts>
  <fonts count="18" x14ac:knownFonts="1">
    <font>
      <sz val="8"/>
      <name val="Arial"/>
    </font>
    <font>
      <b/>
      <sz val="12"/>
      <name val="Arial"/>
      <family val="2"/>
      <charset val="204"/>
    </font>
    <font>
      <sz val="12"/>
      <name val="Arial"/>
      <family val="2"/>
      <charset val="204"/>
    </font>
    <font>
      <b/>
      <sz val="1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8"/>
      <name val="Arial"/>
      <family val="2"/>
      <charset val="204"/>
    </font>
    <font>
      <b/>
      <sz val="9"/>
      <name val="Arial"/>
      <family val="2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6"/>
      <name val="Arial"/>
      <family val="2"/>
      <charset val="204"/>
    </font>
    <font>
      <b/>
      <sz val="12"/>
      <name val="Arial"/>
      <family val="2"/>
      <charset val="204"/>
    </font>
    <font>
      <sz val="1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vertAlign val="superscript"/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18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5">
    <xf numFmtId="0" fontId="0" fillId="0" borderId="0"/>
    <xf numFmtId="0" fontId="9" fillId="0" borderId="1"/>
    <xf numFmtId="0" fontId="10" fillId="0" borderId="1"/>
    <xf numFmtId="0" fontId="11" fillId="0" borderId="1"/>
    <xf numFmtId="43" fontId="17" fillId="0" borderId="0" applyFont="0" applyFill="0" applyBorder="0" applyAlignment="0" applyProtection="0"/>
  </cellStyleXfs>
  <cellXfs count="73">
    <xf numFmtId="0" fontId="0" fillId="0" borderId="0" xfId="0"/>
    <xf numFmtId="0" fontId="3" fillId="0" borderId="4" xfId="0" applyFont="1" applyBorder="1" applyAlignment="1">
      <alignment horizontal="center" vertical="center" wrapText="1"/>
    </xf>
    <xf numFmtId="0" fontId="0" fillId="0" borderId="0" xfId="0" applyAlignment="1" applyProtection="1">
      <alignment horizontal="left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7" fillId="0" borderId="4" xfId="0" applyFont="1" applyBorder="1" applyAlignment="1" applyProtection="1">
      <alignment horizontal="left" vertical="center"/>
      <protection locked="0"/>
    </xf>
    <xf numFmtId="0" fontId="7" fillId="0" borderId="0" xfId="0" applyFont="1" applyAlignment="1" applyProtection="1">
      <alignment horizontal="left" vertical="center"/>
      <protection locked="0"/>
    </xf>
    <xf numFmtId="0" fontId="7" fillId="0" borderId="0" xfId="0" applyFont="1" applyAlignment="1" applyProtection="1">
      <alignment vertical="center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8" fillId="0" borderId="0" xfId="0" applyFont="1" applyAlignment="1" applyProtection="1">
      <alignment vertical="center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0" fillId="0" borderId="7" xfId="0" applyBorder="1" applyAlignment="1" applyProtection="1">
      <alignment horizontal="left" vertical="center"/>
      <protection locked="0"/>
    </xf>
    <xf numFmtId="0" fontId="5" fillId="2" borderId="4" xfId="0" applyFont="1" applyFill="1" applyBorder="1" applyAlignment="1">
      <alignment horizontal="center" vertical="center"/>
    </xf>
    <xf numFmtId="0" fontId="1" fillId="0" borderId="1" xfId="0" applyFont="1" applyBorder="1" applyAlignment="1" applyProtection="1">
      <alignment horizontal="center" vertical="center"/>
      <protection locked="0"/>
    </xf>
    <xf numFmtId="0" fontId="13" fillId="0" borderId="1" xfId="0" applyFont="1" applyBorder="1" applyAlignment="1" applyProtection="1">
      <alignment horizontal="center" vertical="center"/>
      <protection locked="0"/>
    </xf>
    <xf numFmtId="0" fontId="7" fillId="0" borderId="9" xfId="0" applyFont="1" applyBorder="1" applyAlignment="1">
      <alignment horizontal="left" vertical="center"/>
    </xf>
    <xf numFmtId="0" fontId="6" fillId="0" borderId="10" xfId="0" applyFont="1" applyBorder="1" applyAlignment="1" applyProtection="1">
      <alignment horizontal="right" vertical="center"/>
      <protection locked="0"/>
    </xf>
    <xf numFmtId="0" fontId="6" fillId="0" borderId="8" xfId="0" applyFont="1" applyBorder="1" applyAlignment="1" applyProtection="1">
      <alignment horizontal="right" vertical="center"/>
      <protection locked="0"/>
    </xf>
    <xf numFmtId="0" fontId="6" fillId="0" borderId="11" xfId="0" applyFont="1" applyBorder="1" applyAlignment="1" applyProtection="1">
      <alignment horizontal="right" vertical="center"/>
      <protection locked="0"/>
    </xf>
    <xf numFmtId="4" fontId="6" fillId="0" borderId="11" xfId="0" applyNumberFormat="1" applyFont="1" applyBorder="1" applyAlignment="1" applyProtection="1">
      <alignment horizontal="right" vertical="center"/>
      <protection locked="0"/>
    </xf>
    <xf numFmtId="4" fontId="6" fillId="0" borderId="9" xfId="0" applyNumberFormat="1" applyFont="1" applyBorder="1" applyAlignment="1" applyProtection="1">
      <alignment horizontal="right" vertical="center"/>
      <protection locked="0"/>
    </xf>
    <xf numFmtId="4" fontId="6" fillId="0" borderId="2" xfId="0" applyNumberFormat="1" applyFont="1" applyBorder="1" applyAlignment="1" applyProtection="1">
      <alignment horizontal="right" vertical="center"/>
      <protection locked="0"/>
    </xf>
    <xf numFmtId="0" fontId="6" fillId="0" borderId="6" xfId="0" applyFont="1" applyBorder="1" applyAlignment="1">
      <alignment horizontal="right" vertical="center"/>
    </xf>
    <xf numFmtId="4" fontId="6" fillId="0" borderId="6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vertical="center"/>
      <protection locked="0"/>
    </xf>
    <xf numFmtId="0" fontId="0" fillId="0" borderId="6" xfId="0" applyBorder="1" applyAlignment="1">
      <alignment horizontal="center" vertical="center" wrapText="1"/>
    </xf>
    <xf numFmtId="0" fontId="15" fillId="3" borderId="6" xfId="0" applyFont="1" applyFill="1" applyBorder="1" applyAlignment="1">
      <alignment vertical="center" wrapText="1"/>
    </xf>
    <xf numFmtId="4" fontId="15" fillId="3" borderId="6" xfId="0" applyNumberFormat="1" applyFont="1" applyFill="1" applyBorder="1" applyAlignment="1">
      <alignment vertical="center" wrapText="1"/>
    </xf>
    <xf numFmtId="0" fontId="11" fillId="0" borderId="0" xfId="0" applyFont="1"/>
    <xf numFmtId="2" fontId="0" fillId="0" borderId="6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/>
    </xf>
    <xf numFmtId="4" fontId="15" fillId="3" borderId="15" xfId="0" applyNumberFormat="1" applyFont="1" applyFill="1" applyBorder="1" applyAlignment="1">
      <alignment vertical="center" wrapText="1"/>
    </xf>
    <xf numFmtId="0" fontId="3" fillId="0" borderId="6" xfId="0" applyFont="1" applyBorder="1" applyAlignment="1">
      <alignment horizontal="center" vertical="center" wrapText="1"/>
    </xf>
    <xf numFmtId="43" fontId="0" fillId="0" borderId="6" xfId="4" applyFont="1" applyBorder="1" applyAlignment="1">
      <alignment horizontal="center" vertical="center"/>
    </xf>
    <xf numFmtId="43" fontId="0" fillId="2" borderId="5" xfId="4" applyFont="1" applyFill="1" applyBorder="1" applyAlignment="1">
      <alignment horizontal="right" vertical="center"/>
    </xf>
    <xf numFmtId="43" fontId="0" fillId="2" borderId="4" xfId="4" applyFont="1" applyFill="1" applyBorder="1" applyAlignment="1">
      <alignment horizontal="right" vertical="center"/>
    </xf>
    <xf numFmtId="43" fontId="0" fillId="2" borderId="16" xfId="4" applyFont="1" applyFill="1" applyBorder="1" applyAlignment="1">
      <alignment horizontal="right" vertical="center"/>
    </xf>
    <xf numFmtId="0" fontId="0" fillId="0" borderId="6" xfId="0" applyBorder="1" applyAlignment="1">
      <alignment horizontal="center" vertical="top"/>
    </xf>
    <xf numFmtId="0" fontId="5" fillId="2" borderId="6" xfId="0" applyFont="1" applyFill="1" applyBorder="1" applyAlignment="1">
      <alignment horizontal="center" vertical="center"/>
    </xf>
    <xf numFmtId="164" fontId="0" fillId="0" borderId="0" xfId="0" applyNumberFormat="1" applyAlignment="1">
      <alignment horizontal="left" vertical="center"/>
    </xf>
    <xf numFmtId="0" fontId="0" fillId="0" borderId="6" xfId="0" applyBorder="1" applyAlignment="1">
      <alignment horizontal="left" vertical="center" wrapText="1"/>
    </xf>
    <xf numFmtId="43" fontId="0" fillId="4" borderId="6" xfId="4" applyFont="1" applyFill="1" applyBorder="1" applyAlignment="1">
      <alignment horizontal="center" vertical="center" wrapText="1"/>
    </xf>
    <xf numFmtId="43" fontId="11" fillId="4" borderId="6" xfId="4" applyFont="1" applyFill="1" applyBorder="1" applyAlignment="1">
      <alignment horizontal="center" vertical="center" wrapText="1"/>
    </xf>
    <xf numFmtId="0" fontId="0" fillId="5" borderId="6" xfId="0" applyFill="1" applyBorder="1" applyAlignment="1">
      <alignment horizontal="left" vertical="center" wrapText="1"/>
    </xf>
    <xf numFmtId="0" fontId="0" fillId="5" borderId="6" xfId="0" applyFill="1" applyBorder="1" applyAlignment="1">
      <alignment horizontal="center" vertical="center" wrapText="1"/>
    </xf>
    <xf numFmtId="0" fontId="0" fillId="5" borderId="6" xfId="0" applyFill="1" applyBorder="1" applyAlignment="1">
      <alignment horizontal="center" vertical="top"/>
    </xf>
    <xf numFmtId="0" fontId="15" fillId="3" borderId="14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15" fillId="3" borderId="6" xfId="0" applyFont="1" applyFill="1" applyBorder="1" applyAlignment="1">
      <alignment horizontal="center" vertical="center" wrapText="1"/>
    </xf>
    <xf numFmtId="0" fontId="15" fillId="3" borderId="12" xfId="0" applyFont="1" applyFill="1" applyBorder="1" applyAlignment="1">
      <alignment horizontal="center" vertical="center" wrapText="1"/>
    </xf>
    <xf numFmtId="0" fontId="15" fillId="3" borderId="13" xfId="0" applyFont="1" applyFill="1" applyBorder="1" applyAlignment="1">
      <alignment horizontal="center" vertical="center" wrapText="1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13" fillId="0" borderId="1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14" fillId="0" borderId="1" xfId="0" applyFont="1" applyBorder="1" applyAlignment="1" applyProtection="1">
      <alignment horizontal="center" vertical="top" wrapText="1"/>
      <protection locked="0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5" borderId="6" xfId="0" applyFont="1" applyFill="1" applyBorder="1" applyAlignment="1">
      <alignment horizontal="left" vertical="center" wrapText="1"/>
    </xf>
    <xf numFmtId="0" fontId="11" fillId="5" borderId="6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left" vertical="center"/>
    </xf>
    <xf numFmtId="0" fontId="0" fillId="0" borderId="0" xfId="0" applyAlignment="1">
      <alignment horizontal="left" vertical="center" wrapText="1"/>
    </xf>
    <xf numFmtId="43" fontId="11" fillId="5" borderId="6" xfId="4" applyFont="1" applyFill="1" applyBorder="1" applyAlignment="1">
      <alignment horizontal="center" vertical="center" wrapText="1"/>
    </xf>
  </cellXfs>
  <cellStyles count="5">
    <cellStyle name="Обычный" xfId="0" builtinId="0"/>
    <cellStyle name="Обычный 3" xfId="3" xr:uid="{00000000-0005-0000-0000-000001000000}"/>
    <cellStyle name="Обычный 3 2" xfId="1" xr:uid="{00000000-0005-0000-0000-000002000000}"/>
    <cellStyle name="Обычный 4" xfId="2" xr:uid="{00000000-0005-0000-0000-000003000000}"/>
    <cellStyle name="Финансовый" xfId="4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L155"/>
  <sheetViews>
    <sheetView tabSelected="1" view="pageBreakPreview" topLeftCell="A13" zoomScaleNormal="85" zoomScaleSheetLayoutView="100" workbookViewId="0">
      <selection activeCell="G29" sqref="G29"/>
    </sheetView>
  </sheetViews>
  <sheetFormatPr defaultColWidth="10.42578125" defaultRowHeight="10.199999999999999" x14ac:dyDescent="0.2"/>
  <cols>
    <col min="1" max="1" width="6.42578125" style="4" customWidth="1"/>
    <col min="2" max="2" width="63.7109375" style="4" customWidth="1"/>
    <col min="3" max="3" width="9.7109375" style="4" customWidth="1"/>
    <col min="4" max="4" width="10.7109375" style="4" customWidth="1"/>
    <col min="5" max="5" width="13.7109375" style="4" customWidth="1"/>
    <col min="6" max="6" width="14.140625" style="4" customWidth="1"/>
    <col min="7" max="7" width="14.42578125" style="4" customWidth="1"/>
    <col min="8" max="8" width="16.28515625" style="4" customWidth="1"/>
    <col min="9" max="9" width="17.28515625" style="4" customWidth="1"/>
    <col min="10" max="10" width="16.28515625" style="4" customWidth="1"/>
    <col min="11" max="11" width="25" style="4" customWidth="1"/>
    <col min="12" max="12" width="35" style="4" customWidth="1"/>
    <col min="13" max="16384" width="10.42578125" style="5"/>
  </cols>
  <sheetData>
    <row r="1" spans="1:12" s="3" customFormat="1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s="3" customFormat="1" x14ac:dyDescent="0.2">
      <c r="L2" s="2"/>
    </row>
    <row r="3" spans="1:12" s="3" customFormat="1" ht="15.6" x14ac:dyDescent="0.2">
      <c r="A3" s="17"/>
      <c r="B3" s="16"/>
      <c r="C3" s="16"/>
      <c r="D3" s="16"/>
      <c r="E3" s="16"/>
      <c r="F3" s="16"/>
      <c r="G3" s="16"/>
      <c r="H3" s="16"/>
      <c r="I3" s="16"/>
      <c r="J3" s="16"/>
      <c r="K3" s="16"/>
      <c r="L3" s="2"/>
    </row>
    <row r="4" spans="1:12" s="3" customFormat="1" ht="15.6" x14ac:dyDescent="0.2">
      <c r="A4" s="17"/>
      <c r="B4" s="16"/>
      <c r="C4" s="16"/>
      <c r="D4" s="16"/>
      <c r="E4" s="16"/>
      <c r="F4" s="16"/>
      <c r="G4" s="16"/>
      <c r="H4" s="16"/>
      <c r="I4" s="16"/>
      <c r="J4" s="16"/>
      <c r="K4" s="16"/>
      <c r="L4" s="2"/>
    </row>
    <row r="5" spans="1:12" s="3" customFormat="1" ht="15.6" x14ac:dyDescent="0.2">
      <c r="A5" s="17"/>
      <c r="B5" s="16"/>
      <c r="C5" s="16"/>
      <c r="D5" s="16"/>
      <c r="E5" s="16"/>
      <c r="F5" s="16"/>
      <c r="G5" s="16"/>
      <c r="H5" s="16"/>
      <c r="I5" s="16"/>
      <c r="J5" s="16"/>
      <c r="K5" s="16"/>
      <c r="L5" s="2"/>
    </row>
    <row r="6" spans="1:12" s="3" customFormat="1" ht="15.6" x14ac:dyDescent="0.2">
      <c r="A6" s="17"/>
      <c r="B6" s="16"/>
      <c r="C6" s="16"/>
      <c r="D6" s="16"/>
      <c r="E6" s="16"/>
      <c r="F6" s="16"/>
      <c r="G6" s="16"/>
      <c r="H6" s="16"/>
      <c r="I6" s="16"/>
      <c r="J6" s="16"/>
      <c r="K6" s="16"/>
      <c r="L6" s="2"/>
    </row>
    <row r="7" spans="1:12" s="3" customFormat="1" ht="15.75" customHeight="1" x14ac:dyDescent="0.2">
      <c r="A7" s="56"/>
      <c r="B7" s="57"/>
      <c r="C7" s="57"/>
      <c r="D7" s="57"/>
      <c r="E7" s="57"/>
      <c r="F7" s="57"/>
      <c r="G7" s="57"/>
      <c r="H7" s="57"/>
      <c r="I7" s="57"/>
      <c r="J7" s="57"/>
      <c r="K7" s="57"/>
      <c r="L7" s="2"/>
    </row>
    <row r="8" spans="1:12" s="3" customFormat="1" ht="30" customHeight="1" x14ac:dyDescent="0.2">
      <c r="A8" s="57"/>
      <c r="B8" s="57"/>
      <c r="C8" s="57"/>
      <c r="D8" s="57"/>
      <c r="E8" s="57"/>
      <c r="F8" s="57"/>
      <c r="G8" s="57"/>
      <c r="H8" s="57"/>
      <c r="I8" s="57"/>
      <c r="J8" s="57"/>
      <c r="K8" s="57"/>
      <c r="L8" s="2"/>
    </row>
    <row r="9" spans="1:12" s="29" customFormat="1" ht="15.6" x14ac:dyDescent="0.2">
      <c r="A9" s="17"/>
      <c r="B9" s="16"/>
      <c r="C9" s="16"/>
      <c r="D9" s="16"/>
      <c r="E9" s="27"/>
      <c r="F9" s="27"/>
      <c r="G9" s="16"/>
      <c r="H9" s="16"/>
      <c r="I9" s="16"/>
      <c r="J9" s="16"/>
      <c r="K9" s="16"/>
      <c r="L9" s="28"/>
    </row>
    <row r="10" spans="1:12" s="3" customFormat="1" ht="15.6" x14ac:dyDescent="0.2">
      <c r="A10" s="58" t="s">
        <v>73</v>
      </c>
      <c r="B10" s="58"/>
      <c r="C10" s="58"/>
      <c r="D10" s="58"/>
      <c r="E10" s="58"/>
      <c r="F10" s="58"/>
      <c r="G10" s="58"/>
      <c r="H10" s="58"/>
      <c r="I10" s="58"/>
      <c r="J10" s="58"/>
      <c r="K10" s="58"/>
      <c r="L10" s="2"/>
    </row>
    <row r="11" spans="1:12" s="3" customFormat="1" ht="15" x14ac:dyDescent="0.2">
      <c r="A11" s="59" t="s">
        <v>23</v>
      </c>
      <c r="B11" s="59"/>
      <c r="C11" s="59"/>
      <c r="D11" s="59"/>
      <c r="E11" s="59"/>
      <c r="F11" s="59"/>
      <c r="G11" s="59"/>
      <c r="H11" s="59"/>
      <c r="I11" s="59"/>
      <c r="J11" s="59"/>
      <c r="K11" s="59"/>
      <c r="L11" s="2"/>
    </row>
    <row r="12" spans="1:12" s="3" customFormat="1" ht="17.25" customHeight="1" x14ac:dyDescent="0.2">
      <c r="A12" s="60" t="s">
        <v>47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2"/>
    </row>
    <row r="13" spans="1:12" s="3" customFormat="1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</row>
    <row r="14" spans="1:12" s="4" customFormat="1" ht="12.75" customHeight="1" x14ac:dyDescent="0.2">
      <c r="A14" s="61" t="s">
        <v>12</v>
      </c>
      <c r="B14" s="63" t="s">
        <v>0</v>
      </c>
      <c r="C14" s="63" t="s">
        <v>1</v>
      </c>
      <c r="D14" s="61" t="s">
        <v>2</v>
      </c>
      <c r="E14" s="65" t="s">
        <v>3</v>
      </c>
      <c r="F14" s="65"/>
      <c r="G14" s="65"/>
      <c r="H14" s="65" t="s">
        <v>4</v>
      </c>
      <c r="I14" s="65"/>
      <c r="J14" s="65"/>
      <c r="K14" s="61" t="s">
        <v>5</v>
      </c>
    </row>
    <row r="15" spans="1:12" ht="26.4" x14ac:dyDescent="0.2">
      <c r="A15" s="62"/>
      <c r="B15" s="64"/>
      <c r="C15" s="64"/>
      <c r="D15" s="62"/>
      <c r="E15" s="1" t="s">
        <v>7</v>
      </c>
      <c r="F15" s="1" t="s">
        <v>6</v>
      </c>
      <c r="G15" s="1" t="s">
        <v>8</v>
      </c>
      <c r="H15" s="1" t="s">
        <v>7</v>
      </c>
      <c r="I15" s="1" t="s">
        <v>6</v>
      </c>
      <c r="J15" s="1" t="s">
        <v>8</v>
      </c>
      <c r="K15" s="66"/>
    </row>
    <row r="16" spans="1:12" ht="14.4" x14ac:dyDescent="0.2">
      <c r="A16" s="54" t="s">
        <v>46</v>
      </c>
      <c r="B16" s="55"/>
      <c r="C16" s="55"/>
      <c r="D16" s="55"/>
      <c r="E16" s="55"/>
      <c r="F16" s="55"/>
      <c r="G16" s="55"/>
      <c r="H16" s="32">
        <f t="shared" ref="H16:I16" si="0">SUM(H17:H33)</f>
        <v>5064660</v>
      </c>
      <c r="I16" s="32">
        <f t="shared" si="0"/>
        <v>0</v>
      </c>
      <c r="J16" s="36">
        <f>SUM(J17:J33)</f>
        <v>5064660</v>
      </c>
      <c r="K16" s="37"/>
    </row>
    <row r="17" spans="1:12" ht="13.2" x14ac:dyDescent="0.2">
      <c r="A17" s="15"/>
      <c r="B17" s="45" t="s">
        <v>44</v>
      </c>
      <c r="C17" s="30" t="s">
        <v>45</v>
      </c>
      <c r="D17" s="34">
        <v>1</v>
      </c>
      <c r="E17" s="46"/>
      <c r="F17" s="46"/>
      <c r="G17" s="38">
        <f>F17+E17</f>
        <v>0</v>
      </c>
      <c r="H17" s="39">
        <f>ROUND(D17*E17,2)</f>
        <v>0</v>
      </c>
      <c r="I17" s="40">
        <f>ROUND(D17*F17,2)</f>
        <v>0</v>
      </c>
      <c r="J17" s="41">
        <f>H17+I17</f>
        <v>0</v>
      </c>
      <c r="K17" s="37"/>
    </row>
    <row r="18" spans="1:12" ht="13.2" x14ac:dyDescent="0.2">
      <c r="A18" s="15"/>
      <c r="B18" s="45" t="s">
        <v>49</v>
      </c>
      <c r="C18" s="30" t="s">
        <v>45</v>
      </c>
      <c r="D18" s="34">
        <v>1</v>
      </c>
      <c r="E18" s="46"/>
      <c r="F18" s="46"/>
      <c r="G18" s="38">
        <f t="shared" ref="G18:G33" si="1">F18+E18</f>
        <v>0</v>
      </c>
      <c r="H18" s="39">
        <f t="shared" ref="H18:H33" si="2">ROUND(D18*E18,2)</f>
        <v>0</v>
      </c>
      <c r="I18" s="40">
        <f t="shared" ref="I18:I33" si="3">ROUND(D18*F18,2)</f>
        <v>0</v>
      </c>
      <c r="J18" s="41">
        <f t="shared" ref="J18:J33" si="4">H18+I18</f>
        <v>0</v>
      </c>
      <c r="K18" s="37"/>
    </row>
    <row r="19" spans="1:12" ht="20.399999999999999" x14ac:dyDescent="0.2">
      <c r="A19" s="15"/>
      <c r="B19" s="48" t="s">
        <v>62</v>
      </c>
      <c r="C19" s="30" t="s">
        <v>63</v>
      </c>
      <c r="D19" s="34">
        <f>6*0.3*1.3*120</f>
        <v>280.79999999999995</v>
      </c>
      <c r="E19" s="46">
        <v>2700</v>
      </c>
      <c r="F19" s="46"/>
      <c r="G19" s="38">
        <f t="shared" ref="G19:G30" si="5">F19+E19</f>
        <v>2700</v>
      </c>
      <c r="H19" s="39">
        <f t="shared" ref="H19:H30" si="6">ROUND(D19*E19,2)</f>
        <v>758160</v>
      </c>
      <c r="I19" s="40">
        <f t="shared" ref="I19:I30" si="7">ROUND(D19*F19,2)</f>
        <v>0</v>
      </c>
      <c r="J19" s="41">
        <f t="shared" ref="J19:J30" si="8">H19+I19</f>
        <v>758160</v>
      </c>
      <c r="K19" s="37"/>
      <c r="L19" s="4" t="s">
        <v>79</v>
      </c>
    </row>
    <row r="20" spans="1:12" ht="30.6" x14ac:dyDescent="0.2">
      <c r="A20" s="15"/>
      <c r="B20" s="68" t="s">
        <v>59</v>
      </c>
      <c r="C20" s="30" t="s">
        <v>45</v>
      </c>
      <c r="D20" s="34">
        <v>1</v>
      </c>
      <c r="E20" s="46">
        <v>328000</v>
      </c>
      <c r="F20" s="46"/>
      <c r="G20" s="38">
        <f t="shared" si="5"/>
        <v>328000</v>
      </c>
      <c r="H20" s="39">
        <f t="shared" si="6"/>
        <v>328000</v>
      </c>
      <c r="I20" s="40">
        <f t="shared" si="7"/>
        <v>0</v>
      </c>
      <c r="J20" s="41">
        <f t="shared" si="8"/>
        <v>328000</v>
      </c>
      <c r="K20" s="37"/>
      <c r="L20" s="71" t="s">
        <v>83</v>
      </c>
    </row>
    <row r="21" spans="1:12" ht="20.399999999999999" x14ac:dyDescent="0.2">
      <c r="A21" s="15"/>
      <c r="B21" s="48" t="s">
        <v>60</v>
      </c>
      <c r="C21" s="30" t="s">
        <v>45</v>
      </c>
      <c r="D21" s="34">
        <v>1</v>
      </c>
      <c r="E21" s="46">
        <v>15000</v>
      </c>
      <c r="F21" s="46"/>
      <c r="G21" s="38">
        <f t="shared" si="5"/>
        <v>15000</v>
      </c>
      <c r="H21" s="39">
        <f t="shared" si="6"/>
        <v>15000</v>
      </c>
      <c r="I21" s="40">
        <f t="shared" si="7"/>
        <v>0</v>
      </c>
      <c r="J21" s="41">
        <f t="shared" si="8"/>
        <v>15000</v>
      </c>
      <c r="K21" s="37"/>
    </row>
    <row r="22" spans="1:12" ht="13.2" x14ac:dyDescent="0.2">
      <c r="A22" s="15"/>
      <c r="B22" s="45" t="s">
        <v>61</v>
      </c>
      <c r="C22" s="30" t="s">
        <v>45</v>
      </c>
      <c r="D22" s="34">
        <v>1</v>
      </c>
      <c r="E22" s="46"/>
      <c r="F22" s="46"/>
      <c r="G22" s="38">
        <f t="shared" si="5"/>
        <v>0</v>
      </c>
      <c r="H22" s="39">
        <f t="shared" si="6"/>
        <v>0</v>
      </c>
      <c r="I22" s="40">
        <f t="shared" si="7"/>
        <v>0</v>
      </c>
      <c r="J22" s="41">
        <f t="shared" si="8"/>
        <v>0</v>
      </c>
      <c r="K22" s="37"/>
    </row>
    <row r="23" spans="1:12" ht="20.399999999999999" x14ac:dyDescent="0.2">
      <c r="A23" s="15"/>
      <c r="B23" s="68" t="s">
        <v>70</v>
      </c>
      <c r="C23" s="30" t="s">
        <v>45</v>
      </c>
      <c r="D23" s="34">
        <v>1</v>
      </c>
      <c r="E23" s="46">
        <v>981500</v>
      </c>
      <c r="F23" s="46"/>
      <c r="G23" s="38">
        <f t="shared" si="5"/>
        <v>981500</v>
      </c>
      <c r="H23" s="39">
        <f t="shared" si="6"/>
        <v>981500</v>
      </c>
      <c r="I23" s="40">
        <f t="shared" si="7"/>
        <v>0</v>
      </c>
      <c r="J23" s="41">
        <f t="shared" si="8"/>
        <v>981500</v>
      </c>
      <c r="K23" s="70"/>
      <c r="L23" s="67" t="s">
        <v>85</v>
      </c>
    </row>
    <row r="24" spans="1:12" ht="20.399999999999999" x14ac:dyDescent="0.2">
      <c r="A24" s="15"/>
      <c r="B24" s="68" t="s">
        <v>76</v>
      </c>
      <c r="C24" s="30" t="s">
        <v>66</v>
      </c>
      <c r="D24" s="34">
        <v>7</v>
      </c>
      <c r="E24" s="46">
        <f>175000*2</f>
        <v>350000</v>
      </c>
      <c r="F24" s="46"/>
      <c r="G24" s="38">
        <f t="shared" ref="G24" si="9">F24+E24</f>
        <v>350000</v>
      </c>
      <c r="H24" s="39">
        <f t="shared" ref="H24" si="10">ROUND(D24*E24,2)</f>
        <v>2450000</v>
      </c>
      <c r="I24" s="40">
        <f t="shared" ref="I24" si="11">ROUND(D24*F24,2)</f>
        <v>0</v>
      </c>
      <c r="J24" s="41">
        <f t="shared" ref="J24" si="12">H24+I24</f>
        <v>2450000</v>
      </c>
      <c r="K24" s="70"/>
      <c r="L24" s="67" t="s">
        <v>77</v>
      </c>
    </row>
    <row r="25" spans="1:12" ht="13.2" x14ac:dyDescent="0.2">
      <c r="A25" s="15"/>
      <c r="B25" s="45" t="s">
        <v>64</v>
      </c>
      <c r="C25" s="30" t="s">
        <v>66</v>
      </c>
      <c r="D25" s="34">
        <v>7</v>
      </c>
      <c r="E25" s="46"/>
      <c r="F25" s="46"/>
      <c r="G25" s="38">
        <f t="shared" si="5"/>
        <v>0</v>
      </c>
      <c r="H25" s="39">
        <f t="shared" si="6"/>
        <v>0</v>
      </c>
      <c r="I25" s="40">
        <f t="shared" si="7"/>
        <v>0</v>
      </c>
      <c r="J25" s="41">
        <f t="shared" si="8"/>
        <v>0</v>
      </c>
      <c r="K25" s="37"/>
    </row>
    <row r="26" spans="1:12" ht="13.2" x14ac:dyDescent="0.2">
      <c r="A26" s="15"/>
      <c r="B26" s="45" t="s">
        <v>71</v>
      </c>
      <c r="C26" s="30" t="s">
        <v>66</v>
      </c>
      <c r="D26" s="34">
        <v>7</v>
      </c>
      <c r="E26" s="46"/>
      <c r="F26" s="46"/>
      <c r="G26" s="38">
        <f t="shared" si="5"/>
        <v>0</v>
      </c>
      <c r="H26" s="39">
        <f t="shared" si="6"/>
        <v>0</v>
      </c>
      <c r="I26" s="40">
        <f t="shared" si="7"/>
        <v>0</v>
      </c>
      <c r="J26" s="41">
        <f t="shared" si="8"/>
        <v>0</v>
      </c>
      <c r="K26" s="37"/>
    </row>
    <row r="27" spans="1:12" ht="30.6" x14ac:dyDescent="0.2">
      <c r="A27" s="15"/>
      <c r="B27" s="68" t="s">
        <v>75</v>
      </c>
      <c r="C27" s="30" t="s">
        <v>66</v>
      </c>
      <c r="D27" s="34">
        <v>7</v>
      </c>
      <c r="E27" s="46">
        <f>(13500*4)+4000</f>
        <v>58000</v>
      </c>
      <c r="F27" s="46"/>
      <c r="G27" s="38">
        <f t="shared" si="5"/>
        <v>58000</v>
      </c>
      <c r="H27" s="39">
        <f t="shared" si="6"/>
        <v>406000</v>
      </c>
      <c r="I27" s="40">
        <f t="shared" si="7"/>
        <v>0</v>
      </c>
      <c r="J27" s="41">
        <f t="shared" si="8"/>
        <v>406000</v>
      </c>
      <c r="L27" s="67" t="s">
        <v>82</v>
      </c>
    </row>
    <row r="28" spans="1:12" ht="13.2" x14ac:dyDescent="0.2">
      <c r="A28" s="15"/>
      <c r="B28" s="68" t="s">
        <v>74</v>
      </c>
      <c r="C28" s="30" t="s">
        <v>66</v>
      </c>
      <c r="D28" s="34">
        <v>7</v>
      </c>
      <c r="E28" s="46">
        <v>18000</v>
      </c>
      <c r="F28" s="46"/>
      <c r="G28" s="38">
        <f t="shared" si="5"/>
        <v>18000</v>
      </c>
      <c r="H28" s="39">
        <f t="shared" si="6"/>
        <v>126000</v>
      </c>
      <c r="I28" s="40">
        <f t="shared" si="7"/>
        <v>0</v>
      </c>
      <c r="J28" s="41">
        <f t="shared" si="8"/>
        <v>126000</v>
      </c>
      <c r="K28" s="37"/>
    </row>
    <row r="29" spans="1:12" x14ac:dyDescent="0.2">
      <c r="A29" s="15"/>
      <c r="B29" s="48" t="s">
        <v>65</v>
      </c>
      <c r="C29" s="30" t="s">
        <v>45</v>
      </c>
      <c r="D29" s="34">
        <v>1</v>
      </c>
      <c r="E29" s="46"/>
      <c r="F29" s="46"/>
      <c r="G29" s="38"/>
      <c r="H29" s="39"/>
      <c r="I29" s="40"/>
      <c r="J29" s="41"/>
      <c r="K29" s="72" t="s">
        <v>84</v>
      </c>
    </row>
    <row r="30" spans="1:12" ht="13.2" x14ac:dyDescent="0.2">
      <c r="A30" s="15"/>
      <c r="B30" s="45" t="s">
        <v>67</v>
      </c>
      <c r="C30" s="30" t="s">
        <v>66</v>
      </c>
      <c r="D30" s="34">
        <v>7</v>
      </c>
      <c r="E30" s="46"/>
      <c r="F30" s="46"/>
      <c r="G30" s="38">
        <f t="shared" si="5"/>
        <v>0</v>
      </c>
      <c r="H30" s="39">
        <f t="shared" si="6"/>
        <v>0</v>
      </c>
      <c r="I30" s="40">
        <f t="shared" si="7"/>
        <v>0</v>
      </c>
      <c r="J30" s="41">
        <f t="shared" si="8"/>
        <v>0</v>
      </c>
      <c r="K30" s="37"/>
    </row>
    <row r="31" spans="1:12" ht="13.2" x14ac:dyDescent="0.2">
      <c r="A31" s="15"/>
      <c r="B31" s="45" t="s">
        <v>68</v>
      </c>
      <c r="C31" s="30" t="s">
        <v>45</v>
      </c>
      <c r="D31" s="34">
        <v>1</v>
      </c>
      <c r="E31" s="46"/>
      <c r="F31" s="46"/>
      <c r="G31" s="38">
        <f t="shared" ref="G31:G32" si="13">F31+E31</f>
        <v>0</v>
      </c>
      <c r="H31" s="39">
        <f t="shared" ref="H31:H32" si="14">ROUND(D31*E31,2)</f>
        <v>0</v>
      </c>
      <c r="I31" s="40">
        <f t="shared" ref="I31:I32" si="15">ROUND(D31*F31,2)</f>
        <v>0</v>
      </c>
      <c r="J31" s="41">
        <f t="shared" ref="J31:J32" si="16">H31+I31</f>
        <v>0</v>
      </c>
      <c r="K31" s="37"/>
    </row>
    <row r="32" spans="1:12" ht="13.2" x14ac:dyDescent="0.2">
      <c r="A32" s="15"/>
      <c r="B32" s="45" t="s">
        <v>69</v>
      </c>
      <c r="C32" s="30" t="s">
        <v>63</v>
      </c>
      <c r="D32" s="34">
        <v>250</v>
      </c>
      <c r="E32" s="46"/>
      <c r="F32" s="46"/>
      <c r="G32" s="38">
        <f t="shared" si="13"/>
        <v>0</v>
      </c>
      <c r="H32" s="39">
        <f t="shared" si="14"/>
        <v>0</v>
      </c>
      <c r="I32" s="40">
        <f t="shared" si="15"/>
        <v>0</v>
      </c>
      <c r="J32" s="41">
        <f t="shared" si="16"/>
        <v>0</v>
      </c>
      <c r="K32" s="37"/>
    </row>
    <row r="33" spans="1:12" ht="13.2" x14ac:dyDescent="0.2">
      <c r="A33" s="15"/>
      <c r="B33" s="45" t="s">
        <v>50</v>
      </c>
      <c r="C33" s="30" t="s">
        <v>45</v>
      </c>
      <c r="D33" s="34">
        <v>1</v>
      </c>
      <c r="E33" s="46"/>
      <c r="F33" s="46"/>
      <c r="G33" s="38">
        <f t="shared" si="1"/>
        <v>0</v>
      </c>
      <c r="H33" s="39">
        <f t="shared" si="2"/>
        <v>0</v>
      </c>
      <c r="I33" s="40">
        <f t="shared" si="3"/>
        <v>0</v>
      </c>
      <c r="J33" s="41">
        <f t="shared" si="4"/>
        <v>0</v>
      </c>
      <c r="K33" s="37"/>
    </row>
    <row r="34" spans="1:12" ht="15" customHeight="1" x14ac:dyDescent="0.2">
      <c r="A34" s="54" t="s">
        <v>16</v>
      </c>
      <c r="B34" s="55"/>
      <c r="C34" s="55"/>
      <c r="D34" s="55"/>
      <c r="E34" s="55"/>
      <c r="F34" s="55"/>
      <c r="G34" s="55"/>
      <c r="H34" s="32">
        <f t="shared" ref="H34:I34" si="17">SUM(H35:H39)</f>
        <v>569500</v>
      </c>
      <c r="I34" s="32">
        <f t="shared" si="17"/>
        <v>0</v>
      </c>
      <c r="J34" s="32">
        <f>SUM(J35:J39)</f>
        <v>569500</v>
      </c>
      <c r="K34" s="31"/>
    </row>
    <row r="35" spans="1:12" ht="16.2" x14ac:dyDescent="0.2">
      <c r="A35" s="15"/>
      <c r="B35" s="30" t="s">
        <v>58</v>
      </c>
      <c r="C35" s="30" t="s">
        <v>17</v>
      </c>
      <c r="D35" s="34">
        <v>263.5</v>
      </c>
      <c r="E35" s="46"/>
      <c r="F35" s="46"/>
      <c r="G35" s="38">
        <f>F35+E35</f>
        <v>0</v>
      </c>
      <c r="H35" s="39">
        <f>ROUND(D35*E35,2)</f>
        <v>0</v>
      </c>
      <c r="I35" s="40">
        <f>ROUND(D35*F35,2)</f>
        <v>0</v>
      </c>
      <c r="J35" s="40">
        <f>H35+I35</f>
        <v>0</v>
      </c>
      <c r="K35" s="30"/>
      <c r="L35" s="44"/>
    </row>
    <row r="36" spans="1:12" x14ac:dyDescent="0.2">
      <c r="A36" s="15"/>
      <c r="B36" s="30" t="s">
        <v>18</v>
      </c>
      <c r="C36" s="30" t="s">
        <v>19</v>
      </c>
      <c r="D36" s="34">
        <v>1.36</v>
      </c>
      <c r="E36" s="46"/>
      <c r="F36" s="46"/>
      <c r="G36" s="38">
        <f t="shared" ref="G36:G39" si="18">F36+E36</f>
        <v>0</v>
      </c>
      <c r="H36" s="39">
        <f t="shared" ref="H36:H39" si="19">ROUND(D36*E36,2)</f>
        <v>0</v>
      </c>
      <c r="I36" s="40">
        <f t="shared" ref="I36:I39" si="20">ROUND(D36*F36,2)</f>
        <v>0</v>
      </c>
      <c r="J36" s="40">
        <f t="shared" ref="J36:J39" si="21">H36+I36</f>
        <v>0</v>
      </c>
      <c r="K36" s="30"/>
      <c r="L36" s="44"/>
    </row>
    <row r="37" spans="1:12" ht="13.5" customHeight="1" x14ac:dyDescent="0.2">
      <c r="A37" s="15"/>
      <c r="B37" s="69" t="s">
        <v>20</v>
      </c>
      <c r="C37" s="30" t="s">
        <v>17</v>
      </c>
      <c r="D37" s="34">
        <v>85</v>
      </c>
      <c r="E37" s="46">
        <v>6700</v>
      </c>
      <c r="F37" s="46"/>
      <c r="G37" s="38">
        <f t="shared" si="18"/>
        <v>6700</v>
      </c>
      <c r="H37" s="39">
        <f t="shared" si="19"/>
        <v>569500</v>
      </c>
      <c r="I37" s="40">
        <f t="shared" si="20"/>
        <v>0</v>
      </c>
      <c r="J37" s="40">
        <f t="shared" si="21"/>
        <v>569500</v>
      </c>
      <c r="L37" s="67" t="s">
        <v>78</v>
      </c>
    </row>
    <row r="38" spans="1:12" ht="13.5" customHeight="1" x14ac:dyDescent="0.2">
      <c r="A38" s="15"/>
      <c r="B38" s="30" t="s">
        <v>43</v>
      </c>
      <c r="C38" s="30" t="s">
        <v>17</v>
      </c>
      <c r="D38" s="34">
        <v>178.5</v>
      </c>
      <c r="E38" s="46"/>
      <c r="F38" s="46"/>
      <c r="G38" s="38">
        <f t="shared" si="18"/>
        <v>0</v>
      </c>
      <c r="H38" s="39">
        <f t="shared" si="19"/>
        <v>0</v>
      </c>
      <c r="I38" s="40">
        <f t="shared" si="20"/>
        <v>0</v>
      </c>
      <c r="J38" s="40">
        <f t="shared" si="21"/>
        <v>0</v>
      </c>
      <c r="K38" s="30"/>
      <c r="L38" s="44"/>
    </row>
    <row r="39" spans="1:12" ht="13.5" customHeight="1" x14ac:dyDescent="0.2">
      <c r="A39" s="15"/>
      <c r="B39" s="30" t="s">
        <v>21</v>
      </c>
      <c r="C39" s="30" t="s">
        <v>17</v>
      </c>
      <c r="D39" s="34">
        <v>85</v>
      </c>
      <c r="E39" s="46"/>
      <c r="F39" s="46"/>
      <c r="G39" s="38">
        <f t="shared" si="18"/>
        <v>0</v>
      </c>
      <c r="H39" s="39">
        <f t="shared" si="19"/>
        <v>0</v>
      </c>
      <c r="I39" s="40">
        <f t="shared" si="20"/>
        <v>0</v>
      </c>
      <c r="J39" s="40">
        <f t="shared" si="21"/>
        <v>0</v>
      </c>
      <c r="K39" s="30"/>
      <c r="L39" s="44"/>
    </row>
    <row r="40" spans="1:12" ht="15" customHeight="1" x14ac:dyDescent="0.2">
      <c r="A40" s="51" t="s">
        <v>31</v>
      </c>
      <c r="B40" s="52"/>
      <c r="C40" s="52"/>
      <c r="D40" s="52"/>
      <c r="E40" s="52"/>
      <c r="F40" s="52"/>
      <c r="G40" s="52"/>
      <c r="H40" s="32">
        <f t="shared" ref="H40:I40" si="22">SUM(H41:H43)</f>
        <v>6595794.8099999996</v>
      </c>
      <c r="I40" s="32">
        <f t="shared" si="22"/>
        <v>0</v>
      </c>
      <c r="J40" s="32">
        <f>SUM(J41:J43)</f>
        <v>6595794.8099999996</v>
      </c>
      <c r="K40" s="31"/>
      <c r="L40" s="44"/>
    </row>
    <row r="41" spans="1:12" ht="16.2" x14ac:dyDescent="0.2">
      <c r="A41" s="15"/>
      <c r="B41" s="30" t="s">
        <v>58</v>
      </c>
      <c r="C41" s="30" t="s">
        <v>17</v>
      </c>
      <c r="D41" s="34">
        <f>0.6*17.1*85</f>
        <v>872.1</v>
      </c>
      <c r="E41" s="46"/>
      <c r="F41" s="46"/>
      <c r="G41" s="38">
        <f>F41+E41</f>
        <v>0</v>
      </c>
      <c r="H41" s="39">
        <f>ROUND(D41*E41,2)</f>
        <v>0</v>
      </c>
      <c r="I41" s="40">
        <f>ROUND(D41*F41,2)</f>
        <v>0</v>
      </c>
      <c r="J41" s="40">
        <f>H41+I41</f>
        <v>0</v>
      </c>
      <c r="K41" s="30"/>
      <c r="L41" s="44"/>
    </row>
    <row r="42" spans="1:12" ht="16.2" x14ac:dyDescent="0.2">
      <c r="A42" s="15"/>
      <c r="B42" s="69" t="s">
        <v>36</v>
      </c>
      <c r="C42" s="30" t="s">
        <v>17</v>
      </c>
      <c r="D42" s="34">
        <v>862.19540034071565</v>
      </c>
      <c r="E42" s="47">
        <v>7650</v>
      </c>
      <c r="F42" s="46"/>
      <c r="G42" s="38">
        <f t="shared" ref="G42:G43" si="23">F42+E42</f>
        <v>7650</v>
      </c>
      <c r="H42" s="39">
        <f t="shared" ref="H42:H43" si="24">ROUND(D42*E42,2)</f>
        <v>6595794.8099999996</v>
      </c>
      <c r="I42" s="40">
        <f t="shared" ref="I42:I43" si="25">ROUND(D42*F42,2)</f>
        <v>0</v>
      </c>
      <c r="J42" s="40">
        <f t="shared" ref="J42:J43" si="26">H42+I42</f>
        <v>6595794.8099999996</v>
      </c>
      <c r="L42" s="67" t="s">
        <v>78</v>
      </c>
    </row>
    <row r="43" spans="1:12" x14ac:dyDescent="0.2">
      <c r="A43" s="15"/>
      <c r="B43" s="30" t="s">
        <v>18</v>
      </c>
      <c r="C43" s="30" t="s">
        <v>19</v>
      </c>
      <c r="D43" s="34">
        <v>50.559138275979564</v>
      </c>
      <c r="E43" s="46"/>
      <c r="F43" s="46"/>
      <c r="G43" s="38">
        <f t="shared" si="23"/>
        <v>0</v>
      </c>
      <c r="H43" s="39">
        <f t="shared" si="24"/>
        <v>0</v>
      </c>
      <c r="I43" s="40">
        <f t="shared" si="25"/>
        <v>0</v>
      </c>
      <c r="J43" s="40">
        <f t="shared" si="26"/>
        <v>0</v>
      </c>
      <c r="K43" s="30"/>
      <c r="L43" s="44"/>
    </row>
    <row r="44" spans="1:12" ht="15" customHeight="1" x14ac:dyDescent="0.2">
      <c r="A44" s="51" t="s">
        <v>32</v>
      </c>
      <c r="B44" s="52"/>
      <c r="C44" s="52"/>
      <c r="D44" s="52"/>
      <c r="E44" s="52"/>
      <c r="F44" s="52"/>
      <c r="G44" s="52"/>
      <c r="H44" s="32">
        <f t="shared" ref="H44:I44" si="27">SUM(H45:H47)</f>
        <v>226440</v>
      </c>
      <c r="I44" s="32">
        <f t="shared" si="27"/>
        <v>0</v>
      </c>
      <c r="J44" s="32">
        <f>SUM(J45:J47)</f>
        <v>226440</v>
      </c>
      <c r="K44" s="31"/>
      <c r="L44" s="44"/>
    </row>
    <row r="45" spans="1:12" ht="16.2" x14ac:dyDescent="0.2">
      <c r="A45" s="15"/>
      <c r="B45" s="30" t="s">
        <v>22</v>
      </c>
      <c r="C45" s="30" t="s">
        <v>17</v>
      </c>
      <c r="D45" s="30">
        <v>30.6</v>
      </c>
      <c r="E45" s="46"/>
      <c r="F45" s="46"/>
      <c r="G45" s="38">
        <f>F45+E45</f>
        <v>0</v>
      </c>
      <c r="H45" s="39">
        <f>ROUND(D45*E45,2)</f>
        <v>0</v>
      </c>
      <c r="I45" s="40">
        <f>ROUND(D45*F45,2)</f>
        <v>0</v>
      </c>
      <c r="J45" s="40">
        <f>H45+I45</f>
        <v>0</v>
      </c>
      <c r="K45" s="30"/>
      <c r="L45" s="44"/>
    </row>
    <row r="46" spans="1:12" ht="16.2" x14ac:dyDescent="0.2">
      <c r="A46" s="15"/>
      <c r="B46" s="69" t="s">
        <v>36</v>
      </c>
      <c r="C46" s="30" t="s">
        <v>17</v>
      </c>
      <c r="D46" s="35">
        <v>30.6</v>
      </c>
      <c r="E46" s="47">
        <v>7400</v>
      </c>
      <c r="F46" s="46"/>
      <c r="G46" s="38">
        <f t="shared" ref="G46:G47" si="28">F46+E46</f>
        <v>7400</v>
      </c>
      <c r="H46" s="39">
        <f t="shared" ref="H46:H47" si="29">ROUND(D46*E46,2)</f>
        <v>226440</v>
      </c>
      <c r="I46" s="40">
        <f t="shared" ref="I46:I47" si="30">ROUND(D46*F46,2)</f>
        <v>0</v>
      </c>
      <c r="J46" s="40">
        <f t="shared" ref="J46:J47" si="31">H46+I46</f>
        <v>226440</v>
      </c>
      <c r="L46" s="67" t="s">
        <v>78</v>
      </c>
    </row>
    <row r="47" spans="1:12" x14ac:dyDescent="0.2">
      <c r="A47" s="15"/>
      <c r="B47" s="30" t="s">
        <v>18</v>
      </c>
      <c r="C47" s="30" t="s">
        <v>19</v>
      </c>
      <c r="D47" s="35">
        <v>2.3199999999999998</v>
      </c>
      <c r="E47" s="46"/>
      <c r="F47" s="46"/>
      <c r="G47" s="38">
        <f t="shared" si="28"/>
        <v>0</v>
      </c>
      <c r="H47" s="39">
        <f t="shared" si="29"/>
        <v>0</v>
      </c>
      <c r="I47" s="40">
        <f t="shared" si="30"/>
        <v>0</v>
      </c>
      <c r="J47" s="40">
        <f t="shared" si="31"/>
        <v>0</v>
      </c>
      <c r="K47" s="30"/>
      <c r="L47" s="44"/>
    </row>
    <row r="48" spans="1:12" ht="14.4" x14ac:dyDescent="0.2">
      <c r="A48" s="51" t="s">
        <v>33</v>
      </c>
      <c r="B48" s="52"/>
      <c r="C48" s="52"/>
      <c r="D48" s="52"/>
      <c r="E48" s="52"/>
      <c r="F48" s="52"/>
      <c r="G48" s="52"/>
      <c r="H48" s="32">
        <f t="shared" ref="H48:I48" si="32">SUM(H49:H50)</f>
        <v>0</v>
      </c>
      <c r="I48" s="32">
        <f t="shared" si="32"/>
        <v>0</v>
      </c>
      <c r="J48" s="32">
        <f>SUM(J49:J50)</f>
        <v>0</v>
      </c>
      <c r="K48" s="30"/>
      <c r="L48" s="44"/>
    </row>
    <row r="49" spans="1:12" ht="16.2" x14ac:dyDescent="0.2">
      <c r="A49" s="43"/>
      <c r="B49" s="30" t="s">
        <v>35</v>
      </c>
      <c r="C49" s="30" t="s">
        <v>17</v>
      </c>
      <c r="D49" s="35">
        <f>520+1820</f>
        <v>2340</v>
      </c>
      <c r="E49" s="46"/>
      <c r="F49" s="46"/>
      <c r="G49" s="38">
        <f t="shared" ref="G49" si="33">F49+E49</f>
        <v>0</v>
      </c>
      <c r="H49" s="39">
        <f t="shared" ref="H49" si="34">ROUND(D49*E49,2)</f>
        <v>0</v>
      </c>
      <c r="I49" s="40">
        <f t="shared" ref="I49" si="35">ROUND(D49*F49,2)</f>
        <v>0</v>
      </c>
      <c r="J49" s="40">
        <f t="shared" ref="J49" si="36">H49+I49</f>
        <v>0</v>
      </c>
      <c r="K49" s="30"/>
      <c r="L49" s="44"/>
    </row>
    <row r="50" spans="1:12" ht="16.2" x14ac:dyDescent="0.2">
      <c r="A50" s="43"/>
      <c r="B50" s="30" t="s">
        <v>48</v>
      </c>
      <c r="C50" s="30" t="s">
        <v>17</v>
      </c>
      <c r="D50" s="35">
        <v>200</v>
      </c>
      <c r="E50" s="46"/>
      <c r="F50" s="46"/>
      <c r="G50" s="38">
        <f t="shared" ref="G50" si="37">F50+E50</f>
        <v>0</v>
      </c>
      <c r="H50" s="39">
        <f t="shared" ref="H50" si="38">ROUND(D50*E50,2)</f>
        <v>0</v>
      </c>
      <c r="I50" s="40">
        <f t="shared" ref="I50" si="39">ROUND(D50*F50,2)</f>
        <v>0</v>
      </c>
      <c r="J50" s="40">
        <f t="shared" ref="J50" si="40">H50+I50</f>
        <v>0</v>
      </c>
      <c r="K50" s="30"/>
      <c r="L50" s="44"/>
    </row>
    <row r="51" spans="1:12" ht="14.4" x14ac:dyDescent="0.2">
      <c r="A51" s="53" t="s">
        <v>34</v>
      </c>
      <c r="B51" s="53"/>
      <c r="C51" s="53"/>
      <c r="D51" s="53"/>
      <c r="E51" s="53"/>
      <c r="F51" s="53"/>
      <c r="G51" s="53"/>
      <c r="H51" s="32">
        <f>SUM(H52:H57)</f>
        <v>2482479.2000000002</v>
      </c>
      <c r="I51" s="32">
        <f>SUM(I52:I57)</f>
        <v>0</v>
      </c>
      <c r="J51" s="32">
        <f>SUM(J52:J57)</f>
        <v>2482479.2000000002</v>
      </c>
      <c r="K51" s="30"/>
      <c r="L51" s="44"/>
    </row>
    <row r="52" spans="1:12" x14ac:dyDescent="0.2">
      <c r="A52" s="43"/>
      <c r="B52" s="50" t="s">
        <v>37</v>
      </c>
      <c r="C52" s="42" t="s">
        <v>38</v>
      </c>
      <c r="D52" s="35">
        <v>11.661999999999999</v>
      </c>
      <c r="E52" s="46">
        <v>75000</v>
      </c>
      <c r="F52" s="46"/>
      <c r="G52" s="38">
        <f t="shared" ref="G52:G53" si="41">F52+E52</f>
        <v>75000</v>
      </c>
      <c r="H52" s="39">
        <f t="shared" ref="H52:H53" si="42">ROUND(D52*E52,2)</f>
        <v>874650</v>
      </c>
      <c r="I52" s="40">
        <f t="shared" ref="I52:I53" si="43">ROUND(D52*F52,2)</f>
        <v>0</v>
      </c>
      <c r="J52" s="40">
        <f t="shared" ref="J52:J53" si="44">H52+I52</f>
        <v>874650</v>
      </c>
      <c r="K52" s="30" t="s">
        <v>52</v>
      </c>
      <c r="L52" s="30" t="s">
        <v>80</v>
      </c>
    </row>
    <row r="53" spans="1:12" x14ac:dyDescent="0.2">
      <c r="A53" s="43"/>
      <c r="B53" s="50" t="s">
        <v>39</v>
      </c>
      <c r="C53" s="42" t="s">
        <v>38</v>
      </c>
      <c r="D53" s="35">
        <v>7.0497999999999994</v>
      </c>
      <c r="E53" s="46">
        <v>52000</v>
      </c>
      <c r="F53" s="46"/>
      <c r="G53" s="38">
        <f t="shared" si="41"/>
        <v>52000</v>
      </c>
      <c r="H53" s="39">
        <f t="shared" si="42"/>
        <v>366589.6</v>
      </c>
      <c r="I53" s="40">
        <f t="shared" si="43"/>
        <v>0</v>
      </c>
      <c r="J53" s="40">
        <f t="shared" si="44"/>
        <v>366589.6</v>
      </c>
      <c r="K53" s="30" t="s">
        <v>51</v>
      </c>
      <c r="L53" s="30" t="s">
        <v>81</v>
      </c>
    </row>
    <row r="54" spans="1:12" x14ac:dyDescent="0.2">
      <c r="A54" s="43"/>
      <c r="B54" s="42" t="s">
        <v>40</v>
      </c>
      <c r="C54" s="42" t="s">
        <v>38</v>
      </c>
      <c r="D54" s="35">
        <v>7.4847199999999994</v>
      </c>
      <c r="E54" s="46"/>
      <c r="F54" s="46"/>
      <c r="G54" s="38">
        <f t="shared" ref="G54:G57" si="45">F54+E54</f>
        <v>0</v>
      </c>
      <c r="H54" s="39">
        <f t="shared" ref="H54:H57" si="46">ROUND(D54*E54,2)</f>
        <v>0</v>
      </c>
      <c r="I54" s="40">
        <f t="shared" ref="I54:I57" si="47">ROUND(D54*F54,2)</f>
        <v>0</v>
      </c>
      <c r="J54" s="40">
        <f t="shared" ref="J54:J57" si="48">H54+I54</f>
        <v>0</v>
      </c>
      <c r="K54" s="30"/>
      <c r="L54" s="44"/>
    </row>
    <row r="55" spans="1:12" x14ac:dyDescent="0.2">
      <c r="A55" s="43"/>
      <c r="B55" s="49" t="s">
        <v>37</v>
      </c>
      <c r="C55" s="30" t="s">
        <v>38</v>
      </c>
      <c r="D55" s="35">
        <v>11.661999999999999</v>
      </c>
      <c r="E55" s="46">
        <v>75000</v>
      </c>
      <c r="F55" s="46"/>
      <c r="G55" s="38">
        <f t="shared" si="45"/>
        <v>75000</v>
      </c>
      <c r="H55" s="39">
        <f t="shared" si="46"/>
        <v>874650</v>
      </c>
      <c r="I55" s="40">
        <f t="shared" si="47"/>
        <v>0</v>
      </c>
      <c r="J55" s="40">
        <f t="shared" si="48"/>
        <v>874650</v>
      </c>
      <c r="K55" s="30" t="s">
        <v>52</v>
      </c>
      <c r="L55" s="30" t="s">
        <v>80</v>
      </c>
    </row>
    <row r="56" spans="1:12" x14ac:dyDescent="0.2">
      <c r="A56" s="43"/>
      <c r="B56" s="49" t="s">
        <v>41</v>
      </c>
      <c r="C56" s="30" t="s">
        <v>38</v>
      </c>
      <c r="D56" s="35">
        <v>7.0497999999999994</v>
      </c>
      <c r="E56" s="46">
        <v>52000</v>
      </c>
      <c r="F56" s="46"/>
      <c r="G56" s="38">
        <f t="shared" si="45"/>
        <v>52000</v>
      </c>
      <c r="H56" s="39">
        <f t="shared" si="46"/>
        <v>366589.6</v>
      </c>
      <c r="I56" s="40">
        <f t="shared" si="47"/>
        <v>0</v>
      </c>
      <c r="J56" s="40">
        <f t="shared" si="48"/>
        <v>366589.6</v>
      </c>
      <c r="K56" s="30" t="s">
        <v>51</v>
      </c>
      <c r="L56" s="30" t="s">
        <v>81</v>
      </c>
    </row>
    <row r="57" spans="1:12" x14ac:dyDescent="0.2">
      <c r="A57" s="43"/>
      <c r="B57" s="30" t="s">
        <v>42</v>
      </c>
      <c r="C57" s="30" t="s">
        <v>38</v>
      </c>
      <c r="D57" s="35">
        <v>7.4847199999999994</v>
      </c>
      <c r="E57" s="46"/>
      <c r="F57" s="46"/>
      <c r="G57" s="38">
        <f t="shared" si="45"/>
        <v>0</v>
      </c>
      <c r="H57" s="39">
        <f t="shared" si="46"/>
        <v>0</v>
      </c>
      <c r="I57" s="40">
        <f t="shared" si="47"/>
        <v>0</v>
      </c>
      <c r="J57" s="40">
        <f t="shared" si="48"/>
        <v>0</v>
      </c>
      <c r="K57" s="30"/>
      <c r="L57" s="44"/>
    </row>
    <row r="58" spans="1:12" s="7" customFormat="1" ht="19.05" customHeight="1" x14ac:dyDescent="0.2">
      <c r="A58" s="25"/>
      <c r="B58" s="25" t="s">
        <v>9</v>
      </c>
      <c r="C58" s="25"/>
      <c r="D58" s="25"/>
      <c r="E58" s="26"/>
      <c r="F58" s="26"/>
      <c r="G58" s="26"/>
      <c r="H58" s="26">
        <f>H16+H44+H40+H34+H48+H51</f>
        <v>14938874.009999998</v>
      </c>
      <c r="I58" s="26">
        <f>I16+I44+I40+I34+I48+I51</f>
        <v>0</v>
      </c>
      <c r="J58" s="26">
        <f>J16+J44+J40+J34+J48+J51</f>
        <v>14938874.009999998</v>
      </c>
      <c r="K58" s="18"/>
      <c r="L58" s="6"/>
    </row>
    <row r="59" spans="1:12" s="10" customFormat="1" ht="17.100000000000001" customHeight="1" x14ac:dyDescent="0.2">
      <c r="A59" s="19"/>
      <c r="B59" s="20" t="s">
        <v>10</v>
      </c>
      <c r="C59" s="21"/>
      <c r="D59" s="21"/>
      <c r="E59" s="22"/>
      <c r="F59" s="22"/>
      <c r="G59" s="22"/>
      <c r="H59" s="23">
        <f>ROUND(H58*20/120,2)</f>
        <v>2489812.34</v>
      </c>
      <c r="I59" s="24">
        <f>ROUND(I58*20/120,2)</f>
        <v>0</v>
      </c>
      <c r="J59" s="24">
        <f t="shared" ref="J59" si="49">H59+I59</f>
        <v>2489812.34</v>
      </c>
      <c r="K59" s="8"/>
      <c r="L59" s="9"/>
    </row>
    <row r="60" spans="1:12" s="3" customFormat="1" x14ac:dyDescent="0.2"/>
    <row r="61" spans="1:12" s="12" customFormat="1" ht="13.2" x14ac:dyDescent="0.2">
      <c r="A61" s="11" t="s">
        <v>11</v>
      </c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</row>
    <row r="62" spans="1:12" s="12" customFormat="1" ht="13.2" x14ac:dyDescent="0.2">
      <c r="A62">
        <v>1</v>
      </c>
      <c r="B62" s="33" t="s">
        <v>13</v>
      </c>
      <c r="C62" s="11"/>
      <c r="D62" s="11"/>
      <c r="E62" s="11"/>
      <c r="F62" s="11"/>
      <c r="G62" s="11"/>
      <c r="H62" s="11"/>
      <c r="I62" s="11"/>
      <c r="J62" s="11"/>
      <c r="K62" s="11"/>
      <c r="L62" s="11"/>
    </row>
    <row r="63" spans="1:12" s="12" customFormat="1" ht="13.2" x14ac:dyDescent="0.2">
      <c r="A63">
        <v>2</v>
      </c>
      <c r="B63" s="33" t="s">
        <v>54</v>
      </c>
      <c r="C63" s="11"/>
      <c r="D63" s="11"/>
      <c r="E63" s="11"/>
      <c r="F63" s="11"/>
      <c r="G63" s="11"/>
      <c r="H63" s="11"/>
      <c r="I63" s="11"/>
      <c r="J63" s="11"/>
      <c r="K63" s="11"/>
      <c r="L63" s="11"/>
    </row>
    <row r="64" spans="1:12" s="12" customFormat="1" ht="13.2" x14ac:dyDescent="0.2">
      <c r="A64">
        <v>3</v>
      </c>
      <c r="B64" s="33" t="s">
        <v>53</v>
      </c>
      <c r="C64" s="11"/>
      <c r="D64" s="11"/>
      <c r="E64" s="11"/>
      <c r="F64" s="11"/>
      <c r="G64" s="11"/>
      <c r="H64" s="11"/>
      <c r="I64" s="11"/>
      <c r="J64" s="11"/>
      <c r="K64" s="11"/>
      <c r="L64" s="11"/>
    </row>
    <row r="65" spans="1:12" s="12" customFormat="1" ht="13.2" x14ac:dyDescent="0.2">
      <c r="A65">
        <v>4</v>
      </c>
      <c r="B65" t="s">
        <v>55</v>
      </c>
      <c r="C65" s="11"/>
      <c r="D65" s="11"/>
      <c r="E65" s="11"/>
      <c r="F65" s="11"/>
      <c r="G65" s="11"/>
      <c r="H65" s="11"/>
      <c r="I65" s="11"/>
      <c r="J65" s="11"/>
      <c r="K65" s="11"/>
      <c r="L65" s="11"/>
    </row>
    <row r="66" spans="1:12" s="12" customFormat="1" ht="13.2" x14ac:dyDescent="0.2">
      <c r="A66">
        <v>5</v>
      </c>
      <c r="B66" s="33" t="s">
        <v>25</v>
      </c>
      <c r="C66" s="11"/>
      <c r="D66" s="11"/>
      <c r="E66" s="11"/>
      <c r="F66" s="11"/>
      <c r="G66" s="11"/>
      <c r="H66" s="11"/>
      <c r="I66" s="11"/>
      <c r="J66" s="11"/>
      <c r="K66" s="11"/>
      <c r="L66" s="11"/>
    </row>
    <row r="67" spans="1:12" s="12" customFormat="1" ht="13.2" x14ac:dyDescent="0.2">
      <c r="A67">
        <v>6</v>
      </c>
      <c r="B67" t="s">
        <v>14</v>
      </c>
      <c r="C67" s="11"/>
      <c r="D67" s="11"/>
      <c r="E67" s="11"/>
      <c r="F67" s="11"/>
      <c r="G67" s="11"/>
      <c r="H67" s="11"/>
      <c r="I67" s="11"/>
      <c r="J67" s="11"/>
      <c r="K67" s="11"/>
      <c r="L67" s="11"/>
    </row>
    <row r="68" spans="1:12" s="12" customFormat="1" ht="13.2" x14ac:dyDescent="0.2">
      <c r="A68">
        <v>7</v>
      </c>
      <c r="B68" s="33" t="s">
        <v>26</v>
      </c>
      <c r="C68" s="11"/>
      <c r="D68" s="11"/>
      <c r="E68" s="11"/>
      <c r="F68" s="11"/>
      <c r="G68" s="11"/>
      <c r="H68" s="11"/>
      <c r="I68" s="11"/>
      <c r="J68" s="11"/>
      <c r="K68" s="11"/>
      <c r="L68" s="11"/>
    </row>
    <row r="69" spans="1:12" s="12" customFormat="1" ht="13.2" x14ac:dyDescent="0.2">
      <c r="A69">
        <v>8</v>
      </c>
      <c r="B69" s="33" t="s">
        <v>28</v>
      </c>
      <c r="C69" s="11"/>
      <c r="D69" s="11"/>
      <c r="E69" s="11"/>
      <c r="F69" s="11"/>
      <c r="G69" s="11"/>
      <c r="H69" s="11"/>
      <c r="I69" s="11"/>
      <c r="J69" s="11"/>
      <c r="K69" s="11"/>
      <c r="L69" s="11"/>
    </row>
    <row r="70" spans="1:12" s="12" customFormat="1" ht="13.2" x14ac:dyDescent="0.2">
      <c r="A70">
        <v>9</v>
      </c>
      <c r="B70" s="33" t="s">
        <v>30</v>
      </c>
      <c r="C70" s="11"/>
      <c r="D70" s="11"/>
      <c r="E70" s="11"/>
      <c r="F70" s="11"/>
      <c r="G70" s="11"/>
      <c r="H70" s="11"/>
      <c r="I70" s="11"/>
      <c r="J70" s="11"/>
      <c r="K70" s="11"/>
      <c r="L70" s="11"/>
    </row>
    <row r="71" spans="1:12" s="12" customFormat="1" ht="13.2" x14ac:dyDescent="0.2">
      <c r="A71">
        <v>10</v>
      </c>
      <c r="B71" s="33" t="s">
        <v>27</v>
      </c>
      <c r="C71" s="11"/>
      <c r="D71" s="11"/>
      <c r="E71" s="11"/>
      <c r="F71" s="11"/>
      <c r="G71" s="11"/>
      <c r="H71" s="11"/>
      <c r="I71" s="11"/>
      <c r="J71" s="11"/>
      <c r="K71" s="11"/>
      <c r="L71" s="11"/>
    </row>
    <row r="72" spans="1:12" s="12" customFormat="1" ht="13.2" x14ac:dyDescent="0.2">
      <c r="A72">
        <v>11</v>
      </c>
      <c r="B72" s="33" t="s">
        <v>56</v>
      </c>
      <c r="C72" s="11"/>
      <c r="D72" s="11"/>
      <c r="E72" s="11"/>
      <c r="F72" s="11"/>
      <c r="G72" s="11"/>
      <c r="H72" s="11"/>
      <c r="I72" s="11"/>
      <c r="J72" s="11"/>
      <c r="K72" s="11"/>
      <c r="L72" s="11"/>
    </row>
    <row r="73" spans="1:12" s="12" customFormat="1" ht="13.2" x14ac:dyDescent="0.2">
      <c r="A73">
        <v>12</v>
      </c>
      <c r="B73" s="33" t="s">
        <v>24</v>
      </c>
      <c r="C73" s="11"/>
      <c r="D73" s="11"/>
      <c r="E73" s="11"/>
      <c r="F73" s="11"/>
      <c r="G73" s="11"/>
      <c r="H73" s="11"/>
      <c r="I73" s="11"/>
      <c r="J73" s="11"/>
      <c r="K73" s="11"/>
      <c r="L73" s="11"/>
    </row>
    <row r="74" spans="1:12" s="12" customFormat="1" ht="13.2" x14ac:dyDescent="0.2">
      <c r="A74">
        <v>13</v>
      </c>
      <c r="B74" t="s">
        <v>15</v>
      </c>
      <c r="C74" s="11"/>
      <c r="D74" s="11"/>
      <c r="E74" s="11"/>
      <c r="F74" s="11"/>
      <c r="G74" s="11"/>
      <c r="H74" s="11"/>
      <c r="I74" s="11"/>
      <c r="J74" s="11"/>
      <c r="K74" s="11"/>
      <c r="L74" s="11"/>
    </row>
    <row r="75" spans="1:12" s="12" customFormat="1" ht="13.2" x14ac:dyDescent="0.2">
      <c r="A75">
        <v>14</v>
      </c>
      <c r="B75" s="33" t="s">
        <v>29</v>
      </c>
      <c r="C75" s="11"/>
      <c r="D75" s="11"/>
      <c r="E75" s="11"/>
      <c r="F75" s="11"/>
      <c r="G75" s="11"/>
      <c r="H75" s="11"/>
      <c r="I75" s="11"/>
      <c r="J75" s="11"/>
      <c r="K75" s="11"/>
      <c r="L75" s="11"/>
    </row>
    <row r="76" spans="1:12" s="12" customFormat="1" ht="13.2" x14ac:dyDescent="0.2">
      <c r="A76">
        <v>15</v>
      </c>
      <c r="B76" s="33" t="s">
        <v>72</v>
      </c>
      <c r="C76" s="11"/>
      <c r="D76" s="11"/>
      <c r="E76" s="11"/>
      <c r="F76" s="11"/>
      <c r="G76" s="11"/>
      <c r="H76" s="11"/>
      <c r="I76" s="11"/>
      <c r="J76" s="11"/>
      <c r="K76" s="11"/>
      <c r="L76" s="11"/>
    </row>
    <row r="77" spans="1:12" s="12" customFormat="1" ht="13.2" x14ac:dyDescent="0.2">
      <c r="A77">
        <v>16</v>
      </c>
      <c r="B77" s="33" t="s">
        <v>57</v>
      </c>
      <c r="C77" s="11"/>
      <c r="D77" s="11"/>
      <c r="E77" s="11"/>
      <c r="F77" s="11"/>
      <c r="G77" s="11"/>
      <c r="H77" s="11"/>
      <c r="I77" s="11"/>
      <c r="J77" s="11"/>
      <c r="K77" s="11"/>
      <c r="L77" s="11"/>
    </row>
    <row r="78" spans="1:12" s="12" customFormat="1" ht="13.2" x14ac:dyDescent="0.2">
      <c r="A78"/>
      <c r="B78" s="33"/>
      <c r="C78" s="11"/>
      <c r="D78" s="11"/>
      <c r="E78" s="11"/>
      <c r="F78" s="11"/>
      <c r="G78" s="11"/>
      <c r="H78" s="11"/>
      <c r="I78" s="11"/>
      <c r="J78" s="11"/>
      <c r="K78" s="11"/>
      <c r="L78" s="11"/>
    </row>
    <row r="79" spans="1:12" s="3" customFormat="1" ht="20.399999999999999" x14ac:dyDescent="0.2">
      <c r="A79" s="2"/>
      <c r="B79" s="13"/>
      <c r="D79" s="14"/>
      <c r="E79" s="14"/>
      <c r="F79" s="14"/>
      <c r="G79" s="14"/>
      <c r="H79" s="13"/>
      <c r="I79" s="2"/>
      <c r="J79" s="2"/>
      <c r="K79" s="2"/>
      <c r="L79" s="2"/>
    </row>
    <row r="80" spans="1:12" s="3" customForma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</row>
    <row r="81" spans="1:12" s="3" customForma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</row>
    <row r="82" spans="1:12" s="3" customForma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</row>
    <row r="83" spans="1:12" s="3" customFormat="1" x14ac:dyDescent="0.2">
      <c r="A83" s="2"/>
      <c r="C83" s="2"/>
      <c r="D83" s="2"/>
      <c r="E83" s="2"/>
      <c r="F83" s="2"/>
      <c r="G83" s="2"/>
      <c r="H83" s="2"/>
      <c r="I83" s="2"/>
      <c r="J83" s="2"/>
      <c r="K83" s="2"/>
      <c r="L83" s="2"/>
    </row>
    <row r="84" spans="1:12" s="3" customFormat="1" x14ac:dyDescent="0.2">
      <c r="A84" s="2"/>
      <c r="C84" s="2"/>
      <c r="D84" s="2"/>
      <c r="E84" s="2"/>
      <c r="F84" s="2"/>
      <c r="G84" s="2"/>
      <c r="H84" s="2"/>
      <c r="I84" s="2"/>
      <c r="J84" s="2"/>
      <c r="K84" s="2"/>
      <c r="L84" s="2"/>
    </row>
    <row r="85" spans="1:12" s="3" customFormat="1" x14ac:dyDescent="0.2">
      <c r="A85" s="2"/>
      <c r="C85" s="2"/>
      <c r="D85" s="2"/>
      <c r="E85" s="2"/>
      <c r="F85" s="2"/>
      <c r="G85" s="2"/>
      <c r="H85" s="2"/>
      <c r="I85" s="2"/>
      <c r="J85" s="2"/>
      <c r="K85" s="2"/>
      <c r="L85" s="2"/>
    </row>
    <row r="86" spans="1:12" s="3" customForma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</row>
    <row r="87" spans="1:12" s="3" customForma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</row>
    <row r="88" spans="1:12" s="3" customForma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</row>
    <row r="89" spans="1:12" s="3" customForma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</row>
    <row r="90" spans="1:12" s="3" customForma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</row>
    <row r="91" spans="1:12" s="3" customForma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</row>
    <row r="92" spans="1:12" s="3" customForma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</row>
    <row r="93" spans="1:12" s="3" customForma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</row>
    <row r="94" spans="1:12" s="3" customForma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</row>
    <row r="95" spans="1:12" s="3" customForma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</row>
    <row r="96" spans="1:12" s="3" customForma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</row>
    <row r="97" spans="1:12" s="3" customForma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</row>
    <row r="98" spans="1:12" s="3" customForma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</row>
    <row r="99" spans="1:12" s="3" customForma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</row>
    <row r="100" spans="1:12" s="3" customForma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</row>
    <row r="101" spans="1:12" s="3" customForma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</row>
    <row r="102" spans="1:12" s="3" customForma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</row>
    <row r="103" spans="1:12" s="3" customForma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</row>
    <row r="104" spans="1:12" s="3" customForma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</row>
    <row r="105" spans="1:12" s="3" customForma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</row>
    <row r="106" spans="1:12" s="3" customForma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</row>
    <row r="107" spans="1:12" s="3" customForma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</row>
    <row r="108" spans="1:12" s="3" customForma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</row>
    <row r="109" spans="1:12" s="3" customForma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</row>
    <row r="110" spans="1:12" s="3" customForma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</row>
    <row r="111" spans="1:12" s="3" customForma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</row>
    <row r="112" spans="1:12" s="3" customForma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</row>
    <row r="113" spans="1:12" s="3" customForma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</row>
    <row r="114" spans="1:12" s="3" customForma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</row>
    <row r="115" spans="1:12" s="3" customForma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</row>
    <row r="116" spans="1:12" s="3" customForma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</row>
    <row r="117" spans="1:12" s="3" customForma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</row>
    <row r="118" spans="1:12" s="3" customForma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</row>
    <row r="119" spans="1:12" s="3" customForma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</row>
    <row r="120" spans="1:12" s="3" customForma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</row>
    <row r="121" spans="1:12" s="3" customForma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</row>
    <row r="122" spans="1:12" s="3" customForma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</row>
    <row r="123" spans="1:12" s="3" customForma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</row>
    <row r="124" spans="1:12" s="3" customForma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</row>
    <row r="125" spans="1:12" s="3" customForma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</row>
    <row r="126" spans="1:12" s="3" customForma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</row>
    <row r="127" spans="1:12" s="3" customForma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</row>
    <row r="128" spans="1:12" s="3" customForma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</row>
    <row r="129" spans="1:12" s="3" customForma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</row>
    <row r="130" spans="1:12" s="3" customForma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</row>
    <row r="131" spans="1:12" s="3" customForma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</row>
    <row r="132" spans="1:12" s="3" customForma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</row>
    <row r="133" spans="1:12" s="3" customForma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</row>
    <row r="134" spans="1:12" s="3" customForma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</row>
    <row r="135" spans="1:12" s="3" customForma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</row>
    <row r="136" spans="1:12" s="3" customForma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</row>
    <row r="137" spans="1:12" s="3" customForma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</row>
    <row r="138" spans="1:12" s="3" customForma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</row>
    <row r="139" spans="1:12" s="3" customForma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</row>
    <row r="140" spans="1:12" s="3" customForma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</row>
    <row r="141" spans="1:12" s="3" customForma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</row>
    <row r="142" spans="1:12" s="3" customForma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</row>
    <row r="143" spans="1:12" s="3" customForma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</row>
    <row r="144" spans="1:12" s="3" customForma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</row>
    <row r="145" spans="1:12" s="3" customForma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</row>
    <row r="146" spans="1:12" s="3" customForma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</row>
    <row r="147" spans="1:12" s="3" customForma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</row>
    <row r="148" spans="1:12" s="3" customForma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</row>
    <row r="149" spans="1:12" s="3" customForma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</row>
    <row r="150" spans="1:12" s="3" customForma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</row>
    <row r="151" spans="1:12" s="3" customForma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</row>
    <row r="152" spans="1:12" s="3" customForma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</row>
    <row r="153" spans="1:12" s="3" customForma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</row>
    <row r="154" spans="1:12" s="3" customForma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</row>
    <row r="155" spans="1:12" s="3" customForma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</row>
  </sheetData>
  <sheetProtection autoFilter="0"/>
  <mergeCells count="17">
    <mergeCell ref="A7:K8"/>
    <mergeCell ref="A10:K10"/>
    <mergeCell ref="A11:K11"/>
    <mergeCell ref="A12:K12"/>
    <mergeCell ref="A14:A15"/>
    <mergeCell ref="B14:B15"/>
    <mergeCell ref="H14:J14"/>
    <mergeCell ref="K14:K15"/>
    <mergeCell ref="C14:C15"/>
    <mergeCell ref="D14:D15"/>
    <mergeCell ref="E14:G14"/>
    <mergeCell ref="A48:G48"/>
    <mergeCell ref="A51:G51"/>
    <mergeCell ref="A16:G16"/>
    <mergeCell ref="A44:G44"/>
    <mergeCell ref="A40:G40"/>
    <mergeCell ref="A34:G34"/>
  </mergeCells>
  <pageMargins left="0.7" right="0.7" top="0.75" bottom="0.75" header="0.3" footer="0.3"/>
  <pageSetup paperSize="9" scale="53" fitToHeight="0" pageOrder="overThenDown" orientation="portrait" r:id="rId1"/>
  <ignoredErrors>
    <ignoredError sqref="H59:J5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Козлова Елена</dc:creator>
  <cp:lastModifiedBy>Admin</cp:lastModifiedBy>
  <cp:lastPrinted>2025-09-25T10:56:08Z</cp:lastPrinted>
  <dcterms:created xsi:type="dcterms:W3CDTF">2022-01-12T15:25:50Z</dcterms:created>
  <dcterms:modified xsi:type="dcterms:W3CDTF">2025-11-11T10:54:04Z</dcterms:modified>
</cp:coreProperties>
</file>