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50835" windowHeight="17190"/>
  </bookViews>
  <sheets>
    <sheet name="КП" sheetId="1" r:id="rId1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тыс">{0,"тысячz";1,"тысячаz";2,"тысячиz";5,"тысячz"}</definedName>
  </definedNames>
  <calcPr calcId="145621"/>
</workbook>
</file>

<file path=xl/calcChain.xml><?xml version="1.0" encoding="utf-8"?>
<calcChain xmlns="http://schemas.openxmlformats.org/spreadsheetml/2006/main">
  <c r="C37" i="1" l="1"/>
  <c r="F28" i="1"/>
  <c r="C35" i="1" s="1"/>
  <c r="D28" i="1"/>
  <c r="I27" i="1"/>
  <c r="I26" i="1"/>
  <c r="I25" i="1"/>
  <c r="I24" i="1"/>
  <c r="I23" i="1"/>
  <c r="I22" i="1"/>
  <c r="I21" i="1"/>
  <c r="I20" i="1"/>
  <c r="I19" i="1"/>
  <c r="I13" i="1" s="1"/>
  <c r="I18" i="1"/>
  <c r="I17" i="1"/>
  <c r="B17" i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I16" i="1"/>
  <c r="B16" i="1"/>
  <c r="I15" i="1"/>
  <c r="C33" i="1" l="1"/>
  <c r="C32" i="1"/>
  <c r="I28" i="1"/>
</calcChain>
</file>

<file path=xl/sharedStrings.xml><?xml version="1.0" encoding="utf-8"?>
<sst xmlns="http://schemas.openxmlformats.org/spreadsheetml/2006/main" count="47" uniqueCount="36">
  <si>
    <t>ОБЩЕСТВО  С ОГРАНИЧЕННОЙ ОТВЕТСТВЕННОСТЬЮ</t>
  </si>
  <si>
    <t>«Производство Вентиляции»</t>
  </si>
  <si>
    <t>105094, Г.МОСКВА, ВН.ТЕР.Г. МУНИЦИПАЛЬНЫЙ ОКРУГ БАСМАННЫЙ,</t>
  </si>
  <si>
    <t>УЛ ГОСПИТАЛЬНЫЙ ВАЛ, Д. 5 К. 18, ЭТ./ПОМ. 1/XXIII,  КОМН./ОФ. 1/А3А</t>
  </si>
  <si>
    <t>ИНН 9701191511 КПП 770101001 ОГРН 1217700604758</t>
  </si>
  <si>
    <t>s</t>
  </si>
  <si>
    <t>итого:</t>
  </si>
  <si>
    <t>№</t>
  </si>
  <si>
    <t>Наименование</t>
  </si>
  <si>
    <t>шт./п.м.</t>
  </si>
  <si>
    <t>Ед.Изм.</t>
  </si>
  <si>
    <t>м2</t>
  </si>
  <si>
    <t>кг</t>
  </si>
  <si>
    <t>Цена шт / п.м.</t>
  </si>
  <si>
    <t>Сумма/руб</t>
  </si>
  <si>
    <t>итого :</t>
  </si>
  <si>
    <t>НДС::</t>
  </si>
  <si>
    <t>Руководитель предприятия_____________________ (Чернов А.М.)</t>
  </si>
  <si>
    <t>Главный бухгалтер____________________________(Чернов А.М.)</t>
  </si>
  <si>
    <t>шт</t>
  </si>
  <si>
    <t>Воздуховод спирально-навивной d160 L=3000 Оц б=0,8 мм (-/-) №18</t>
  </si>
  <si>
    <t>пог. м</t>
  </si>
  <si>
    <t>Заглушка d160 L=60 Оц б=0,5 мм (-) №22</t>
  </si>
  <si>
    <t>Объем: 26,2 м3</t>
  </si>
  <si>
    <t>Коммерческое предложение (s) 250717.1201</t>
  </si>
  <si>
    <t>Решетка наружная AISI 316Ti 800х600 б=1,5 мм №15</t>
  </si>
  <si>
    <t>Воздуховод НЖ AISI 316Ti d250 L=1250 б=1,5 мм (Фл. лист 25*3 мм Нерж AISI 316Ti/Фл. лист 25*3 мм Нерж AISI 316Ti) №17</t>
  </si>
  <si>
    <t>Отвод НЖ AISI 316Ti 45 d160 R=75 б=1,5 мм (Фл. лист 25*3 мм Нерж AISI 316Ti/Фл. лист 25*3 мм Нерж AISI 316Ti) №19</t>
  </si>
  <si>
    <t>Переход НЖ AISI 316Ti d200/d315 б=1,5 мм (L=200 Тип 1 Фл. лист 25*3 мм Нерж AISI 316Ti/Фл. лист 30*3 мм Нерж AISI 316Ti) №20</t>
  </si>
  <si>
    <t>Заглушка НЖ AISI 316Ti d250 L=60 б=1,5 мм (Фл. лист 25*3 мм Нерж AISI 316Ti) №21</t>
  </si>
  <si>
    <t>Воздуховод НЖ AISI 316Ti d315 L=1250 б=1,5 мм (Фл. лист 30*3 мм Нерж AISI 316Ti/Фл. лист 30*3 мм Нерж AISI 316Ti) №24</t>
  </si>
  <si>
    <t>Переход НЖ AISI 316Ti 540х290/d315 б=1,5 мм (L=300 Тип 1 Фл. лист 25*3 мм Нерж AISI 316Ti/Фл. лист 30*3 мм Нерж AISI 316Ti) №25</t>
  </si>
  <si>
    <t>Воздуховод НЖ AISI 316Ti d500 L=1250 б=1,5 мм (Фл. лист 30*3 мм Нерж AISI 316Ti/Фл. лист 30*3 мм Нерж AISI 316Ti) №27</t>
  </si>
  <si>
    <t>Отвод НЖ AISI 316Ti 45 d500 R=130 б=1,5 мм (Фл. лист 30*3 мм Нерж AISI 316Ti/Фл. лист 30*3 мм Нерж AISI 316Ti) №28</t>
  </si>
  <si>
    <t>Переход НЖ AISI 316Ti 540х290/d500 б=1,5 мм (L=300 Тип 1 Фл. лист 25*3 мм Нерж AISI 316Ti/Фл. лист 30*3 мм Нерж AISI 316Ti) №29</t>
  </si>
  <si>
    <t>Решетка защитная НЖ AISI 316Ti d500 L=60 б=1,5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</si>
</sst>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₽&quot;* #,##0.00_);_(&quot;₽&quot;* \(#,##0.00\);_(&quot;₽&quot;* &quot;-&quot;??_);_(@_)"/>
    <numFmt numFmtId="165" formatCode="_(* #,##0.00_);_(* \(#,##0.00\);_(* &quot;-&quot;??_);_(@_)"/>
    <numFmt numFmtId="166" formatCode="_-* #,##0.00\ _р_._-;\-* #,##0.00\ _р_._-;_-* &quot;-&quot;??\ _р_._-;_-@_-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MagistralC"/>
      <charset val="204"/>
    </font>
    <font>
      <sz val="11"/>
      <name val="MagistralC"/>
      <charset val="204"/>
    </font>
    <font>
      <b/>
      <sz val="14"/>
      <color theme="1"/>
      <name val="MagistralC"/>
      <charset val="204"/>
    </font>
    <font>
      <sz val="11"/>
      <name val="Calibri"/>
      <family val="2"/>
      <scheme val="minor"/>
    </font>
    <font>
      <b/>
      <sz val="18"/>
      <color theme="1"/>
      <name val="MagistralC"/>
      <charset val="204"/>
    </font>
    <font>
      <sz val="12"/>
      <color theme="1"/>
      <name val="MagistralC"/>
      <charset val="204"/>
    </font>
    <font>
      <b/>
      <sz val="11"/>
      <name val="MagistralC"/>
      <charset val="204"/>
    </font>
    <font>
      <b/>
      <sz val="11"/>
      <color theme="0"/>
      <name val="MagistralC"/>
      <charset val="204"/>
    </font>
    <font>
      <b/>
      <sz val="14"/>
      <name val="MagistralC"/>
      <charset val="204"/>
    </font>
    <font>
      <b/>
      <sz val="18"/>
      <name val="MagistralC"/>
      <charset val="204"/>
    </font>
    <font>
      <b/>
      <sz val="12"/>
      <name val="MagistralC"/>
      <charset val="204"/>
    </font>
    <font>
      <b/>
      <sz val="10"/>
      <name val="MagistralC"/>
      <charset val="204"/>
    </font>
    <font>
      <sz val="11"/>
      <color theme="1"/>
      <name val="Calibri"/>
      <family val="2"/>
      <scheme val="minor"/>
    </font>
    <font>
      <sz val="8"/>
      <name val="MagistralC"/>
      <charset val="204"/>
    </font>
    <font>
      <sz val="8"/>
      <color theme="0"/>
      <name val="MagistralC"/>
      <charset val="204"/>
    </font>
    <font>
      <sz val="10"/>
      <name val="MagistralC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theme="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2">
    <xf numFmtId="0" fontId="0" fillId="0" borderId="0"/>
    <xf numFmtId="0" fontId="1" fillId="0" borderId="0"/>
    <xf numFmtId="0" fontId="14" fillId="0" borderId="0"/>
    <xf numFmtId="164" fontId="1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4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/>
    <xf numFmtId="0" fontId="5" fillId="0" borderId="0" xfId="0" applyFont="1"/>
    <xf numFmtId="0" fontId="7" fillId="0" borderId="0" xfId="1" applyFont="1" applyAlignment="1">
      <alignment horizontal="center" vertical="center"/>
    </xf>
    <xf numFmtId="0" fontId="3" fillId="0" borderId="0" xfId="0" applyFont="1" applyFill="1"/>
    <xf numFmtId="0" fontId="3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9" fillId="0" borderId="2" xfId="0" applyFont="1" applyBorder="1" applyAlignment="1">
      <alignment wrapText="1"/>
    </xf>
    <xf numFmtId="0" fontId="10" fillId="0" borderId="2" xfId="0" applyFont="1" applyBorder="1" applyAlignment="1">
      <alignment horizontal="left" wrapText="1" indent="1"/>
    </xf>
    <xf numFmtId="0" fontId="11" fillId="0" borderId="2" xfId="0" applyFont="1" applyBorder="1" applyAlignment="1">
      <alignment wrapText="1"/>
    </xf>
    <xf numFmtId="0" fontId="4" fillId="2" borderId="0" xfId="0" applyFont="1" applyFill="1"/>
    <xf numFmtId="4" fontId="4" fillId="2" borderId="0" xfId="0" applyNumberFormat="1" applyFont="1" applyFill="1"/>
    <xf numFmtId="0" fontId="12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7" xfId="0" applyFont="1" applyBorder="1" applyAlignment="1">
      <alignment wrapText="1"/>
    </xf>
    <xf numFmtId="4" fontId="2" fillId="0" borderId="7" xfId="0" applyNumberFormat="1" applyFont="1" applyBorder="1"/>
    <xf numFmtId="0" fontId="2" fillId="0" borderId="7" xfId="0" applyFont="1" applyBorder="1" applyAlignment="1">
      <alignment horizontal="center"/>
    </xf>
    <xf numFmtId="22" fontId="2" fillId="0" borderId="0" xfId="0" applyNumberFormat="1" applyFont="1"/>
    <xf numFmtId="0" fontId="8" fillId="0" borderId="8" xfId="0" applyFont="1" applyBorder="1" applyAlignment="1">
      <alignment horizontal="right"/>
    </xf>
    <xf numFmtId="4" fontId="8" fillId="0" borderId="9" xfId="0" applyNumberFormat="1" applyFont="1" applyBorder="1" applyAlignment="1">
      <alignment horizontal="right"/>
    </xf>
    <xf numFmtId="0" fontId="3" fillId="0" borderId="9" xfId="2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 wrapText="1"/>
    </xf>
    <xf numFmtId="4" fontId="8" fillId="0" borderId="11" xfId="0" applyNumberFormat="1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3" fillId="0" borderId="0" xfId="2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16" fillId="0" borderId="0" xfId="0" applyFont="1"/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0" fontId="3" fillId="0" borderId="0" xfId="0" applyFont="1" applyAlignment="1">
      <alignment horizontal="left"/>
    </xf>
    <xf numFmtId="0" fontId="17" fillId="0" borderId="0" xfId="0" applyFont="1" applyAlignment="1"/>
    <xf numFmtId="0" fontId="2" fillId="0" borderId="0" xfId="0" applyFont="1" applyAlignment="1"/>
    <xf numFmtId="0" fontId="15" fillId="0" borderId="0" xfId="0" applyFont="1" applyAlignment="1">
      <alignment horizontal="left" wrapTex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</cellXfs>
  <cellStyles count="12">
    <cellStyle name="Денежный 2" xfId="3"/>
    <cellStyle name="Обычный" xfId="0" builtinId="0"/>
    <cellStyle name="Обычный 2" xfId="1"/>
    <cellStyle name="Обычный 2 2" xfId="4"/>
    <cellStyle name="Обычный 2 2 2" xfId="2"/>
    <cellStyle name="Обычный 2 62 2" xfId="5"/>
    <cellStyle name="Обычный 3" xfId="6"/>
    <cellStyle name="Обычный 79 2" xfId="7"/>
    <cellStyle name="Процентный 2" xfId="8"/>
    <cellStyle name="Процентный 2 2" xfId="9"/>
    <cellStyle name="Финансовый 2" xfId="10"/>
    <cellStyle name="Финансовый 3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7" tint="0.39994506668294322"/>
    <pageSetUpPr fitToPage="1"/>
  </sheetPr>
  <dimension ref="A1:L41"/>
  <sheetViews>
    <sheetView tabSelected="1" workbookViewId="0">
      <selection activeCell="C11" sqref="C11"/>
    </sheetView>
  </sheetViews>
  <sheetFormatPr defaultColWidth="9.140625" defaultRowHeight="15"/>
  <cols>
    <col min="1" max="1" width="4.42578125" style="1" customWidth="1"/>
    <col min="2" max="2" width="4.7109375" style="1" customWidth="1"/>
    <col min="3" max="3" width="67.140625" style="1" customWidth="1"/>
    <col min="4" max="4" width="15.140625" style="1" bestFit="1" customWidth="1"/>
    <col min="5" max="5" width="11.140625" style="1" bestFit="1" customWidth="1"/>
    <col min="6" max="7" width="12.7109375" style="1" customWidth="1"/>
    <col min="8" max="8" width="15.42578125" style="1" customWidth="1"/>
    <col min="9" max="9" width="19" style="1" customWidth="1"/>
  </cols>
  <sheetData>
    <row r="1" spans="1:12" ht="9.75" customHeight="1"/>
    <row r="2" spans="1:12" s="4" customFormat="1" ht="14.45" customHeight="1">
      <c r="A2" s="2"/>
      <c r="B2" s="2"/>
      <c r="C2" s="46" t="s">
        <v>0</v>
      </c>
      <c r="D2" s="46"/>
      <c r="E2" s="46"/>
      <c r="F2" s="46"/>
      <c r="G2" s="46"/>
      <c r="H2" s="3"/>
      <c r="I2" s="2"/>
    </row>
    <row r="3" spans="1:12" s="4" customFormat="1" ht="17.45" customHeight="1">
      <c r="A3" s="2"/>
      <c r="B3" s="2"/>
      <c r="C3" s="47" t="s">
        <v>1</v>
      </c>
      <c r="D3" s="47"/>
      <c r="E3" s="47"/>
      <c r="F3" s="47"/>
      <c r="G3" s="47"/>
      <c r="H3" s="3"/>
      <c r="I3" s="2"/>
    </row>
    <row r="4" spans="1:12" s="6" customFormat="1">
      <c r="A4" s="5"/>
      <c r="B4" s="5"/>
      <c r="C4" s="48" t="s">
        <v>2</v>
      </c>
      <c r="D4" s="48"/>
      <c r="E4" s="48"/>
      <c r="F4" s="48"/>
      <c r="G4" s="48"/>
      <c r="H4" s="5"/>
      <c r="I4" s="5"/>
    </row>
    <row r="5" spans="1:12" s="4" customFormat="1">
      <c r="A5" s="2"/>
      <c r="B5" s="2"/>
      <c r="C5" s="49" t="s">
        <v>3</v>
      </c>
      <c r="D5" s="49"/>
      <c r="E5" s="49"/>
      <c r="F5" s="49"/>
      <c r="G5" s="49"/>
      <c r="H5" s="3"/>
      <c r="I5" s="2"/>
    </row>
    <row r="6" spans="1:12" s="4" customFormat="1">
      <c r="A6" s="2"/>
      <c r="B6" s="2"/>
      <c r="C6" s="48" t="s">
        <v>4</v>
      </c>
      <c r="D6" s="48"/>
      <c r="E6" s="48"/>
      <c r="F6" s="48"/>
      <c r="G6" s="48"/>
      <c r="H6" s="3"/>
      <c r="I6" s="2"/>
    </row>
    <row r="7" spans="1:12" s="6" customFormat="1" ht="11.1" customHeight="1">
      <c r="A7" s="5"/>
      <c r="B7" s="5"/>
      <c r="C7" s="5"/>
      <c r="D7" s="7"/>
      <c r="E7" s="5"/>
      <c r="F7" s="5"/>
      <c r="G7" s="8"/>
      <c r="H7" s="5"/>
      <c r="I7" s="5"/>
    </row>
    <row r="8" spans="1:12" s="6" customFormat="1" ht="11.1" customHeight="1">
      <c r="A8" s="5"/>
      <c r="B8" s="5"/>
      <c r="C8" s="5"/>
      <c r="D8" s="7"/>
      <c r="E8" s="5"/>
      <c r="F8" s="5"/>
      <c r="G8" s="8"/>
      <c r="H8" s="5"/>
      <c r="I8" s="5"/>
    </row>
    <row r="9" spans="1:12" s="6" customFormat="1" ht="11.1" customHeight="1">
      <c r="A9" s="5"/>
      <c r="B9" s="5"/>
      <c r="C9" s="5"/>
      <c r="D9" s="7"/>
      <c r="E9" s="5"/>
      <c r="F9" s="5"/>
      <c r="G9" s="8"/>
      <c r="H9" s="5"/>
      <c r="I9" s="5"/>
    </row>
    <row r="10" spans="1:12" s="4" customFormat="1" ht="15.75" thickBot="1">
      <c r="A10" s="2"/>
      <c r="B10" s="9"/>
      <c r="C10" s="9"/>
      <c r="D10" s="10"/>
      <c r="E10" s="10"/>
      <c r="F10" s="10"/>
      <c r="G10" s="11"/>
      <c r="H10" s="2"/>
      <c r="I10" s="2"/>
    </row>
    <row r="11" spans="1:12" s="4" customFormat="1" ht="38.450000000000003" customHeight="1">
      <c r="A11" s="2"/>
      <c r="B11" s="12" t="s">
        <v>5</v>
      </c>
      <c r="C11" s="13" t="s">
        <v>24</v>
      </c>
      <c r="D11" s="14"/>
      <c r="E11" s="14"/>
      <c r="F11" s="14"/>
      <c r="G11" s="14"/>
      <c r="H11" s="2"/>
      <c r="I11" s="2"/>
    </row>
    <row r="12" spans="1:12">
      <c r="J12" s="1"/>
      <c r="K12" s="1"/>
    </row>
    <row r="13" spans="1:12" ht="18.75" thickBot="1">
      <c r="H13" s="15" t="s">
        <v>6</v>
      </c>
      <c r="I13" s="16">
        <f>SUM($I$15:$I$27)</f>
        <v>6441553.8800000008</v>
      </c>
      <c r="J13" s="1"/>
      <c r="K13" s="1"/>
      <c r="L13" s="4"/>
    </row>
    <row r="14" spans="1:12" ht="15.75">
      <c r="B14" s="17" t="s">
        <v>7</v>
      </c>
      <c r="C14" s="18" t="s">
        <v>8</v>
      </c>
      <c r="D14" s="19" t="s">
        <v>9</v>
      </c>
      <c r="E14" s="19" t="s">
        <v>10</v>
      </c>
      <c r="F14" s="19" t="s">
        <v>11</v>
      </c>
      <c r="G14" s="19" t="s">
        <v>12</v>
      </c>
      <c r="H14" s="20" t="s">
        <v>13</v>
      </c>
      <c r="I14" s="21" t="s">
        <v>14</v>
      </c>
      <c r="J14" s="1"/>
      <c r="K14" s="1"/>
    </row>
    <row r="15" spans="1:12">
      <c r="B15" s="22">
        <v>1</v>
      </c>
      <c r="C15" s="23" t="s">
        <v>25</v>
      </c>
      <c r="D15" s="24">
        <v>31</v>
      </c>
      <c r="E15" s="25" t="s">
        <v>19</v>
      </c>
      <c r="F15" s="24">
        <v>46.350859</v>
      </c>
      <c r="G15" s="24">
        <v>552.7299999999999</v>
      </c>
      <c r="H15" s="24">
        <v>34246.26</v>
      </c>
      <c r="I15" s="24">
        <f>IFERROR(D15*H15,"")</f>
        <v>1061634.06</v>
      </c>
      <c r="J15" s="1"/>
      <c r="K15" s="26"/>
    </row>
    <row r="16" spans="1:12" ht="29.25">
      <c r="B16" s="22">
        <f>B15+1</f>
        <v>2</v>
      </c>
      <c r="C16" s="23" t="s">
        <v>26</v>
      </c>
      <c r="D16" s="24">
        <v>20</v>
      </c>
      <c r="E16" s="25" t="s">
        <v>19</v>
      </c>
      <c r="F16" s="24">
        <v>19.625</v>
      </c>
      <c r="G16" s="24">
        <v>234.02</v>
      </c>
      <c r="H16" s="24">
        <v>24384.12</v>
      </c>
      <c r="I16" s="24">
        <f>IFERROR(D16*H16,"")</f>
        <v>487682.39999999997</v>
      </c>
      <c r="J16" s="1"/>
      <c r="K16" s="26"/>
    </row>
    <row r="17" spans="1:12" ht="29.25">
      <c r="B17" s="22">
        <f t="shared" ref="B17:B27" si="0">B16+1</f>
        <v>3</v>
      </c>
      <c r="C17" s="23" t="s">
        <v>20</v>
      </c>
      <c r="D17" s="24">
        <v>6</v>
      </c>
      <c r="E17" s="25" t="s">
        <v>21</v>
      </c>
      <c r="F17" s="24">
        <v>3.0179999999999998</v>
      </c>
      <c r="G17" s="24">
        <v>18.954000000000001</v>
      </c>
      <c r="H17" s="24">
        <v>520.11</v>
      </c>
      <c r="I17" s="24">
        <f t="shared" ref="I17:I27" si="1">IFERROR(D17*H17,"")</f>
        <v>3120.66</v>
      </c>
      <c r="J17" s="1"/>
      <c r="K17" s="26"/>
    </row>
    <row r="18" spans="1:12" ht="29.25">
      <c r="B18" s="22">
        <f t="shared" si="0"/>
        <v>4</v>
      </c>
      <c r="C18" s="23" t="s">
        <v>27</v>
      </c>
      <c r="D18" s="24">
        <v>1</v>
      </c>
      <c r="E18" s="25" t="s">
        <v>19</v>
      </c>
      <c r="F18" s="24">
        <v>0.12597</v>
      </c>
      <c r="G18" s="24">
        <v>1.502</v>
      </c>
      <c r="H18" s="24">
        <v>7819.45</v>
      </c>
      <c r="I18" s="24">
        <f t="shared" si="1"/>
        <v>7819.45</v>
      </c>
      <c r="J18" s="1"/>
      <c r="K18" s="26"/>
    </row>
    <row r="19" spans="1:12" ht="43.5">
      <c r="B19" s="22">
        <f t="shared" si="0"/>
        <v>5</v>
      </c>
      <c r="C19" s="23" t="s">
        <v>28</v>
      </c>
      <c r="D19" s="24">
        <v>12</v>
      </c>
      <c r="E19" s="25" t="s">
        <v>19</v>
      </c>
      <c r="F19" s="24">
        <v>2.202744</v>
      </c>
      <c r="G19" s="24">
        <v>26.268000000000001</v>
      </c>
      <c r="H19" s="24">
        <v>11128.85</v>
      </c>
      <c r="I19" s="24">
        <f t="shared" si="1"/>
        <v>133546.20000000001</v>
      </c>
      <c r="J19" s="1"/>
      <c r="K19" s="26"/>
    </row>
    <row r="20" spans="1:12" ht="29.25">
      <c r="B20" s="22">
        <f t="shared" si="0"/>
        <v>6</v>
      </c>
      <c r="C20" s="23" t="s">
        <v>29</v>
      </c>
      <c r="D20" s="24">
        <v>12</v>
      </c>
      <c r="E20" s="25" t="s">
        <v>19</v>
      </c>
      <c r="F20" s="24">
        <v>1.426704</v>
      </c>
      <c r="G20" s="24">
        <v>17.015999999999998</v>
      </c>
      <c r="H20" s="24">
        <v>7614.96</v>
      </c>
      <c r="I20" s="24">
        <f t="shared" si="1"/>
        <v>91379.520000000004</v>
      </c>
      <c r="J20" s="1"/>
      <c r="K20" s="26"/>
    </row>
    <row r="21" spans="1:12">
      <c r="B21" s="22">
        <f t="shared" si="0"/>
        <v>7</v>
      </c>
      <c r="C21" s="23" t="s">
        <v>22</v>
      </c>
      <c r="D21" s="24">
        <v>1</v>
      </c>
      <c r="E21" s="25" t="s">
        <v>19</v>
      </c>
      <c r="F21" s="24">
        <v>6.5091999999999997E-2</v>
      </c>
      <c r="G21" s="24">
        <v>0.255</v>
      </c>
      <c r="H21" s="24">
        <v>143.99</v>
      </c>
      <c r="I21" s="24">
        <f t="shared" si="1"/>
        <v>143.99</v>
      </c>
      <c r="J21" s="1"/>
      <c r="K21" s="26"/>
    </row>
    <row r="22" spans="1:12" ht="29.25">
      <c r="B22" s="22">
        <f t="shared" si="0"/>
        <v>8</v>
      </c>
      <c r="C22" s="23" t="s">
        <v>30</v>
      </c>
      <c r="D22" s="24">
        <v>97</v>
      </c>
      <c r="E22" s="25" t="s">
        <v>19</v>
      </c>
      <c r="F22" s="24">
        <v>120.03750000000001</v>
      </c>
      <c r="G22" s="24">
        <v>1431.4289999999999</v>
      </c>
      <c r="H22" s="24">
        <v>27496.880000000001</v>
      </c>
      <c r="I22" s="24">
        <f t="shared" si="1"/>
        <v>2667197.36</v>
      </c>
      <c r="J22" s="1"/>
      <c r="K22" s="26"/>
    </row>
    <row r="23" spans="1:12" ht="43.5">
      <c r="B23" s="22">
        <f t="shared" si="0"/>
        <v>9</v>
      </c>
      <c r="C23" s="23" t="s">
        <v>31</v>
      </c>
      <c r="D23" s="24">
        <v>12</v>
      </c>
      <c r="E23" s="25" t="s">
        <v>19</v>
      </c>
      <c r="F23" s="24">
        <v>5.8254719999999995</v>
      </c>
      <c r="G23" s="24">
        <v>69.467999999999989</v>
      </c>
      <c r="H23" s="24">
        <v>16731.52</v>
      </c>
      <c r="I23" s="24">
        <f t="shared" si="1"/>
        <v>200778.23999999999</v>
      </c>
      <c r="J23" s="1"/>
      <c r="K23" s="26"/>
    </row>
    <row r="24" spans="1:12" ht="29.25">
      <c r="B24" s="22">
        <f t="shared" si="0"/>
        <v>10</v>
      </c>
      <c r="C24" s="23" t="s">
        <v>32</v>
      </c>
      <c r="D24" s="24">
        <v>24</v>
      </c>
      <c r="E24" s="25" t="s">
        <v>19</v>
      </c>
      <c r="F24" s="24">
        <v>47.13</v>
      </c>
      <c r="G24" s="24">
        <v>562.03199999999993</v>
      </c>
      <c r="H24" s="24">
        <v>43073.98</v>
      </c>
      <c r="I24" s="24">
        <f t="shared" si="1"/>
        <v>1033775.52</v>
      </c>
      <c r="J24" s="1"/>
      <c r="K24" s="26"/>
    </row>
    <row r="25" spans="1:12" ht="29.25">
      <c r="B25" s="22">
        <f t="shared" si="0"/>
        <v>11</v>
      </c>
      <c r="C25" s="23" t="s">
        <v>33</v>
      </c>
      <c r="D25" s="24">
        <v>12</v>
      </c>
      <c r="E25" s="25" t="s">
        <v>19</v>
      </c>
      <c r="F25" s="24">
        <v>8.0718239999999994</v>
      </c>
      <c r="G25" s="24">
        <v>96.25200000000001</v>
      </c>
      <c r="H25" s="24">
        <v>21649.72</v>
      </c>
      <c r="I25" s="24">
        <f t="shared" si="1"/>
        <v>259796.64</v>
      </c>
      <c r="J25" s="1"/>
      <c r="K25" s="26"/>
    </row>
    <row r="26" spans="1:12" ht="43.5">
      <c r="B26" s="22">
        <f t="shared" si="0"/>
        <v>12</v>
      </c>
      <c r="C26" s="23" t="s">
        <v>34</v>
      </c>
      <c r="D26" s="24">
        <v>12</v>
      </c>
      <c r="E26" s="25" t="s">
        <v>19</v>
      </c>
      <c r="F26" s="24">
        <v>7.0818960000000004</v>
      </c>
      <c r="G26" s="24">
        <v>84.456000000000003</v>
      </c>
      <c r="H26" s="24">
        <v>18025.29</v>
      </c>
      <c r="I26" s="24">
        <f t="shared" si="1"/>
        <v>216303.48</v>
      </c>
      <c r="J26" s="1"/>
      <c r="K26" s="26"/>
    </row>
    <row r="27" spans="1:12" ht="15.75" thickBot="1">
      <c r="B27" s="22">
        <f t="shared" si="0"/>
        <v>13</v>
      </c>
      <c r="C27" s="23" t="s">
        <v>35</v>
      </c>
      <c r="D27" s="24">
        <v>12</v>
      </c>
      <c r="E27" s="25" t="s">
        <v>19</v>
      </c>
      <c r="F27" s="24">
        <v>4.023828</v>
      </c>
      <c r="G27" s="24">
        <v>47.988</v>
      </c>
      <c r="H27" s="24">
        <v>23198.03</v>
      </c>
      <c r="I27" s="24">
        <f t="shared" si="1"/>
        <v>278376.36</v>
      </c>
      <c r="J27" s="1"/>
      <c r="K27" s="26"/>
    </row>
    <row r="28" spans="1:12" s="4" customFormat="1" ht="15.75" thickBot="1">
      <c r="A28" s="2"/>
      <c r="B28" s="2"/>
      <c r="C28" s="27" t="s">
        <v>15</v>
      </c>
      <c r="D28" s="28">
        <f>SUM(D15:D27)</f>
        <v>252</v>
      </c>
      <c r="E28" s="29"/>
      <c r="F28" s="28">
        <f>SUM(F15:F27)</f>
        <v>264.98488899999995</v>
      </c>
      <c r="G28" s="29"/>
      <c r="H28" s="30"/>
      <c r="I28" s="31">
        <f>$I$13</f>
        <v>6441553.8800000008</v>
      </c>
      <c r="J28" s="2"/>
      <c r="K28" s="2"/>
      <c r="L28"/>
    </row>
    <row r="29" spans="1:12" s="4" customFormat="1">
      <c r="A29" s="2"/>
      <c r="B29" s="2"/>
      <c r="C29" s="3"/>
      <c r="D29" s="32"/>
      <c r="E29" s="33"/>
      <c r="F29" s="33"/>
      <c r="G29" s="33"/>
      <c r="H29" s="34"/>
      <c r="I29" s="3"/>
      <c r="J29" s="2"/>
      <c r="K29" s="2"/>
    </row>
    <row r="30" spans="1:12" s="4" customFormat="1">
      <c r="A30" s="2"/>
      <c r="B30" s="2"/>
      <c r="C30" s="3"/>
      <c r="D30" s="32"/>
      <c r="E30" s="33"/>
      <c r="F30" s="33"/>
      <c r="G30" s="33"/>
      <c r="H30" s="35"/>
      <c r="I30" s="3"/>
      <c r="J30" s="2"/>
      <c r="K30" s="2"/>
      <c r="L30"/>
    </row>
    <row r="31" spans="1:12" s="6" customFormat="1">
      <c r="A31" s="5"/>
      <c r="B31" s="5"/>
      <c r="C31" s="36"/>
      <c r="D31" s="37"/>
      <c r="E31" s="33"/>
      <c r="F31" s="33"/>
      <c r="G31" s="33"/>
      <c r="H31" s="33"/>
      <c r="I31" s="33"/>
      <c r="J31" s="33"/>
      <c r="K31" s="5"/>
      <c r="L31" s="4"/>
    </row>
    <row r="32" spans="1:12" s="6" customFormat="1">
      <c r="A32" s="5"/>
      <c r="B32" s="5"/>
      <c r="C32" s="50" t="str">
        <f>CONCATENATE("Итого с учетом НДС: ",$I$13," р. (",SUBSTITUTE(PROPER(INDEX(n_4,MID(TEXT($I$13,n0),1,1)+1)&amp;INDEX(n0x,MID(TEXT($I$13,n0),2,1)+1,MID(TEXT($I$13,n0),3,1)+1)&amp;IF(-MID(TEXT($I$13,n0),1,3),"миллиард"&amp;VLOOKUP(MID(TEXT($I$13,n0),3,1)*AND(MID(TEXT($I$13,n0),2,1)-1),мил,2),"")&amp;INDEX(n_4,MID(TEXT($I$13,n0),4,1)+1)&amp;INDEX(n0x,MID(TEXT($I$13,n0),5,1)+1,MID(TEXT($I$13,n0),6,1)+1)&amp;IF(-MID(TEXT($I$13,n0),4,3),"миллион"&amp;VLOOKUP(MID(TEXT($I$13,n0),6,1)*AND(MID(TEXT($I$13,n0),5,1)-1),мил,2),"")&amp;INDEX(n_4,MID(TEXT($I$13,n0),7,1)+1)&amp;INDEX(n1x,MID(TEXT($I$13,n0),8,1)+1,MID(TEXT($I$13,n0),9,1)+1)&amp;IF(-MID(TEXT($I$13,n0),7,3),VLOOKUP(MID(TEXT($I$13,n0),9,1)*AND(MID(TEXT($I$13,n0),8,1)-1),тыс,2),"")&amp;INDEX(n_4,MID(TEXT($I$13,n0),10,1)+1)&amp;INDEX(n0x,MID(TEXT($I$13,n0),11,1)+1,MID(TEXT($I$13,n0),12,1)+1)),"z"," ")&amp;IF(TRUNC(TEXT($I$13,n0)),"","Ноль ")&amp;"рубл"&amp;VLOOKUP(MOD(MAX(MOD(MID(TEXT($I$13,n0),11,2)-11,100),9),10),{0,"ь ";1,"я ";4,"ей "},2)&amp;RIGHT(TEXT($I$13,n0),2)&amp;" копе"&amp;VLOOKUP(MOD(MAX(MOD(RIGHT(TEXT($I$13,n0),2)-11,100),9),10),{0,"йка";1,"йки";4,"ек"},2),")")</f>
        <v>Итого с учетом НДС: 6441553,88 р. (Шесть миллионов четыреста сорок одна тысяча пятьсот пятьдесят три рубля 88 копеек)</v>
      </c>
      <c r="D32" s="50"/>
      <c r="E32" s="50"/>
      <c r="F32" s="50"/>
      <c r="G32" s="50"/>
      <c r="H32" s="50"/>
      <c r="I32" s="50"/>
      <c r="J32" s="38"/>
      <c r="K32" s="5"/>
      <c r="L32" s="4"/>
    </row>
    <row r="33" spans="1:12" s="6" customFormat="1">
      <c r="A33" s="5"/>
      <c r="B33" s="39" t="s">
        <v>16</v>
      </c>
      <c r="C33" s="45" t="str">
        <f>CONCATENATE("в том числе НДС 20%: ",ROUND($I$13/6,2)," р. (",SUBSTITUTE(PROPER(INDEX(n_4,MID(TEXT(ROUND($I$13/6,2),n0),1,1)+1)&amp;INDEX(n0x,MID(TEXT(ROUND($I$13/6,2),n0),2,1)+1,MID(TEXT(ROUND($I$13/6,2),n0),3,1)+1)&amp;IF(-MID(TEXT(ROUND($I$13/6,2),n0),1,3),"миллиард"&amp;VLOOKUP(MID(TEXT(ROUND($I$13/6,2),n0),3,1)*AND(MID(TEXT(ROUND($I$13/6,2),n0),2,1)-1),мил,2),"")&amp;INDEX(n_4,MID(TEXT(ROUND($I$13/6,2),n0),4,1)+1)&amp;INDEX(n0x,MID(TEXT(ROUND($I$13/6,2),n0),5,1)+1,MID(TEXT(ROUND($I$13/6,2),n0),6,1)+1)&amp;IF(-MID(TEXT(ROUND($I$13/6,2),n0),4,3),"миллион"&amp;VLOOKUP(MID(TEXT(ROUND($I$13/6,2),n0),6,1)*AND(MID(TEXT(ROUND($I$13/6,2),n0),5,1)-1),мил,2),"")&amp;INDEX(n_4,MID(TEXT(ROUND($I$13/6,2),n0),7,1)+1)&amp;INDEX(n1x,MID(TEXT(ROUND($I$13/6,2),n0),8,1)+1,MID(TEXT(ROUND($I$13/6,2),n0),9,1)+1)&amp;IF(-MID(TEXT(ROUND($I$13/6,2),n0),7,3),VLOOKUP(MID(TEXT(ROUND($I$13/6,2),n0),9,1)*AND(MID(TEXT(ROUND($I$13/6,2),n0),8,1)-1),тыс,2),"")&amp;INDEX(n_4,MID(TEXT(ROUND($I$13/6,2),n0),10,1)+1)&amp;INDEX(n0x,MID(TEXT(ROUND($I$13/6,2),n0),11,1)+1,MID(TEXT(ROUND($I$13/6,2),n0),12,1)+1)),"z"," ")&amp;IF(TRUNC(TEXT(ROUND($I$13/6,2),n0)),"","Ноль ")&amp;"рубл"&amp;VLOOKUP(MOD(MAX(MOD(MID(TEXT(ROUND($I$13/6,2),n0),11,2)-11,100),9),10),{0,"ь ";1,"я ";4,"ей "},2)&amp;RIGHT(TEXT(ROUND($I$13/6,2),n0),2)&amp;" копе"&amp;VLOOKUP(MOD(MAX(MOD(RIGHT(TEXT(ROUND($I$13/6,2),n0),2)-11,100),9),10),{0,"йка";1,"йки";4,"ек"},2),")")</f>
        <v>в том числе НДС 20%: 1073592,31 р. (Один миллион семьдесят три тысячи пятьсот девяносто два рубля 31 копейка)</v>
      </c>
      <c r="D33" s="45"/>
      <c r="E33" s="45"/>
      <c r="F33" s="45"/>
      <c r="G33" s="45"/>
      <c r="H33" s="45"/>
      <c r="I33" s="45"/>
      <c r="J33" s="40"/>
      <c r="K33" s="5"/>
      <c r="L33"/>
    </row>
    <row r="34" spans="1:12" s="6" customFormat="1">
      <c r="A34" s="5"/>
      <c r="B34" s="5"/>
      <c r="C34" s="41"/>
      <c r="D34" s="41"/>
      <c r="E34" s="38"/>
      <c r="F34" s="38"/>
      <c r="G34" s="38"/>
      <c r="H34" s="38"/>
      <c r="I34" s="38"/>
      <c r="J34" s="38"/>
      <c r="K34" s="5"/>
      <c r="L34"/>
    </row>
    <row r="35" spans="1:12" s="6" customFormat="1">
      <c r="A35" s="5"/>
      <c r="B35" s="5"/>
      <c r="C35" s="42" t="str">
        <f>CONCATENATE("Площадь: ",CEILING(SUM($F$15:$F$28),0.1)," м2")</f>
        <v>Площадь: 530 м2</v>
      </c>
      <c r="D35" s="5"/>
      <c r="E35" s="32"/>
      <c r="F35" s="32"/>
      <c r="G35" s="32"/>
      <c r="H35" s="8"/>
      <c r="I35" s="5"/>
      <c r="J35" s="5"/>
      <c r="K35" s="5"/>
      <c r="L35" s="4"/>
    </row>
    <row r="36" spans="1:12" s="6" customFormat="1">
      <c r="A36" s="5"/>
      <c r="B36" s="5"/>
      <c r="C36" s="42" t="s">
        <v>23</v>
      </c>
      <c r="D36" s="5"/>
      <c r="E36" s="32"/>
      <c r="F36" s="8"/>
      <c r="G36" s="5"/>
      <c r="H36" s="5"/>
      <c r="I36" s="5"/>
      <c r="J36" s="4"/>
    </row>
    <row r="37" spans="1:12" s="6" customFormat="1">
      <c r="A37" s="5"/>
      <c r="B37" s="5"/>
      <c r="C37" s="42" t="str">
        <f>CONCATENATE("Вес: ",CEILING(SUM($G$15:$G$28),0.1)," кг")</f>
        <v>Вес: 3142,4 кг</v>
      </c>
      <c r="D37" s="5"/>
      <c r="E37" s="32"/>
      <c r="F37" s="8"/>
      <c r="G37" s="5"/>
      <c r="H37" s="5"/>
      <c r="I37" s="5"/>
    </row>
    <row r="38" spans="1:12" s="6" customFormat="1">
      <c r="A38" s="5"/>
      <c r="B38" s="5"/>
      <c r="C38" s="5"/>
      <c r="D38" s="5"/>
      <c r="E38" s="32"/>
      <c r="F38" s="8"/>
      <c r="G38" s="5"/>
      <c r="H38" s="5"/>
      <c r="I38" s="5"/>
    </row>
    <row r="39" spans="1:12" s="4" customFormat="1">
      <c r="A39" s="2"/>
      <c r="B39" s="43" t="s">
        <v>17</v>
      </c>
      <c r="C39" s="43"/>
      <c r="D39" s="44"/>
      <c r="E39" s="37"/>
      <c r="F39" s="43"/>
      <c r="G39" s="43"/>
      <c r="H39" s="43"/>
      <c r="I39" s="2"/>
    </row>
    <row r="40" spans="1:12" s="4" customFormat="1">
      <c r="A40" s="2"/>
      <c r="B40" s="43"/>
      <c r="C40" s="43"/>
      <c r="D40" s="44"/>
      <c r="E40" s="37"/>
      <c r="F40" s="43"/>
      <c r="G40" s="43"/>
      <c r="H40" s="43"/>
      <c r="I40" s="2"/>
    </row>
    <row r="41" spans="1:12" s="4" customFormat="1">
      <c r="A41" s="2"/>
      <c r="B41" s="43" t="s">
        <v>18</v>
      </c>
      <c r="C41" s="43"/>
      <c r="D41" s="44"/>
      <c r="E41" s="41"/>
      <c r="F41" s="43"/>
      <c r="G41" s="43"/>
      <c r="H41" s="43"/>
      <c r="I41" s="2"/>
    </row>
  </sheetData>
  <mergeCells count="7">
    <mergeCell ref="C33:I33"/>
    <mergeCell ref="C2:G2"/>
    <mergeCell ref="C3:G3"/>
    <mergeCell ref="C4:G4"/>
    <mergeCell ref="C5:G5"/>
    <mergeCell ref="C6:G6"/>
    <mergeCell ref="C32:I32"/>
  </mergeCells>
  <pageMargins left="0.118110236220472" right="0.118110236220472" top="0.35433070866141703" bottom="0.15748031496063" header="0.31496062992126" footer="0.31496062992126"/>
  <pageSetup paperSize="9" scale="60" fitToHeight="30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KSN533</dc:creator>
  <cp:lastModifiedBy>KSN533</cp:lastModifiedBy>
  <dcterms:created xsi:type="dcterms:W3CDTF">2025-07-17T09:01:42Z</dcterms:created>
  <dcterms:modified xsi:type="dcterms:W3CDTF">2025-07-17T09:02:46Z</dcterms:modified>
</cp:coreProperties>
</file>